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O:\07 - CITY GROWTH\7.3 - City Planning\1 - LGIP &amp; IC Critical Review\Contribution Calculators (Backup)\"/>
    </mc:Choice>
  </mc:AlternateContent>
  <xr:revisionPtr revIDLastSave="0" documentId="13_ncr:1_{E23EDFD7-C098-4037-959C-861A6861DEC1}" xr6:coauthVersionLast="47" xr6:coauthVersionMax="47" xr10:uidLastSave="{00000000-0000-0000-0000-000000000000}"/>
  <bookViews>
    <workbookView xWindow="19090" yWindow="-110" windowWidth="19420" windowHeight="10420" tabRatio="663" xr2:uid="{00000000-000D-0000-FFFF-FFFF00000000}"/>
  </bookViews>
  <sheets>
    <sheet name="Welcome" sheetId="8" r:id="rId1"/>
    <sheet name="Summary" sheetId="10" r:id="rId2"/>
    <sheet name="Sewer &amp; Water" sheetId="12" r:id="rId3"/>
    <sheet name="Open Space" sheetId="14" r:id="rId4"/>
    <sheet name="Car Parking" sheetId="11" r:id="rId5"/>
    <sheet name="Roads" sheetId="16" r:id="rId6"/>
    <sheet name="Storm Water" sheetId="15" r:id="rId7"/>
    <sheet name="Breakwater Road" sheetId="6" r:id="rId8"/>
    <sheet name="Waiver 6" sheetId="17" r:id="rId9"/>
    <sheet name="Amendments" sheetId="2" r:id="rId10"/>
  </sheets>
  <definedNames>
    <definedName name="_xlnm.Print_Area" localSheetId="7">'Breakwater Road'!$A$1:$K$26</definedName>
    <definedName name="_xlnm.Print_Area" localSheetId="4">'Car Parking'!$A$1:$K$15</definedName>
    <definedName name="_xlnm.Print_Area" localSheetId="3">'Open Space'!$A$1:$K$16</definedName>
    <definedName name="_xlnm.Print_Area" localSheetId="5">Roads!$A$1:$K$27</definedName>
    <definedName name="_xlnm.Print_Area" localSheetId="2">'Sewer &amp; Water'!$A$1:$P$34</definedName>
    <definedName name="_xlnm.Print_Area" localSheetId="6">'Storm Water'!$A$1:$K$24</definedName>
    <definedName name="_xlnm.Print_Area" localSheetId="1">Summary!$A$1:$H$30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8" l="1"/>
  <c r="B2" i="10" l="1"/>
  <c r="L83" i="15"/>
  <c r="O83" i="15"/>
  <c r="L84" i="15"/>
  <c r="O84" i="15"/>
  <c r="L85" i="15"/>
  <c r="O85" i="15"/>
  <c r="L86" i="15"/>
  <c r="O86" i="15"/>
  <c r="L87" i="15"/>
  <c r="O87" i="15"/>
  <c r="L65" i="15"/>
  <c r="O65" i="15"/>
  <c r="L66" i="15"/>
  <c r="O66" i="15"/>
  <c r="L67" i="15"/>
  <c r="O67" i="15"/>
  <c r="L68" i="15"/>
  <c r="O68" i="15"/>
  <c r="L69" i="15"/>
  <c r="O69" i="15"/>
  <c r="L70" i="15"/>
  <c r="O70" i="15"/>
  <c r="L71" i="15"/>
  <c r="O71" i="15"/>
  <c r="L72" i="15"/>
  <c r="O72" i="15"/>
  <c r="L73" i="15"/>
  <c r="O73" i="15"/>
  <c r="L74" i="15"/>
  <c r="O74" i="15"/>
  <c r="L75" i="15"/>
  <c r="O75" i="15"/>
  <c r="L76" i="15"/>
  <c r="O76" i="15"/>
  <c r="L77" i="15"/>
  <c r="O77" i="15"/>
  <c r="L78" i="15"/>
  <c r="O78" i="15"/>
  <c r="L79" i="15"/>
  <c r="O79" i="15"/>
  <c r="L80" i="15"/>
  <c r="O80" i="15"/>
  <c r="L81" i="15"/>
  <c r="O81" i="15"/>
  <c r="L82" i="15"/>
  <c r="O82" i="15"/>
  <c r="L53" i="15"/>
  <c r="O53" i="15"/>
  <c r="L54" i="15"/>
  <c r="O54" i="15"/>
  <c r="L55" i="15"/>
  <c r="O55" i="15"/>
  <c r="L56" i="15"/>
  <c r="O56" i="15"/>
  <c r="L57" i="15"/>
  <c r="O57" i="15"/>
  <c r="L58" i="15"/>
  <c r="O58" i="15"/>
  <c r="L59" i="15"/>
  <c r="O59" i="15"/>
  <c r="L60" i="15"/>
  <c r="O60" i="15"/>
  <c r="L61" i="15"/>
  <c r="O61" i="15"/>
  <c r="L62" i="15"/>
  <c r="O62" i="15"/>
  <c r="L63" i="15"/>
  <c r="O63" i="15"/>
  <c r="L64" i="15"/>
  <c r="O64" i="15"/>
  <c r="O52" i="15"/>
  <c r="L52" i="15"/>
  <c r="H10" i="11"/>
  <c r="H10" i="14"/>
  <c r="F11" i="14"/>
  <c r="F11" i="11"/>
  <c r="I10" i="11"/>
  <c r="F30" i="11" s="1"/>
  <c r="H9" i="11"/>
  <c r="I10" i="14"/>
  <c r="J10" i="14" s="1"/>
  <c r="C14" i="14" s="1"/>
  <c r="F25" i="10" s="1"/>
  <c r="H9" i="14"/>
  <c r="E29" i="12"/>
  <c r="H27" i="12"/>
  <c r="G28" i="12"/>
  <c r="G26" i="12"/>
  <c r="B14" i="15"/>
  <c r="B13" i="15"/>
  <c r="B8" i="15"/>
  <c r="B7" i="15"/>
  <c r="AF65" i="12"/>
  <c r="AI65" i="12"/>
  <c r="AJ65" i="12"/>
  <c r="Z66" i="12"/>
  <c r="AF66" i="12"/>
  <c r="AC66" i="12"/>
  <c r="AI66" i="12"/>
  <c r="AD66" i="12"/>
  <c r="AJ66" i="12"/>
  <c r="Z67" i="12"/>
  <c r="AF67" i="12"/>
  <c r="AC67" i="12"/>
  <c r="AI67" i="12"/>
  <c r="AD67" i="12"/>
  <c r="AJ67" i="12"/>
  <c r="Z68" i="12"/>
  <c r="AF68" i="12"/>
  <c r="AC68" i="12"/>
  <c r="AI68" i="12"/>
  <c r="AD68" i="12"/>
  <c r="AJ68" i="12"/>
  <c r="Z69" i="12"/>
  <c r="AF69" i="12"/>
  <c r="AC69" i="12"/>
  <c r="AI69" i="12"/>
  <c r="AD69" i="12"/>
  <c r="AJ69" i="12"/>
  <c r="Z70" i="12"/>
  <c r="AF70" i="12"/>
  <c r="AC70" i="12"/>
  <c r="AI70" i="12"/>
  <c r="AD70" i="12"/>
  <c r="AJ70" i="12"/>
  <c r="Z71" i="12"/>
  <c r="AF71" i="12"/>
  <c r="AC71" i="12"/>
  <c r="AI71" i="12"/>
  <c r="AD71" i="12"/>
  <c r="AJ71" i="12"/>
  <c r="Z72" i="12"/>
  <c r="AF72" i="12"/>
  <c r="AC72" i="12"/>
  <c r="AI72" i="12"/>
  <c r="AD72" i="12"/>
  <c r="AJ72" i="12"/>
  <c r="Z73" i="12"/>
  <c r="AF73" i="12"/>
  <c r="AC73" i="12"/>
  <c r="AI73" i="12"/>
  <c r="AD73" i="12"/>
  <c r="AJ73" i="12"/>
  <c r="Z74" i="12"/>
  <c r="AF74" i="12"/>
  <c r="AC74" i="12"/>
  <c r="AI74" i="12"/>
  <c r="AD74" i="12"/>
  <c r="AJ74" i="12"/>
  <c r="Z75" i="12"/>
  <c r="AF75" i="12"/>
  <c r="AC75" i="12"/>
  <c r="AI75" i="12"/>
  <c r="AD75" i="12"/>
  <c r="AJ75" i="12"/>
  <c r="Z76" i="12"/>
  <c r="AF76" i="12"/>
  <c r="AC76" i="12"/>
  <c r="AI76" i="12"/>
  <c r="AD76" i="12"/>
  <c r="AJ76" i="12"/>
  <c r="Z77" i="12"/>
  <c r="AF77" i="12"/>
  <c r="AC77" i="12"/>
  <c r="AI77" i="12"/>
  <c r="AD77" i="12"/>
  <c r="AJ77" i="12"/>
  <c r="Z78" i="12"/>
  <c r="AF78" i="12"/>
  <c r="AC78" i="12"/>
  <c r="AI78" i="12"/>
  <c r="AD78" i="12"/>
  <c r="AJ78" i="12"/>
  <c r="Z79" i="12"/>
  <c r="AF79" i="12"/>
  <c r="AC79" i="12"/>
  <c r="AI79" i="12"/>
  <c r="AD79" i="12"/>
  <c r="AJ79" i="12"/>
  <c r="Z80" i="12"/>
  <c r="AF80" i="12"/>
  <c r="AC80" i="12"/>
  <c r="AI80" i="12"/>
  <c r="AD80" i="12"/>
  <c r="AJ80" i="12"/>
  <c r="Z81" i="12"/>
  <c r="AF81" i="12"/>
  <c r="AC81" i="12"/>
  <c r="AI81" i="12"/>
  <c r="AD81" i="12"/>
  <c r="AJ81" i="12"/>
  <c r="Z82" i="12"/>
  <c r="AF82" i="12"/>
  <c r="AC82" i="12"/>
  <c r="AI82" i="12"/>
  <c r="AD82" i="12"/>
  <c r="AJ82" i="12"/>
  <c r="Z83" i="12"/>
  <c r="AF83" i="12"/>
  <c r="AC83" i="12"/>
  <c r="AI83" i="12"/>
  <c r="AD83" i="12"/>
  <c r="AJ83" i="12"/>
  <c r="Z84" i="12"/>
  <c r="AF84" i="12"/>
  <c r="AC84" i="12"/>
  <c r="AI84" i="12"/>
  <c r="AD84" i="12"/>
  <c r="AJ84" i="12"/>
  <c r="Z85" i="12"/>
  <c r="AF85" i="12"/>
  <c r="AC85" i="12"/>
  <c r="AI85" i="12"/>
  <c r="AD85" i="12"/>
  <c r="AJ85" i="12"/>
  <c r="Z86" i="12"/>
  <c r="AF86" i="12"/>
  <c r="AC86" i="12"/>
  <c r="AI86" i="12"/>
  <c r="AD86" i="12"/>
  <c r="AJ86" i="12"/>
  <c r="Z87" i="12"/>
  <c r="AF87" i="12"/>
  <c r="AC87" i="12"/>
  <c r="AI87" i="12"/>
  <c r="AD87" i="12"/>
  <c r="AJ87" i="12"/>
  <c r="Z88" i="12"/>
  <c r="AF88" i="12"/>
  <c r="AC88" i="12"/>
  <c r="AI88" i="12"/>
  <c r="AD88" i="12"/>
  <c r="AJ88" i="12"/>
  <c r="Z89" i="12"/>
  <c r="AF89" i="12"/>
  <c r="AC89" i="12"/>
  <c r="AI89" i="12"/>
  <c r="AD89" i="12"/>
  <c r="AJ89" i="12"/>
  <c r="Z90" i="12"/>
  <c r="AF90" i="12"/>
  <c r="AC90" i="12"/>
  <c r="AI90" i="12"/>
  <c r="AD90" i="12"/>
  <c r="AJ90" i="12"/>
  <c r="Z91" i="12"/>
  <c r="AF91" i="12"/>
  <c r="AC91" i="12"/>
  <c r="AI91" i="12"/>
  <c r="AD91" i="12"/>
  <c r="AJ91" i="12"/>
  <c r="Z92" i="12"/>
  <c r="AF92" i="12"/>
  <c r="AC92" i="12"/>
  <c r="AI92" i="12"/>
  <c r="AD92" i="12"/>
  <c r="AJ92" i="12"/>
  <c r="Z93" i="12"/>
  <c r="AF93" i="12"/>
  <c r="AC93" i="12"/>
  <c r="AI93" i="12"/>
  <c r="AD93" i="12"/>
  <c r="AJ93" i="12"/>
  <c r="Z94" i="12"/>
  <c r="AF94" i="12"/>
  <c r="AC94" i="12"/>
  <c r="AI94" i="12"/>
  <c r="AD94" i="12"/>
  <c r="AJ94" i="12"/>
  <c r="Z95" i="12"/>
  <c r="AF95" i="12"/>
  <c r="AC95" i="12"/>
  <c r="AI95" i="12"/>
  <c r="AD95" i="12"/>
  <c r="AJ95" i="12"/>
  <c r="Z96" i="12"/>
  <c r="AF96" i="12"/>
  <c r="AC96" i="12"/>
  <c r="AI96" i="12"/>
  <c r="AD96" i="12"/>
  <c r="AJ96" i="12"/>
  <c r="Z97" i="12"/>
  <c r="AF97" i="12"/>
  <c r="AC97" i="12"/>
  <c r="AI97" i="12"/>
  <c r="AD97" i="12"/>
  <c r="AJ97" i="12"/>
  <c r="Z98" i="12"/>
  <c r="AF98" i="12"/>
  <c r="AC98" i="12"/>
  <c r="AI98" i="12"/>
  <c r="AD98" i="12"/>
  <c r="AJ98" i="12"/>
  <c r="Z99" i="12"/>
  <c r="AF99" i="12"/>
  <c r="AC99" i="12"/>
  <c r="AI99" i="12"/>
  <c r="AD99" i="12"/>
  <c r="AJ99" i="12"/>
  <c r="Z100" i="12"/>
  <c r="AF100" i="12"/>
  <c r="AC100" i="12"/>
  <c r="AI100" i="12"/>
  <c r="AD100" i="12"/>
  <c r="AJ100" i="12"/>
  <c r="Z101" i="12"/>
  <c r="AF101" i="12"/>
  <c r="AC101" i="12"/>
  <c r="AI101" i="12"/>
  <c r="AD101" i="12"/>
  <c r="AJ101" i="12"/>
  <c r="Z102" i="12"/>
  <c r="AF102" i="12"/>
  <c r="AC102" i="12"/>
  <c r="AI102" i="12"/>
  <c r="AD102" i="12"/>
  <c r="AJ102" i="12"/>
  <c r="Z103" i="12"/>
  <c r="AF103" i="12"/>
  <c r="AC103" i="12"/>
  <c r="AI103" i="12"/>
  <c r="AD103" i="12"/>
  <c r="AJ103" i="12"/>
  <c r="Z104" i="12"/>
  <c r="AF104" i="12"/>
  <c r="AC104" i="12"/>
  <c r="AI104" i="12"/>
  <c r="AD104" i="12"/>
  <c r="AJ104" i="12"/>
  <c r="Z105" i="12"/>
  <c r="AF105" i="12"/>
  <c r="AC105" i="12"/>
  <c r="AI105" i="12"/>
  <c r="AD105" i="12"/>
  <c r="AJ105" i="12"/>
  <c r="Z106" i="12"/>
  <c r="AF106" i="12"/>
  <c r="AC106" i="12"/>
  <c r="AI106" i="12"/>
  <c r="AD106" i="12"/>
  <c r="AJ106" i="12"/>
  <c r="AC64" i="12"/>
  <c r="AI64" i="12"/>
  <c r="AD64" i="12"/>
  <c r="AJ64" i="12"/>
  <c r="Z64" i="12"/>
  <c r="AF64" i="12"/>
  <c r="B37" i="12"/>
  <c r="F10" i="11"/>
  <c r="F7" i="12"/>
  <c r="I7" i="12"/>
  <c r="J7" i="12" s="1"/>
  <c r="F8" i="12"/>
  <c r="I8" i="12" s="1"/>
  <c r="J8" i="12" s="1"/>
  <c r="F9" i="12"/>
  <c r="I9" i="12"/>
  <c r="J9" i="12" s="1"/>
  <c r="F17" i="12"/>
  <c r="I17" i="12" s="1"/>
  <c r="J17" i="12" s="1"/>
  <c r="F18" i="12"/>
  <c r="I18" i="12"/>
  <c r="J18" i="12" s="1"/>
  <c r="F19" i="12"/>
  <c r="I19" i="12" s="1"/>
  <c r="J19" i="12" s="1"/>
  <c r="J20" i="12"/>
  <c r="E27" i="12"/>
  <c r="E28" i="12"/>
  <c r="F5" i="16"/>
  <c r="I5" i="16" s="1"/>
  <c r="J5" i="16" s="1"/>
  <c r="F13" i="16"/>
  <c r="I13" i="16"/>
  <c r="J13" i="16" s="1"/>
  <c r="J16" i="16"/>
  <c r="F22" i="16"/>
  <c r="I22" i="16"/>
  <c r="J22" i="16" s="1"/>
  <c r="I15" i="15"/>
  <c r="I9" i="15"/>
  <c r="E24" i="15" s="1"/>
  <c r="F20" i="15"/>
  <c r="I20" i="15"/>
  <c r="J20" i="15" s="1"/>
  <c r="E5" i="6"/>
  <c r="G5" i="6"/>
  <c r="H5" i="6" s="1"/>
  <c r="E7" i="6"/>
  <c r="G7" i="6" s="1"/>
  <c r="H7" i="6" s="1"/>
  <c r="H8" i="6"/>
  <c r="E6" i="6"/>
  <c r="G6" i="6" s="1"/>
  <c r="H6" i="6" s="1"/>
  <c r="E13" i="6"/>
  <c r="G13" i="6"/>
  <c r="H13" i="6" s="1"/>
  <c r="H16" i="6"/>
  <c r="E14" i="6"/>
  <c r="G14" i="6"/>
  <c r="H14" i="6" s="1"/>
  <c r="E15" i="6"/>
  <c r="G15" i="6" s="1"/>
  <c r="H15" i="6" s="1"/>
  <c r="F22" i="6"/>
  <c r="I22" i="6"/>
  <c r="J22" i="6" s="1"/>
  <c r="K22" i="6"/>
  <c r="D26" i="6" s="1"/>
  <c r="G29" i="10" s="1"/>
  <c r="K20" i="15"/>
  <c r="D24" i="15" s="1"/>
  <c r="G28" i="10" s="1"/>
  <c r="K22" i="16"/>
  <c r="D26" i="16" s="1"/>
  <c r="G27" i="10" s="1"/>
  <c r="K10" i="11"/>
  <c r="D14" i="11" s="1"/>
  <c r="J27" i="12"/>
  <c r="D34" i="12" s="1"/>
  <c r="G23" i="10" s="1"/>
  <c r="G24" i="10" s="1"/>
  <c r="K10" i="14"/>
  <c r="D14" i="14" s="1"/>
  <c r="F6" i="16"/>
  <c r="I6" i="16"/>
  <c r="J6" i="16" s="1"/>
  <c r="F7" i="16"/>
  <c r="I7" i="16" s="1"/>
  <c r="J7" i="16" s="1"/>
  <c r="F14" i="16"/>
  <c r="I14" i="16"/>
  <c r="J14" i="16" s="1"/>
  <c r="F15" i="16"/>
  <c r="I15" i="16" s="1"/>
  <c r="J15" i="16" s="1"/>
  <c r="B29" i="10"/>
  <c r="B28" i="10"/>
  <c r="B27" i="10"/>
  <c r="B26" i="10"/>
  <c r="B25" i="10"/>
  <c r="C24" i="10"/>
  <c r="C23" i="10"/>
  <c r="B22" i="10"/>
  <c r="O9" i="12"/>
  <c r="P9" i="12"/>
  <c r="O10" i="12"/>
  <c r="O11" i="12"/>
  <c r="O12" i="12"/>
  <c r="O13" i="12"/>
  <c r="P13" i="12" s="1"/>
  <c r="O14" i="12"/>
  <c r="P14" i="12" s="1"/>
  <c r="O15" i="12"/>
  <c r="P15" i="12"/>
  <c r="O16" i="12"/>
  <c r="O17" i="12"/>
  <c r="P17" i="12" s="1"/>
  <c r="O18" i="12"/>
  <c r="P18" i="12" s="1"/>
  <c r="O19" i="12"/>
  <c r="P19" i="12"/>
  <c r="O20" i="12"/>
  <c r="O22" i="12"/>
  <c r="P22" i="12" s="1"/>
  <c r="O23" i="12"/>
  <c r="P23" i="12" s="1"/>
  <c r="O24" i="12"/>
  <c r="P24" i="12"/>
  <c r="O25" i="12"/>
  <c r="O26" i="12"/>
  <c r="P26" i="12" s="1"/>
  <c r="O27" i="12"/>
  <c r="P27" i="12" s="1"/>
  <c r="O28" i="12"/>
  <c r="P28" i="12"/>
  <c r="O29" i="12"/>
  <c r="O30" i="12"/>
  <c r="P30" i="12" s="1"/>
  <c r="O8" i="12"/>
  <c r="P8" i="12" s="1"/>
  <c r="P11" i="12"/>
  <c r="P10" i="12"/>
  <c r="P12" i="12"/>
  <c r="P16" i="12"/>
  <c r="P20" i="12"/>
  <c r="P25" i="12"/>
  <c r="P29" i="12"/>
  <c r="J10" i="12"/>
  <c r="L51" i="15"/>
  <c r="F28" i="12"/>
  <c r="G54" i="12"/>
  <c r="J21" i="6"/>
  <c r="O50" i="15"/>
  <c r="F19" i="15" s="1"/>
  <c r="J19" i="15" s="1"/>
  <c r="J21" i="16"/>
  <c r="B18" i="15"/>
  <c r="H12" i="6"/>
  <c r="G12" i="6"/>
  <c r="J7" i="15"/>
  <c r="J13" i="15"/>
  <c r="J14" i="15" s="1"/>
  <c r="J8" i="16"/>
  <c r="J12" i="16"/>
  <c r="I12" i="16"/>
  <c r="F44" i="16"/>
  <c r="F43" i="16"/>
  <c r="E16" i="16"/>
  <c r="E31" i="11"/>
  <c r="E20" i="12"/>
  <c r="E10" i="12"/>
  <c r="D52" i="6"/>
  <c r="D51" i="6"/>
  <c r="D50" i="6"/>
  <c r="D49" i="6"/>
  <c r="D48" i="6"/>
  <c r="D47" i="6"/>
  <c r="D16" i="6"/>
  <c r="E8" i="16"/>
  <c r="D8" i="6"/>
  <c r="C24" i="15"/>
  <c r="F28" i="10" s="1"/>
  <c r="J8" i="15"/>
  <c r="P31" i="12" l="1"/>
  <c r="H9" i="6"/>
  <c r="C26" i="6" s="1"/>
  <c r="F29" i="10" s="1"/>
  <c r="J21" i="12"/>
  <c r="J11" i="12"/>
  <c r="H17" i="6"/>
  <c r="J17" i="16"/>
  <c r="E26" i="16" s="1"/>
  <c r="J9" i="16"/>
  <c r="I27" i="12"/>
  <c r="F57" i="12"/>
  <c r="H56" i="12"/>
  <c r="F31" i="11"/>
  <c r="F58" i="12"/>
  <c r="F32" i="11"/>
  <c r="H59" i="12"/>
  <c r="F56" i="12"/>
  <c r="H57" i="12"/>
  <c r="H58" i="12"/>
  <c r="F59" i="12"/>
  <c r="H28" i="12"/>
  <c r="I28" i="12" s="1"/>
  <c r="J10" i="11"/>
  <c r="C14" i="11" s="1"/>
  <c r="F26" i="10" s="1"/>
  <c r="G26" i="10"/>
  <c r="G25" i="10"/>
  <c r="F54" i="12"/>
  <c r="H54" i="12" s="1"/>
  <c r="J28" i="12"/>
  <c r="C33" i="12" l="1"/>
  <c r="C32" i="12"/>
  <c r="C26" i="16"/>
  <c r="F27" i="10" s="1"/>
  <c r="E26" i="6"/>
  <c r="G32" i="12"/>
  <c r="G33" i="12" s="1"/>
  <c r="E39" i="12" l="1"/>
  <c r="F23" i="10"/>
  <c r="F24" i="10"/>
  <c r="C34" i="12"/>
  <c r="F30" i="10" l="1"/>
</calcChain>
</file>

<file path=xl/sharedStrings.xml><?xml version="1.0" encoding="utf-8"?>
<sst xmlns="http://schemas.openxmlformats.org/spreadsheetml/2006/main" count="963" uniqueCount="385">
  <si>
    <t xml:space="preserve">Updated for inflationary adjustment for Sep 2012 indices </t>
  </si>
  <si>
    <t>Traditional Residential</t>
  </si>
  <si>
    <t>City View Slopes Residential</t>
  </si>
  <si>
    <t>Medium Density Residential</t>
  </si>
  <si>
    <t>Mixed Residential</t>
  </si>
  <si>
    <t>Neighbourhood Residential</t>
  </si>
  <si>
    <t>Rural Residential</t>
  </si>
  <si>
    <t>Centre Frame</t>
  </si>
  <si>
    <t>Local Centre</t>
  </si>
  <si>
    <t>Neighbourhood Centre</t>
  </si>
  <si>
    <t>District Centre</t>
  </si>
  <si>
    <t>Sub-Regional Centre</t>
  </si>
  <si>
    <t>Breakwater</t>
  </si>
  <si>
    <t>CBD Business Core</t>
  </si>
  <si>
    <t>CBD Entertainment Core</t>
  </si>
  <si>
    <t>CBD Retail Core</t>
  </si>
  <si>
    <t>CBD Tourist Core</t>
  </si>
  <si>
    <t>Cultural Centre</t>
  </si>
  <si>
    <t>Education, Heritage and Business Park</t>
  </si>
  <si>
    <t>Business and Industry</t>
  </si>
  <si>
    <t>Community and Government</t>
  </si>
  <si>
    <t>Core Industry</t>
  </si>
  <si>
    <t>Green Space</t>
  </si>
  <si>
    <t>Defence</t>
  </si>
  <si>
    <t>Port</t>
  </si>
  <si>
    <t>Rural</t>
  </si>
  <si>
    <t>Precinct</t>
  </si>
  <si>
    <t>Unit</t>
  </si>
  <si>
    <t>Lot</t>
  </si>
  <si>
    <t>Ha</t>
  </si>
  <si>
    <t>N/A</t>
  </si>
  <si>
    <t>Tourist Core</t>
  </si>
  <si>
    <t>FPA</t>
  </si>
  <si>
    <t>Other</t>
  </si>
  <si>
    <t>Defined City Plan Use</t>
  </si>
  <si>
    <t>Accomodation Building</t>
  </si>
  <si>
    <t>Retirement Village</t>
  </si>
  <si>
    <t>Caretakers Residence</t>
  </si>
  <si>
    <t>Dual Occupancy</t>
  </si>
  <si>
    <t>Multiple Dwelling</t>
  </si>
  <si>
    <t>Detached House</t>
  </si>
  <si>
    <t>Catering Shop</t>
  </si>
  <si>
    <t>Child Care Centre</t>
  </si>
  <si>
    <t>Fast Food Outlet</t>
  </si>
  <si>
    <t>Funeral Directors Premises</t>
  </si>
  <si>
    <t>Indoor Recreation</t>
  </si>
  <si>
    <t>Landscaping Supplies</t>
  </si>
  <si>
    <t>Office</t>
  </si>
  <si>
    <t>Restaurant</t>
  </si>
  <si>
    <t>Service Station</t>
  </si>
  <si>
    <t>Shop</t>
  </si>
  <si>
    <t>Shopping Complex</t>
  </si>
  <si>
    <t xml:space="preserve">Showroom </t>
  </si>
  <si>
    <t>Medical Centre</t>
  </si>
  <si>
    <t>Bed and Breakfast</t>
  </si>
  <si>
    <t>Caravan Park</t>
  </si>
  <si>
    <t>Motel</t>
  </si>
  <si>
    <t>dwelling unit</t>
  </si>
  <si>
    <t>100m2 GFA</t>
  </si>
  <si>
    <t>Hotel (accomodation component)</t>
  </si>
  <si>
    <t>Hotel (non-accomodation component)</t>
  </si>
  <si>
    <t>Home Based Business</t>
  </si>
  <si>
    <t>Car Washing Station</t>
  </si>
  <si>
    <t>General Industry</t>
  </si>
  <si>
    <t>Sales or Hire Yard</t>
  </si>
  <si>
    <t>Service Industry</t>
  </si>
  <si>
    <t>Storage or Contractors Yard</t>
  </si>
  <si>
    <t>Transport Depot</t>
  </si>
  <si>
    <t>Vehicle Repair Premises</t>
  </si>
  <si>
    <t>Warehouse</t>
  </si>
  <si>
    <t>Place of Worship</t>
  </si>
  <si>
    <t>Hospital</t>
  </si>
  <si>
    <t>Institutional Residence</t>
  </si>
  <si>
    <t>Educational Establishment</t>
  </si>
  <si>
    <t>Parkland</t>
  </si>
  <si>
    <t>Commercial Animal Keeping</t>
  </si>
  <si>
    <t>Stables</t>
  </si>
  <si>
    <t>Charge Catchment</t>
  </si>
  <si>
    <t>Date</t>
  </si>
  <si>
    <t>Base</t>
  </si>
  <si>
    <t>RBCI</t>
  </si>
  <si>
    <t>Adjusted</t>
  </si>
  <si>
    <t>Rate ($/unit)</t>
  </si>
  <si>
    <t>Table X - Developer Contribution Rates</t>
  </si>
  <si>
    <t>Development Type</t>
  </si>
  <si>
    <t>Recongfiguration of Lot</t>
  </si>
  <si>
    <t>Material Change of Use (Stated Purpose)</t>
  </si>
  <si>
    <t>Type</t>
  </si>
  <si>
    <t>Qty</t>
  </si>
  <si>
    <t>Units</t>
  </si>
  <si>
    <t xml:space="preserve"> </t>
  </si>
  <si>
    <t>Sub-total</t>
  </si>
  <si>
    <t>A = Demand</t>
  </si>
  <si>
    <t>B = Existing Lawful Use</t>
  </si>
  <si>
    <t>2.</t>
  </si>
  <si>
    <t>3.</t>
  </si>
  <si>
    <t>4.</t>
  </si>
  <si>
    <t>5.</t>
  </si>
  <si>
    <t>Base Rate</t>
  </si>
  <si>
    <t>Developer Contribution Charge</t>
  </si>
  <si>
    <t>HR = Developer Contribution Rate</t>
  </si>
  <si>
    <t>Reference Data - Do not delete</t>
  </si>
  <si>
    <t>Working Table</t>
  </si>
  <si>
    <t>1.</t>
  </si>
  <si>
    <t>City Plan Policy 3, Section 2 - Headworks</t>
  </si>
  <si>
    <t>Table I - TCC Breakwater Road Network Equivalencies</t>
  </si>
  <si>
    <t>Use</t>
  </si>
  <si>
    <t>Magnetic Island</t>
  </si>
  <si>
    <t>Mainland (Balance)</t>
  </si>
  <si>
    <t>Rocky Springs</t>
  </si>
  <si>
    <t>EP/unit</t>
  </si>
  <si>
    <t>EP's</t>
  </si>
  <si>
    <t>$/EP</t>
  </si>
  <si>
    <t>Sewer</t>
  </si>
  <si>
    <t>Water</t>
  </si>
  <si>
    <t>Developer Contribution Calculator</t>
  </si>
  <si>
    <t>Welcome to the:</t>
  </si>
  <si>
    <t>Townsville City</t>
  </si>
  <si>
    <t>Applicable to the City Plan 2005 planning scheme policies</t>
  </si>
  <si>
    <t>1. This spreadsheet automates the calculation of developer contributions, to make life easier and consistent for development assessment staff.</t>
  </si>
  <si>
    <t>2. Each policy is represented by a spreadsheet, which contains all equivalency and charge rate data relevant to that infrastructure.</t>
  </si>
  <si>
    <t>3. The user is required to input data particular to the development in each spreadsheet - protection has been applied to non-input data cells.</t>
  </si>
  <si>
    <t>single bed</t>
  </si>
  <si>
    <t>Subordinate dwelling unit</t>
  </si>
  <si>
    <t>site</t>
  </si>
  <si>
    <t>practicioner</t>
  </si>
  <si>
    <t>stal/place</t>
  </si>
  <si>
    <t>room</t>
  </si>
  <si>
    <t>Ablution trough</t>
  </si>
  <si>
    <t>Autopsy table</t>
  </si>
  <si>
    <t>Bain-marie</t>
  </si>
  <si>
    <t>Bar sink (commercial)</t>
  </si>
  <si>
    <t>Bar sink (domestic)</t>
  </si>
  <si>
    <t>Basin</t>
  </si>
  <si>
    <t>Bath</t>
  </si>
  <si>
    <t>Bed pan steriliser &amp; washer (cistern)</t>
  </si>
  <si>
    <t>Bed pan steriliser &amp; washer (flush valve)</t>
  </si>
  <si>
    <t>Bidet</t>
  </si>
  <si>
    <t>Circular wash fountain</t>
  </si>
  <si>
    <t>Cleaner's sink</t>
  </si>
  <si>
    <t>Clothes washing machine (domestic)</t>
  </si>
  <si>
    <t>Combination pan room sink &amp; flushing bowl (flush valve)</t>
  </si>
  <si>
    <t>Dental unit</t>
  </si>
  <si>
    <t>Dishwasher (domestic)</t>
  </si>
  <si>
    <t>Drinking fountain</t>
  </si>
  <si>
    <t>Glass washing machine</t>
  </si>
  <si>
    <t>Tundish</t>
  </si>
  <si>
    <t>Kitchen sink</t>
  </si>
  <si>
    <t>Kitchen sink (commercial)</t>
  </si>
  <si>
    <t>Slop hopper (cistern)</t>
  </si>
  <si>
    <t>Laundry trough</t>
  </si>
  <si>
    <t>Laboratory sink</t>
  </si>
  <si>
    <t>Potato peeler</t>
  </si>
  <si>
    <t>Refrigerated cabinet</t>
  </si>
  <si>
    <t>Sanitary napkin disposal unit</t>
  </si>
  <si>
    <t>Shower</t>
  </si>
  <si>
    <t>Shower bath</t>
  </si>
  <si>
    <t>Slop hopper (flush valve)</t>
  </si>
  <si>
    <t>Steriliser</t>
  </si>
  <si>
    <t>Urinal (2.4m, or 4 stalls)</t>
  </si>
  <si>
    <t>Water closet (cistern)</t>
  </si>
  <si>
    <t>Water closet (flush valve)</t>
  </si>
  <si>
    <t>Group of fixtures in one room (bath, basin, shower, water closet)</t>
  </si>
  <si>
    <t>Fixture</t>
  </si>
  <si>
    <t>Rating</t>
  </si>
  <si>
    <t>Material Change of Use</t>
  </si>
  <si>
    <t>Item</t>
  </si>
  <si>
    <t>Allotment</t>
  </si>
  <si>
    <t>Alligator Ck &amp; Julago</t>
  </si>
  <si>
    <t>Fixture Calculator</t>
  </si>
  <si>
    <t>Total</t>
  </si>
  <si>
    <t>(transfer to relevant Qty where fixtures are used)</t>
  </si>
  <si>
    <t>fixture</t>
  </si>
  <si>
    <t>1/5 or part</t>
  </si>
  <si>
    <t>Table Y</t>
  </si>
  <si>
    <t>Working Table II</t>
  </si>
  <si>
    <t>B</t>
  </si>
  <si>
    <t>C</t>
  </si>
  <si>
    <t>H</t>
  </si>
  <si>
    <t>Yes - MCU (other than Magnetic Harbour)</t>
  </si>
  <si>
    <t>No - previous headworks were not paid for this land</t>
  </si>
  <si>
    <t>Have headworks already been paid for this land?</t>
  </si>
  <si>
    <t>Yes - Rezoning or MCU in Magnetic Harbour</t>
  </si>
  <si>
    <t>(A - B) x HR =</t>
  </si>
  <si>
    <t>On-site car parking shortfall</t>
  </si>
  <si>
    <t>Non-prescribed area</t>
  </si>
  <si>
    <t>Prescribed area -Aitkenvale</t>
  </si>
  <si>
    <t>Prescribed area -CBD</t>
  </si>
  <si>
    <t>City Plan Policy 3, Section 4 - Carparking</t>
  </si>
  <si>
    <t>Developer Contribution Rate</t>
  </si>
  <si>
    <t>spaces</t>
  </si>
  <si>
    <t>$/space</t>
  </si>
  <si>
    <t>(1) x (2) =</t>
  </si>
  <si>
    <t>Catchment</t>
  </si>
  <si>
    <t>lots</t>
  </si>
  <si>
    <t>$/lot</t>
  </si>
  <si>
    <t>City Plan Policy 2, Section 3 - Public Open Space</t>
  </si>
  <si>
    <t>All of former Townsville City</t>
  </si>
  <si>
    <t>ET/unit</t>
  </si>
  <si>
    <t>Multiple dwelling</t>
  </si>
  <si>
    <t>Caretaker's Residence</t>
  </si>
  <si>
    <t>Accomodation building</t>
  </si>
  <si>
    <t>Bed and breakfast</t>
  </si>
  <si>
    <t>unit</t>
  </si>
  <si>
    <t>Caravan park</t>
  </si>
  <si>
    <t>Mainland</t>
  </si>
  <si>
    <t>ET's</t>
  </si>
  <si>
    <t>City Plan Policy 2, Section 5 - Road Network Headworks</t>
  </si>
  <si>
    <t>$/Ha</t>
  </si>
  <si>
    <t>District</t>
  </si>
  <si>
    <t>$/Imp Ha</t>
  </si>
  <si>
    <t>City Plan Policy 2, Section 6 - Stormwater Drainage Headworks</t>
  </si>
  <si>
    <t>City Plan Policy 3, Section 7 - Breakwater Road Network Headworks</t>
  </si>
  <si>
    <t>Peninsula</t>
  </si>
  <si>
    <t>Marina</t>
  </si>
  <si>
    <t>Ross Creek East</t>
  </si>
  <si>
    <t xml:space="preserve">Rest of City </t>
  </si>
  <si>
    <t>Queens Hotel</t>
  </si>
  <si>
    <t>Rate ($/VPD)</t>
  </si>
  <si>
    <t>VPD/unit</t>
  </si>
  <si>
    <t>Accommodation Building</t>
  </si>
  <si>
    <t>Room</t>
  </si>
  <si>
    <t>caredtaker's residence</t>
  </si>
  <si>
    <t>Cruise ship</t>
  </si>
  <si>
    <t>Dual occupancy</t>
  </si>
  <si>
    <t>Hotel</t>
  </si>
  <si>
    <t>Military Ship</t>
  </si>
  <si>
    <t>Retail Uses (shop, showroom, hire yard, etc)</t>
  </si>
  <si>
    <t>Recreation Uses (outdoor/indoor, park, etc)</t>
  </si>
  <si>
    <t>passenger</t>
  </si>
  <si>
    <t>house</t>
  </si>
  <si>
    <t>fixed berth</t>
  </si>
  <si>
    <t>vessel</t>
  </si>
  <si>
    <t>100m2 site area</t>
  </si>
  <si>
    <t>VPD</t>
  </si>
  <si>
    <t>$/VPD</t>
  </si>
  <si>
    <t>Developer Contribution Rates</t>
  </si>
  <si>
    <t>Equivalencies - ROL</t>
  </si>
  <si>
    <t>Equivalencies for previous rezoning</t>
  </si>
  <si>
    <t>Equivalencies - MCU</t>
  </si>
  <si>
    <t>Fixture Unit Ratings</t>
  </si>
  <si>
    <t>Yes - Rezoning (other than Magnetic Harbour)</t>
  </si>
  <si>
    <t>Yes - Subdivision</t>
  </si>
  <si>
    <t>Car Parking Charge Rates</t>
  </si>
  <si>
    <t>Adjust. factor</t>
  </si>
  <si>
    <t>Indexed Rate</t>
  </si>
  <si>
    <t>$/ET</t>
  </si>
  <si>
    <t>Equivalencies</t>
  </si>
  <si>
    <t>(from  20/8/07)</t>
  </si>
  <si>
    <t>(from  22/5/06)</t>
  </si>
  <si>
    <t>(A - B) x SWHR =</t>
  </si>
  <si>
    <t>SWHR = Developer Contribution Rate</t>
  </si>
  <si>
    <t>No. of additional lots/units</t>
  </si>
  <si>
    <t>(from  21/7/08)</t>
  </si>
  <si>
    <t>.</t>
  </si>
  <si>
    <t>(from 4/8/08)</t>
  </si>
  <si>
    <t>(Sewer)</t>
  </si>
  <si>
    <t>(water)</t>
  </si>
  <si>
    <t>Developer Contribution Charge (RNH)</t>
  </si>
  <si>
    <t>Developer Contribution Charge (H)</t>
  </si>
  <si>
    <t>Developer Contribution Rate (HS &amp; HW)</t>
  </si>
  <si>
    <t>(A - B) x (HS + HW) =</t>
  </si>
  <si>
    <t>Amount</t>
  </si>
  <si>
    <t>At time of deciding a development application</t>
  </si>
  <si>
    <t>1. Fill out the application details in the 'Summary' worksheet, then proceed through the other worksheets which represent the relevant policies.</t>
  </si>
  <si>
    <t>At time of payment</t>
  </si>
  <si>
    <t>Notes</t>
  </si>
  <si>
    <t>Details</t>
  </si>
  <si>
    <t>Name of Applicant</t>
  </si>
  <si>
    <t>Development Application No.</t>
  </si>
  <si>
    <t>Address</t>
  </si>
  <si>
    <t>Description</t>
  </si>
  <si>
    <t>Calculation Date</t>
  </si>
  <si>
    <t>Council Officer</t>
  </si>
  <si>
    <t>Indexation</t>
  </si>
  <si>
    <t>Value</t>
  </si>
  <si>
    <t>CPI</t>
  </si>
  <si>
    <t>(At time of payment - update this to the last June Quarter)</t>
  </si>
  <si>
    <t>Outputs</t>
  </si>
  <si>
    <t>Total of Charge Payable</t>
  </si>
  <si>
    <t>(last amended 22/5/06)</t>
  </si>
  <si>
    <t>Summary - Developer Contributions (Townsville)</t>
  </si>
  <si>
    <t>Aug '07</t>
  </si>
  <si>
    <t>Aug '08</t>
  </si>
  <si>
    <t>Jun '05</t>
  </si>
  <si>
    <t>Note - Base Rate &amp; RBCI set per policy, updated RBCI as per 'Summary'</t>
  </si>
  <si>
    <t>Broahectare Base Rates</t>
  </si>
  <si>
    <t>Impervious area charge rates (Base)</t>
  </si>
  <si>
    <t>Jun '06</t>
  </si>
  <si>
    <t>Version</t>
  </si>
  <si>
    <t>Date introduced</t>
  </si>
  <si>
    <t>Policies Effective from</t>
  </si>
  <si>
    <t>Changes made</t>
  </si>
  <si>
    <t>Existing policies at time of amalgamation</t>
  </si>
  <si>
    <t>Expanded fixture unit table (SEWER &amp; WATER), and updated Jun 08 RBCI</t>
  </si>
  <si>
    <t>Water &amp; Sewer amendments for Julago - Alligator Ck Water Supply Scheme</t>
  </si>
  <si>
    <t xml:space="preserve">Add. instructions, Summary incl. RBCI adjust. Provision, receipt codes &amp; totals and links to RBCI in Summary effected.  </t>
  </si>
  <si>
    <t>Charge Payable</t>
  </si>
  <si>
    <t>expanded fixture unit table (SEWER &amp; WATER), and updated Jun 08 RBCI</t>
  </si>
  <si>
    <t>NOTE - the policy gives credit for contributions to previous subdivision of the land on a per Ha basis noted in Appendix B, however that appendix indicates it is only to be used for previous rezonings. This inconsistency has been interpreted here such that credits given for previous subdivision of the land is equivalent to the charge on a lot for a new subdivision.</t>
  </si>
  <si>
    <t>Corrected CPI index and adj. interpretation of credit for previous subdiv. contributions for Sewer and Water</t>
  </si>
  <si>
    <t>Note</t>
  </si>
  <si>
    <t>Added note to Summary to explain waivers applicable to Breakwater Road Network Headworks</t>
  </si>
  <si>
    <t>Inalationary asjustment for June 2011</t>
  </si>
  <si>
    <t>Receipt Code</t>
  </si>
  <si>
    <r>
      <t xml:space="preserve">In accordance with the Council resolution dated 22nd September 2009, a partial waiver of the Breakwater Road Network Headworks is applicable to development for which the  policy is effective, but only for those development approvals in the </t>
    </r>
    <r>
      <rPr>
        <i/>
        <sz val="11"/>
        <rFont val="Times New Roman"/>
        <family val="1"/>
      </rPr>
      <t>Magnetic Island</t>
    </r>
    <r>
      <rPr>
        <sz val="11"/>
        <rFont val="Arial"/>
        <family val="2"/>
      </rPr>
      <t xml:space="preserve"> (68% waiver) and </t>
    </r>
    <r>
      <rPr>
        <i/>
        <sz val="11"/>
        <rFont val="Times New Roman"/>
        <family val="1"/>
      </rPr>
      <t>Rest of City</t>
    </r>
    <r>
      <rPr>
        <sz val="11"/>
        <rFont val="Arial"/>
        <family val="2"/>
      </rPr>
      <t xml:space="preserve"> (75% waiver) catchments. The effect of this waiver is not shown in the Outputs above.</t>
    </r>
  </si>
  <si>
    <t>4. Reference is required to the policies for details of application, maps, etc. - this calculator is to be used in conjunction with those policies.</t>
  </si>
  <si>
    <t>Disclaimer</t>
  </si>
  <si>
    <t xml:space="preserve">2. Check the CPI and RBCI values are updated to the  2nd preceding financial quarter. - adjust if required   </t>
  </si>
  <si>
    <t>6. Please note the spreadsheet does not always progress to the stage of crediting for works-in-kind.</t>
  </si>
  <si>
    <t xml:space="preserve">to the 2nd preceding financial quarter.  </t>
  </si>
  <si>
    <t>5. The custodian will also update the workbook from time-to-time to accommodate policy amendments - be aware of the currency of the calculator.</t>
  </si>
  <si>
    <t>This calculator is based on, but does not supercede the planning scheme policies for infrastructure. The currency, accuracy and validity of the calculations, including the underlying assumptions and interpretations of the policies are not guaranteed. In this respect, the user is referred to the actual planning scheme policies and provisions of the Sustainable Planning Act 2009.</t>
  </si>
  <si>
    <t>5a. Check the version is the most up-to-date (i.e., version 4.1 supersedes version 4.0) - use the new version if it applies, otherwise:</t>
  </si>
  <si>
    <t>6. Check the actual development corresponds with the calculations (including Waivers) - adjust if required</t>
  </si>
  <si>
    <t xml:space="preserve">7. Check that the CPI and RBCI values have been updated to those published by the Australian Bureau of Statistics, as applicable </t>
  </si>
  <si>
    <t>8. Print out the 'Summary' and present to the Developer/Customer Service Officer for payment and receipting.</t>
  </si>
  <si>
    <t>4. Attach a copy of the 'Summary' to the development permit</t>
  </si>
  <si>
    <t xml:space="preserve">5. Retrieve the file from the development application folder in Dataworks, </t>
  </si>
  <si>
    <t>3. Save the file  in the relevant development application folder in Dataworks for later reference.</t>
  </si>
  <si>
    <t>Amended instructions and notes on welcome sheet, added commentary to summary sheet stating periodic updates of indexation nd updated ABS indices for Sept. '11.</t>
  </si>
  <si>
    <t>Inalationary asjustment for Dec 2011</t>
  </si>
  <si>
    <t>Inflationary adjustments for Mar 2012.</t>
  </si>
  <si>
    <t>Waiver 6 - 'Council Resolution for Maximum Standard Infrastructure Contribution Waivers</t>
  </si>
  <si>
    <t>(i) Updated for inflationary adjustment for Jun 2012 indices
(ii) Provided option for inflationary adjustment for 'Sewer &amp; Water', 'Open Space', and 'Car Parking' as per condition of approval.</t>
  </si>
  <si>
    <t>2.10</t>
  </si>
  <si>
    <t xml:space="preserve">(i) Updated for inflationary adjustment for Dec 2012 indices  (ii) Added note for print error </t>
  </si>
  <si>
    <t>Updated for inflationary adjustment for March 2013 indices</t>
  </si>
  <si>
    <t>MCU</t>
  </si>
  <si>
    <t>ROL</t>
  </si>
  <si>
    <t xml:space="preserve">      MAGNETIC ISLAND :</t>
  </si>
  <si>
    <t xml:space="preserve">      MAINLAND :</t>
  </si>
  <si>
    <t>Updated for inflationary adjustment for Sep 2013 indices</t>
  </si>
  <si>
    <t>Updated for inflationary adjustment for June 2013 indices</t>
  </si>
  <si>
    <t>Updated for inflationary adjustment for Dec 2013 indices</t>
  </si>
  <si>
    <t>Updated for inflationary adjustment for Mar 2014 indices</t>
  </si>
  <si>
    <t>Updated for inflationary adjustment for June 2014 indices</t>
  </si>
  <si>
    <t>Updated for Sep '14 indices</t>
  </si>
  <si>
    <t>Updated for dec '14 indices</t>
  </si>
  <si>
    <t>Updated for Mar '15 indices</t>
  </si>
  <si>
    <t>Updated for Jun '15 indicies</t>
  </si>
  <si>
    <t>For development applications made from 4 August 2008 to 26 Oct 2008</t>
  </si>
  <si>
    <t>Updated for Sep '15 indicies</t>
  </si>
  <si>
    <t>Updated for Dec '15 indicies</t>
  </si>
  <si>
    <t>Updated for Mar '16 indicies</t>
  </si>
  <si>
    <t>Updated for Jun '16 indicies</t>
  </si>
  <si>
    <t>Updated for Sep '16 indicies</t>
  </si>
  <si>
    <t>Updated for Dec '16 indicies</t>
  </si>
  <si>
    <t>Updated for Mar '17 indicies</t>
  </si>
  <si>
    <t>Updated for June '17 indicies</t>
  </si>
  <si>
    <t>Updated for SEP 17 indicies</t>
  </si>
  <si>
    <t>Updated for DEC 17 indicies</t>
  </si>
  <si>
    <t>2.30</t>
  </si>
  <si>
    <t>2.31</t>
  </si>
  <si>
    <t>Updated for March 18 indicies</t>
  </si>
  <si>
    <t>2.32</t>
  </si>
  <si>
    <t>Updated for June 18 indicies</t>
  </si>
  <si>
    <t>2.33</t>
  </si>
  <si>
    <t>Updated indicies</t>
  </si>
  <si>
    <t>2.34</t>
  </si>
  <si>
    <t>2.35</t>
  </si>
  <si>
    <t>2.36</t>
  </si>
  <si>
    <t>2.37</t>
  </si>
  <si>
    <t>2.38</t>
  </si>
  <si>
    <t>Spare for Jun '19 indicies</t>
  </si>
  <si>
    <t>Spare for Sep '19 indicies</t>
  </si>
  <si>
    <t>2.39</t>
  </si>
  <si>
    <t>2.40</t>
  </si>
  <si>
    <t>2.41</t>
  </si>
  <si>
    <t>2.42</t>
  </si>
  <si>
    <t>2.43</t>
  </si>
  <si>
    <t>2.44</t>
  </si>
  <si>
    <t>2.45</t>
  </si>
  <si>
    <t>2.46</t>
  </si>
  <si>
    <t>2.47</t>
  </si>
  <si>
    <t>2.48</t>
  </si>
  <si>
    <t>2.49</t>
  </si>
  <si>
    <t>Payment quarter</t>
  </si>
  <si>
    <t>Index. Quarter</t>
  </si>
  <si>
    <t>2.50</t>
  </si>
  <si>
    <t>2.51</t>
  </si>
  <si>
    <t>2.52</t>
  </si>
  <si>
    <t>2.53</t>
  </si>
  <si>
    <t>2.54</t>
  </si>
  <si>
    <t>Updated indicies for December QTR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</si>
</sst>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0_-;\-* #,##0.0_-;_-* &quot;-&quot;??_-;_-@_-"/>
    <numFmt numFmtId="165" formatCode="_-* #,##0_-;\-* #,##0_-;_-* &quot;-&quot;??_-;_-@_-"/>
    <numFmt numFmtId="166" formatCode="_-* #,##0.000_-;\-* #,##0.000_-;_-* &quot;-&quot;??_-;_-@_-"/>
    <numFmt numFmtId="167" formatCode="0.0"/>
    <numFmt numFmtId="168" formatCode="_-&quot;$&quot;* #,##0_-;\-&quot;$&quot;* #,##0_-;_-&quot;$&quot;* &quot;-&quot;??_-;_-@_-"/>
    <numFmt numFmtId="169" formatCode="0.0000"/>
    <numFmt numFmtId="170" formatCode="[$-C09]d\ mmmm\ yyyy;@"/>
    <numFmt numFmtId="171" formatCode="d/mm/yyyy;@"/>
    <numFmt numFmtId="172" formatCode="mmm\ \'yy"/>
  </numFmts>
  <fonts count="48" x14ac:knownFonts="1">
    <font>
      <sz val="10"/>
      <name val="Arial"/>
    </font>
    <font>
      <sz val="11"/>
      <color theme="1"/>
      <name val="Calibri"/>
      <family val="2"/>
      <scheme val="minor"/>
    </font>
    <font>
      <sz val="10"/>
      <name val="Arial"/>
      <family val="2"/>
    </font>
    <font>
      <sz val="8"/>
      <name val="Arial"/>
      <family val="2"/>
    </font>
    <font>
      <b/>
      <sz val="10"/>
      <name val="Arial"/>
      <family val="2"/>
    </font>
    <font>
      <u/>
      <sz val="10"/>
      <name val="Arial"/>
      <family val="2"/>
    </font>
    <font>
      <b/>
      <u/>
      <sz val="10"/>
      <name val="Arial"/>
      <family val="2"/>
    </font>
    <font>
      <b/>
      <sz val="12"/>
      <name val="Arial"/>
      <family val="2"/>
    </font>
    <font>
      <u val="singleAccounting"/>
      <sz val="10"/>
      <name val="Arial"/>
      <family val="2"/>
    </font>
    <font>
      <b/>
      <u val="doubleAccounting"/>
      <sz val="10"/>
      <name val="Arial"/>
      <family val="2"/>
    </font>
    <font>
      <sz val="10"/>
      <name val="Arial"/>
      <family val="2"/>
    </font>
    <font>
      <sz val="24"/>
      <name val="Arial"/>
      <family val="2"/>
    </font>
    <font>
      <sz val="18"/>
      <name val="Arial"/>
      <family val="2"/>
    </font>
    <font>
      <sz val="8"/>
      <name val="Arial"/>
      <family val="2"/>
    </font>
    <font>
      <sz val="9"/>
      <name val="Arial"/>
      <family val="2"/>
    </font>
    <font>
      <u val="singleAccounting"/>
      <sz val="10"/>
      <name val="Arial"/>
      <family val="2"/>
    </font>
    <font>
      <b/>
      <sz val="8"/>
      <name val="Arial"/>
      <family val="2"/>
    </font>
    <font>
      <sz val="11"/>
      <name val="Arial"/>
      <family val="2"/>
    </font>
    <font>
      <sz val="12"/>
      <name val="Arial"/>
      <family val="2"/>
    </font>
    <font>
      <b/>
      <sz val="11"/>
      <name val="Arial"/>
      <family val="2"/>
    </font>
    <font>
      <b/>
      <sz val="11"/>
      <name val="Arial"/>
      <family val="2"/>
    </font>
    <font>
      <sz val="11"/>
      <name val="Arial"/>
      <family val="2"/>
    </font>
    <font>
      <sz val="9"/>
      <name val="Arial"/>
      <family val="2"/>
    </font>
    <font>
      <u/>
      <sz val="9"/>
      <name val="Arial"/>
      <family val="2"/>
    </font>
    <font>
      <b/>
      <u/>
      <sz val="11"/>
      <name val="Arial"/>
      <family val="2"/>
    </font>
    <font>
      <i/>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u/>
      <sz val="10"/>
      <color indexed="12"/>
      <name val="Arial"/>
      <family val="2"/>
    </font>
    <font>
      <sz val="10"/>
      <color theme="1"/>
      <name val="Arial"/>
      <family val="2"/>
    </font>
    <font>
      <sz val="11"/>
      <color theme="1"/>
      <name val="Calibri"/>
      <family val="2"/>
      <scheme val="minor"/>
    </font>
    <font>
      <sz val="8"/>
      <color rgb="FF000000"/>
      <name val="Tahom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44"/>
        <bgColor indexed="64"/>
      </patternFill>
    </fill>
    <fill>
      <patternFill patternType="solid">
        <fgColor theme="8"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849">
    <xf numFmtId="0" fontId="0" fillId="0" borderId="0"/>
    <xf numFmtId="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17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7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17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17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17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17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17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17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17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17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17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17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17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17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17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7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17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17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17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17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17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0" fontId="29" fillId="20" borderId="1" applyNumberFormat="0" applyAlignment="0" applyProtection="0"/>
    <xf numFmtId="17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29" fillId="20" borderId="1" applyNumberFormat="0" applyAlignment="0" applyProtection="0"/>
    <xf numFmtId="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0" fontId="30" fillId="21" borderId="2" applyNumberFormat="0" applyAlignment="0" applyProtection="0"/>
    <xf numFmtId="170" fontId="30" fillId="21" borderId="2" applyNumberFormat="0" applyAlignment="0" applyProtection="0"/>
    <xf numFmtId="0" fontId="30" fillId="21" borderId="2" applyNumberFormat="0" applyAlignment="0" applyProtection="0"/>
    <xf numFmtId="0" fontId="30" fillId="21" borderId="2" applyNumberFormat="0" applyAlignment="0" applyProtection="0"/>
    <xf numFmtId="0" fontId="30" fillId="21" borderId="2" applyNumberFormat="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17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17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17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3" fillId="0" borderId="3"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17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17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0" fontId="44" fillId="0" borderId="0" applyNumberFormat="0" applyFill="0" applyBorder="0" applyAlignment="0" applyProtection="0">
      <alignment vertical="top"/>
      <protection locked="0"/>
    </xf>
    <xf numFmtId="0" fontId="36" fillId="7" borderId="1" applyNumberFormat="0" applyAlignment="0" applyProtection="0"/>
    <xf numFmtId="170" fontId="36" fillId="7" borderId="1" applyNumberFormat="0" applyAlignment="0" applyProtection="0"/>
    <xf numFmtId="0" fontId="36" fillId="7" borderId="1" applyNumberFormat="0" applyAlignment="0" applyProtection="0"/>
    <xf numFmtId="17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170" fontId="36" fillId="7" borderId="1" applyNumberFormat="0" applyAlignment="0" applyProtection="0"/>
    <xf numFmtId="170" fontId="36" fillId="7" borderId="1" applyNumberFormat="0" applyAlignment="0" applyProtection="0"/>
    <xf numFmtId="0" fontId="36" fillId="7" borderId="1" applyNumberFormat="0" applyAlignment="0" applyProtection="0"/>
    <xf numFmtId="170" fontId="36" fillId="7" borderId="1" applyNumberFormat="0" applyAlignment="0" applyProtection="0"/>
    <xf numFmtId="0" fontId="36" fillId="7" borderId="1" applyNumberFormat="0" applyAlignment="0" applyProtection="0"/>
    <xf numFmtId="0" fontId="36" fillId="7" borderId="1" applyNumberFormat="0" applyAlignment="0" applyProtection="0"/>
    <xf numFmtId="17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6" fillId="7" borderId="1" applyNumberFormat="0" applyAlignment="0" applyProtection="0"/>
    <xf numFmtId="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17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17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17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17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70" fontId="2" fillId="0" borderId="0"/>
    <xf numFmtId="170" fontId="2" fillId="0" borderId="0"/>
    <xf numFmtId="0" fontId="10" fillId="0" borderId="0"/>
    <xf numFmtId="170" fontId="2" fillId="0" borderId="0"/>
    <xf numFmtId="0" fontId="2" fillId="0" borderId="0"/>
    <xf numFmtId="0" fontId="2" fillId="0" borderId="0"/>
    <xf numFmtId="170" fontId="2" fillId="0" borderId="0"/>
    <xf numFmtId="170" fontId="2" fillId="0" borderId="0"/>
    <xf numFmtId="0" fontId="2" fillId="0" borderId="0"/>
    <xf numFmtId="0" fontId="2" fillId="0" borderId="0"/>
    <xf numFmtId="0" fontId="2" fillId="0" borderId="0"/>
    <xf numFmtId="0" fontId="45" fillId="0" borderId="0"/>
    <xf numFmtId="170" fontId="2" fillId="0" borderId="0"/>
    <xf numFmtId="0" fontId="45" fillId="0" borderId="0"/>
    <xf numFmtId="0" fontId="45" fillId="0" borderId="0"/>
    <xf numFmtId="0" fontId="45" fillId="0" borderId="0"/>
    <xf numFmtId="170" fontId="45" fillId="0" borderId="0"/>
    <xf numFmtId="170" fontId="2" fillId="0" borderId="0"/>
    <xf numFmtId="0" fontId="46" fillId="0" borderId="0"/>
    <xf numFmtId="0" fontId="46" fillId="0" borderId="0"/>
    <xf numFmtId="0" fontId="46" fillId="0" borderId="0"/>
    <xf numFmtId="170" fontId="2" fillId="0" borderId="0"/>
    <xf numFmtId="170" fontId="2" fillId="0" borderId="0"/>
    <xf numFmtId="0" fontId="46" fillId="0" borderId="0"/>
    <xf numFmtId="0" fontId="46" fillId="0" borderId="0"/>
    <xf numFmtId="170" fontId="2" fillId="0" borderId="0"/>
    <xf numFmtId="170" fontId="2" fillId="0" borderId="0"/>
    <xf numFmtId="0" fontId="46" fillId="0" borderId="0"/>
    <xf numFmtId="170" fontId="2" fillId="0" borderId="0"/>
    <xf numFmtId="0" fontId="46" fillId="0" borderId="0"/>
    <xf numFmtId="0" fontId="2" fillId="0" borderId="0"/>
    <xf numFmtId="170" fontId="2" fillId="0" borderId="0"/>
    <xf numFmtId="170" fontId="43" fillId="0" borderId="0"/>
    <xf numFmtId="170" fontId="2" fillId="0" borderId="0"/>
    <xf numFmtId="0" fontId="2" fillId="0" borderId="0"/>
    <xf numFmtId="170" fontId="2" fillId="0" borderId="0"/>
    <xf numFmtId="0" fontId="2" fillId="0" borderId="0"/>
    <xf numFmtId="170" fontId="43" fillId="0" borderId="0"/>
    <xf numFmtId="170" fontId="2" fillId="0" borderId="0"/>
    <xf numFmtId="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17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26" fillId="23" borderId="7" applyNumberFormat="0" applyFont="0" applyAlignment="0" applyProtection="0"/>
    <xf numFmtId="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17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0" fontId="39" fillId="20" borderId="8" applyNumberFormat="0" applyAlignment="0" applyProtection="0"/>
    <xf numFmtId="170" fontId="39" fillId="20" borderId="8" applyNumberFormat="0" applyAlignment="0" applyProtection="0"/>
    <xf numFmtId="0" fontId="39" fillId="20" borderId="8" applyNumberFormat="0" applyAlignment="0" applyProtection="0"/>
    <xf numFmtId="0" fontId="39" fillId="20" borderId="8" applyNumberFormat="0" applyAlignment="0" applyProtection="0"/>
    <xf numFmtId="0" fontId="39"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7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17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17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1" fillId="0" borderId="9" applyNumberFormat="0" applyFill="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360">
    <xf numFmtId="0" fontId="0" fillId="0" borderId="0" xfId="0"/>
    <xf numFmtId="0" fontId="0" fillId="24" borderId="10" xfId="0" applyFill="1" applyBorder="1"/>
    <xf numFmtId="164" fontId="0" fillId="24" borderId="11" xfId="532" applyNumberFormat="1" applyFont="1" applyFill="1" applyBorder="1"/>
    <xf numFmtId="164" fontId="0" fillId="24" borderId="10" xfId="532" applyNumberFormat="1" applyFont="1" applyFill="1" applyBorder="1"/>
    <xf numFmtId="0" fontId="4" fillId="25" borderId="12" xfId="0" applyFont="1" applyFill="1" applyBorder="1"/>
    <xf numFmtId="0" fontId="4" fillId="25" borderId="13" xfId="0" applyFont="1" applyFill="1" applyBorder="1"/>
    <xf numFmtId="0" fontId="4" fillId="25" borderId="14" xfId="0" applyFont="1" applyFill="1" applyBorder="1"/>
    <xf numFmtId="0" fontId="0" fillId="25" borderId="14" xfId="0" applyFill="1" applyBorder="1"/>
    <xf numFmtId="0" fontId="4" fillId="25" borderId="10" xfId="0" applyFont="1" applyFill="1" applyBorder="1" applyAlignment="1">
      <alignment horizontal="center"/>
    </xf>
    <xf numFmtId="0" fontId="4" fillId="25" borderId="12" xfId="0" applyFont="1" applyFill="1" applyBorder="1" applyAlignment="1">
      <alignment horizontal="center"/>
    </xf>
    <xf numFmtId="165" fontId="0" fillId="24" borderId="10" xfId="532" applyNumberFormat="1" applyFont="1" applyFill="1" applyBorder="1"/>
    <xf numFmtId="17" fontId="0" fillId="24" borderId="10" xfId="0" applyNumberFormat="1" applyFill="1" applyBorder="1"/>
    <xf numFmtId="166" fontId="0" fillId="24" borderId="10" xfId="532" applyNumberFormat="1" applyFont="1" applyFill="1" applyBorder="1"/>
    <xf numFmtId="0" fontId="0" fillId="24" borderId="12" xfId="0" applyFill="1" applyBorder="1"/>
    <xf numFmtId="0" fontId="0" fillId="24" borderId="13" xfId="0" applyFill="1" applyBorder="1"/>
    <xf numFmtId="0" fontId="0" fillId="24" borderId="14" xfId="0" applyFill="1" applyBorder="1"/>
    <xf numFmtId="165" fontId="0" fillId="24" borderId="11" xfId="532" applyNumberFormat="1" applyFont="1" applyFill="1" applyBorder="1"/>
    <xf numFmtId="165" fontId="0" fillId="24" borderId="15" xfId="532" applyNumberFormat="1" applyFont="1" applyFill="1" applyBorder="1"/>
    <xf numFmtId="165" fontId="0" fillId="24" borderId="16" xfId="532" applyNumberFormat="1" applyFont="1" applyFill="1" applyBorder="1"/>
    <xf numFmtId="0" fontId="0" fillId="24" borderId="17" xfId="0" applyFill="1" applyBorder="1"/>
    <xf numFmtId="0" fontId="0" fillId="24" borderId="18" xfId="0" applyFill="1" applyBorder="1"/>
    <xf numFmtId="0" fontId="0" fillId="24" borderId="19" xfId="0" applyFill="1" applyBorder="1"/>
    <xf numFmtId="0" fontId="4" fillId="25" borderId="11" xfId="0" applyFont="1" applyFill="1" applyBorder="1" applyAlignment="1">
      <alignment horizontal="center"/>
    </xf>
    <xf numFmtId="0" fontId="17" fillId="24" borderId="20" xfId="0" applyFont="1" applyFill="1" applyBorder="1" applyAlignment="1">
      <alignment vertical="center"/>
    </xf>
    <xf numFmtId="0" fontId="17" fillId="24" borderId="21" xfId="0" applyFont="1" applyFill="1" applyBorder="1" applyAlignment="1">
      <alignment vertical="center"/>
    </xf>
    <xf numFmtId="0" fontId="17" fillId="24" borderId="17" xfId="0" applyFont="1" applyFill="1" applyBorder="1" applyAlignment="1">
      <alignment vertical="center"/>
    </xf>
    <xf numFmtId="0" fontId="17" fillId="24" borderId="12" xfId="0" applyFont="1" applyFill="1" applyBorder="1" applyAlignment="1">
      <alignment vertical="center"/>
    </xf>
    <xf numFmtId="0" fontId="17" fillId="24" borderId="13" xfId="0" applyFont="1" applyFill="1" applyBorder="1" applyAlignment="1">
      <alignment vertical="center"/>
    </xf>
    <xf numFmtId="0" fontId="17" fillId="24" borderId="14" xfId="0" applyFont="1" applyFill="1" applyBorder="1" applyAlignment="1">
      <alignment vertical="center"/>
    </xf>
    <xf numFmtId="0" fontId="17" fillId="24" borderId="22" xfId="0" applyFont="1" applyFill="1" applyBorder="1" applyAlignment="1">
      <alignment vertical="center"/>
    </xf>
    <xf numFmtId="0" fontId="17" fillId="24" borderId="23" xfId="0" applyFont="1" applyFill="1" applyBorder="1" applyAlignment="1">
      <alignment vertical="center"/>
    </xf>
    <xf numFmtId="0" fontId="17" fillId="24" borderId="19" xfId="0" applyFont="1" applyFill="1" applyBorder="1" applyAlignment="1">
      <alignment vertical="center"/>
    </xf>
    <xf numFmtId="0" fontId="19" fillId="25" borderId="10" xfId="0" applyFont="1" applyFill="1" applyBorder="1" applyAlignment="1">
      <alignment horizontal="center" vertical="center"/>
    </xf>
    <xf numFmtId="0" fontId="17" fillId="24" borderId="18" xfId="0" applyFont="1" applyFill="1" applyBorder="1" applyAlignment="1">
      <alignment horizontal="center"/>
    </xf>
    <xf numFmtId="0" fontId="19" fillId="25" borderId="10" xfId="0" applyFont="1" applyFill="1" applyBorder="1" applyAlignment="1">
      <alignment horizontal="center" vertical="center" wrapText="1"/>
    </xf>
    <xf numFmtId="0" fontId="17" fillId="24" borderId="17" xfId="0" applyFont="1" applyFill="1" applyBorder="1" applyAlignment="1">
      <alignment horizontal="center" vertical="center" wrapText="1"/>
    </xf>
    <xf numFmtId="0" fontId="17" fillId="24" borderId="24" xfId="0" applyFont="1" applyFill="1" applyBorder="1" applyAlignment="1">
      <alignment vertical="center"/>
    </xf>
    <xf numFmtId="0" fontId="17" fillId="24" borderId="0" xfId="0" applyFont="1" applyFill="1" applyAlignment="1">
      <alignment vertical="center"/>
    </xf>
    <xf numFmtId="0" fontId="17" fillId="24" borderId="0" xfId="0" applyFont="1" applyFill="1" applyAlignment="1">
      <alignment vertical="center" wrapText="1"/>
    </xf>
    <xf numFmtId="17" fontId="17" fillId="24" borderId="19" xfId="0" quotePrefix="1" applyNumberFormat="1" applyFont="1" applyFill="1" applyBorder="1" applyAlignment="1">
      <alignment horizontal="center" vertical="center" wrapText="1"/>
    </xf>
    <xf numFmtId="17" fontId="17" fillId="24" borderId="18" xfId="0" applyNumberFormat="1" applyFont="1" applyFill="1" applyBorder="1" applyAlignment="1">
      <alignment horizontal="center"/>
    </xf>
    <xf numFmtId="168" fontId="17" fillId="24" borderId="23" xfId="542" applyNumberFormat="1" applyFont="1" applyFill="1" applyBorder="1" applyAlignment="1">
      <alignment horizontal="right"/>
    </xf>
    <xf numFmtId="17" fontId="17" fillId="24" borderId="19" xfId="0" applyNumberFormat="1" applyFont="1" applyFill="1" applyBorder="1" applyAlignment="1">
      <alignment horizontal="center"/>
    </xf>
    <xf numFmtId="168" fontId="17" fillId="24" borderId="13" xfId="542" applyNumberFormat="1" applyFont="1" applyFill="1" applyBorder="1" applyAlignment="1">
      <alignment horizontal="right"/>
    </xf>
    <xf numFmtId="17" fontId="17" fillId="24" borderId="14" xfId="0" applyNumberFormat="1" applyFont="1" applyFill="1" applyBorder="1" applyAlignment="1">
      <alignment horizontal="center"/>
    </xf>
    <xf numFmtId="0" fontId="17" fillId="24" borderId="10" xfId="0" applyFont="1" applyFill="1" applyBorder="1"/>
    <xf numFmtId="17" fontId="17" fillId="24" borderId="17" xfId="0" applyNumberFormat="1" applyFont="1" applyFill="1" applyBorder="1" applyAlignment="1">
      <alignment horizontal="center"/>
    </xf>
    <xf numFmtId="168" fontId="17" fillId="24" borderId="20" xfId="542" applyNumberFormat="1" applyFont="1" applyFill="1" applyBorder="1" applyAlignment="1">
      <alignment horizontal="right"/>
    </xf>
    <xf numFmtId="0" fontId="17" fillId="24" borderId="11" xfId="0" applyFont="1" applyFill="1" applyBorder="1"/>
    <xf numFmtId="0" fontId="19" fillId="24" borderId="12" xfId="0" quotePrefix="1" applyFont="1" applyFill="1" applyBorder="1" applyAlignment="1">
      <alignment horizontal="left" vertical="center"/>
    </xf>
    <xf numFmtId="168" fontId="19" fillId="24" borderId="22" xfId="542" applyNumberFormat="1" applyFont="1" applyFill="1" applyBorder="1" applyAlignment="1">
      <alignment vertical="center"/>
    </xf>
    <xf numFmtId="168" fontId="17" fillId="24" borderId="24" xfId="542" applyNumberFormat="1" applyFont="1" applyFill="1" applyBorder="1" applyAlignment="1">
      <alignment horizontal="right"/>
    </xf>
    <xf numFmtId="168" fontId="17" fillId="24" borderId="12" xfId="542" applyNumberFormat="1" applyFont="1" applyFill="1" applyBorder="1" applyAlignment="1">
      <alignment horizontal="right"/>
    </xf>
    <xf numFmtId="0" fontId="17" fillId="24" borderId="17" xfId="0" quotePrefix="1" applyFont="1" applyFill="1" applyBorder="1" applyAlignment="1">
      <alignment horizontal="center" vertical="center" wrapText="1"/>
    </xf>
    <xf numFmtId="0" fontId="17" fillId="24" borderId="19" xfId="0" applyFont="1" applyFill="1" applyBorder="1" applyAlignment="1">
      <alignment vertical="center" wrapText="1"/>
    </xf>
    <xf numFmtId="0" fontId="22" fillId="24" borderId="20" xfId="0" applyFont="1" applyFill="1" applyBorder="1" applyAlignment="1">
      <alignment vertical="center"/>
    </xf>
    <xf numFmtId="168" fontId="17" fillId="24" borderId="22" xfId="542" applyNumberFormat="1" applyFont="1" applyFill="1" applyBorder="1" applyAlignment="1">
      <alignment horizontal="right" vertical="center"/>
    </xf>
    <xf numFmtId="0" fontId="0" fillId="26" borderId="20" xfId="0" applyFill="1" applyBorder="1" applyProtection="1">
      <protection locked="0"/>
    </xf>
    <xf numFmtId="0" fontId="0" fillId="26" borderId="24" xfId="0" applyFill="1" applyBorder="1" applyProtection="1">
      <protection locked="0"/>
    </xf>
    <xf numFmtId="0" fontId="0" fillId="26" borderId="22" xfId="0" applyFill="1" applyBorder="1" applyProtection="1">
      <protection locked="0"/>
    </xf>
    <xf numFmtId="0" fontId="0" fillId="26" borderId="10" xfId="0" applyFill="1" applyBorder="1" applyProtection="1">
      <protection locked="0"/>
    </xf>
    <xf numFmtId="0" fontId="4" fillId="25" borderId="16" xfId="0" applyFont="1" applyFill="1" applyBorder="1" applyAlignment="1">
      <alignment horizontal="center"/>
    </xf>
    <xf numFmtId="17" fontId="0" fillId="24" borderId="10" xfId="0" quotePrefix="1" applyNumberFormat="1" applyFill="1" applyBorder="1" applyAlignment="1">
      <alignment horizontal="right"/>
    </xf>
    <xf numFmtId="17" fontId="0" fillId="24" borderId="10" xfId="0" applyNumberFormat="1" applyFill="1" applyBorder="1" applyAlignment="1">
      <alignment horizontal="left"/>
    </xf>
    <xf numFmtId="17" fontId="0" fillId="24" borderId="10" xfId="0" applyNumberFormat="1" applyFill="1" applyBorder="1" applyAlignment="1">
      <alignment horizontal="right"/>
    </xf>
    <xf numFmtId="17" fontId="0" fillId="24" borderId="10" xfId="0" applyNumberFormat="1" applyFill="1" applyBorder="1" applyAlignment="1">
      <alignment horizontal="center"/>
    </xf>
    <xf numFmtId="164" fontId="4" fillId="24" borderId="10" xfId="532" applyNumberFormat="1" applyFont="1" applyFill="1" applyBorder="1"/>
    <xf numFmtId="167" fontId="0" fillId="24" borderId="10" xfId="0" quotePrefix="1" applyNumberFormat="1" applyFill="1" applyBorder="1" applyAlignment="1">
      <alignment horizontal="right"/>
    </xf>
    <xf numFmtId="169" fontId="0" fillId="26" borderId="14" xfId="0" applyNumberFormat="1" applyFill="1" applyBorder="1" applyProtection="1">
      <protection locked="0"/>
    </xf>
    <xf numFmtId="169" fontId="0" fillId="26" borderId="10" xfId="0" applyNumberFormat="1" applyFill="1" applyBorder="1" applyProtection="1">
      <protection locked="0"/>
    </xf>
    <xf numFmtId="0" fontId="0" fillId="26" borderId="12" xfId="0" applyFill="1" applyBorder="1" applyProtection="1">
      <protection locked="0"/>
    </xf>
    <xf numFmtId="0" fontId="4" fillId="24" borderId="10" xfId="0" applyFont="1" applyFill="1" applyBorder="1" applyAlignment="1">
      <alignment horizontal="center" vertical="center" wrapText="1"/>
    </xf>
    <xf numFmtId="0" fontId="4" fillId="24" borderId="10" xfId="0" quotePrefix="1" applyFont="1" applyFill="1" applyBorder="1" applyAlignment="1">
      <alignment horizontal="center" vertical="center" wrapText="1"/>
    </xf>
    <xf numFmtId="0" fontId="0" fillId="27" borderId="0" xfId="0" applyFill="1"/>
    <xf numFmtId="0" fontId="11" fillId="27" borderId="0" xfId="0" applyFont="1" applyFill="1"/>
    <xf numFmtId="0" fontId="12" fillId="27" borderId="0" xfId="0" applyFont="1" applyFill="1"/>
    <xf numFmtId="0" fontId="18" fillId="27" borderId="0" xfId="0" quotePrefix="1" applyFont="1" applyFill="1" applyAlignment="1">
      <alignment horizontal="left"/>
    </xf>
    <xf numFmtId="0" fontId="0" fillId="27" borderId="0" xfId="0" quotePrefix="1" applyFill="1" applyAlignment="1">
      <alignment horizontal="left"/>
    </xf>
    <xf numFmtId="0" fontId="5" fillId="27" borderId="0" xfId="0" applyFont="1" applyFill="1"/>
    <xf numFmtId="0" fontId="7" fillId="27" borderId="0" xfId="0" quotePrefix="1" applyFont="1" applyFill="1" applyAlignment="1">
      <alignment horizontal="left"/>
    </xf>
    <xf numFmtId="0" fontId="17" fillId="27" borderId="0" xfId="0" applyFont="1" applyFill="1"/>
    <xf numFmtId="0" fontId="3" fillId="27" borderId="0" xfId="0" applyFont="1" applyFill="1"/>
    <xf numFmtId="0" fontId="19" fillId="27" borderId="0" xfId="0" applyFont="1" applyFill="1"/>
    <xf numFmtId="0" fontId="3" fillId="27" borderId="0" xfId="0" applyFont="1" applyFill="1" applyAlignment="1">
      <alignment horizontal="center"/>
    </xf>
    <xf numFmtId="0" fontId="3" fillId="27" borderId="0" xfId="0" applyFont="1" applyFill="1" applyAlignment="1">
      <alignment vertical="center" wrapText="1"/>
    </xf>
    <xf numFmtId="0" fontId="22" fillId="27" borderId="0" xfId="0" quotePrefix="1" applyFont="1" applyFill="1" applyAlignment="1">
      <alignment horizontal="left"/>
    </xf>
    <xf numFmtId="0" fontId="3" fillId="27" borderId="0" xfId="0" applyFont="1" applyFill="1" applyAlignment="1">
      <alignment horizontal="right" vertical="center" wrapText="1"/>
    </xf>
    <xf numFmtId="0" fontId="17" fillId="27" borderId="0" xfId="0" applyFont="1" applyFill="1" applyAlignment="1">
      <alignment vertical="center" wrapText="1"/>
    </xf>
    <xf numFmtId="0" fontId="20" fillId="27" borderId="0" xfId="0" applyFont="1" applyFill="1" applyAlignment="1">
      <alignment vertical="center" wrapText="1"/>
    </xf>
    <xf numFmtId="0" fontId="17" fillId="27" borderId="0" xfId="0" applyFont="1" applyFill="1" applyAlignment="1">
      <alignment horizontal="center" vertical="center" wrapText="1"/>
    </xf>
    <xf numFmtId="0" fontId="17" fillId="27" borderId="0" xfId="0" quotePrefix="1" applyFont="1" applyFill="1" applyAlignment="1">
      <alignment horizontal="center" vertical="center" wrapText="1"/>
    </xf>
    <xf numFmtId="0" fontId="3" fillId="27" borderId="0" xfId="0" applyFont="1" applyFill="1" applyAlignment="1">
      <alignment horizontal="right"/>
    </xf>
    <xf numFmtId="0" fontId="3" fillId="27" borderId="0" xfId="0" quotePrefix="1" applyFont="1" applyFill="1"/>
    <xf numFmtId="0" fontId="23" fillId="27" borderId="0" xfId="0" applyFont="1" applyFill="1"/>
    <xf numFmtId="165" fontId="16" fillId="27" borderId="0" xfId="532" applyNumberFormat="1" applyFont="1" applyFill="1" applyBorder="1" applyAlignment="1">
      <alignment horizontal="center"/>
    </xf>
    <xf numFmtId="17" fontId="16" fillId="27" borderId="0" xfId="0" applyNumberFormat="1" applyFont="1" applyFill="1" applyAlignment="1">
      <alignment horizontal="center"/>
    </xf>
    <xf numFmtId="165" fontId="3" fillId="27" borderId="0" xfId="532" applyNumberFormat="1" applyFont="1" applyFill="1" applyAlignment="1">
      <alignment horizontal="right"/>
    </xf>
    <xf numFmtId="0" fontId="7" fillId="27" borderId="15" xfId="0" applyFont="1" applyFill="1" applyBorder="1"/>
    <xf numFmtId="0" fontId="0" fillId="27" borderId="0" xfId="0" applyFill="1" applyAlignment="1">
      <alignment horizontal="center"/>
    </xf>
    <xf numFmtId="0" fontId="0" fillId="27" borderId="0" xfId="0" quotePrefix="1" applyFill="1" applyAlignment="1">
      <alignment horizontal="right"/>
    </xf>
    <xf numFmtId="0" fontId="4" fillId="27" borderId="0" xfId="0" applyFont="1" applyFill="1"/>
    <xf numFmtId="0" fontId="0" fillId="27" borderId="0" xfId="0" applyFill="1" applyProtection="1">
      <protection locked="0"/>
    </xf>
    <xf numFmtId="0" fontId="3" fillId="27" borderId="0" xfId="0" applyFont="1" applyFill="1" applyAlignment="1">
      <alignment horizontal="left"/>
    </xf>
    <xf numFmtId="0" fontId="0" fillId="27" borderId="17" xfId="0" applyFill="1" applyBorder="1"/>
    <xf numFmtId="165" fontId="0" fillId="27" borderId="15" xfId="532" applyNumberFormat="1" applyFont="1" applyFill="1" applyBorder="1"/>
    <xf numFmtId="0" fontId="0" fillId="27" borderId="18" xfId="0" applyFill="1" applyBorder="1"/>
    <xf numFmtId="0" fontId="4" fillId="27" borderId="0" xfId="0" applyFont="1" applyFill="1" applyAlignment="1">
      <alignment horizontal="right"/>
    </xf>
    <xf numFmtId="164" fontId="4" fillId="27" borderId="0" xfId="532" applyNumberFormat="1" applyFont="1" applyFill="1"/>
    <xf numFmtId="0" fontId="10" fillId="27" borderId="0" xfId="0" applyFont="1" applyFill="1"/>
    <xf numFmtId="0" fontId="4" fillId="27" borderId="20" xfId="0" applyFont="1" applyFill="1" applyBorder="1" applyAlignment="1">
      <alignment horizontal="center" vertical="center"/>
    </xf>
    <xf numFmtId="0" fontId="4" fillId="27" borderId="17" xfId="0" applyFont="1" applyFill="1" applyBorder="1" applyAlignment="1">
      <alignment horizontal="center" vertical="center"/>
    </xf>
    <xf numFmtId="0" fontId="4" fillId="27" borderId="11" xfId="0" applyFont="1" applyFill="1" applyBorder="1" applyAlignment="1">
      <alignment horizontal="center" vertical="center" wrapText="1"/>
    </xf>
    <xf numFmtId="164" fontId="2" fillId="27" borderId="0" xfId="532" applyNumberFormat="1" applyFont="1" applyFill="1"/>
    <xf numFmtId="165" fontId="0" fillId="27" borderId="16" xfId="532" applyNumberFormat="1" applyFont="1" applyFill="1" applyBorder="1"/>
    <xf numFmtId="0" fontId="0" fillId="27" borderId="19" xfId="0" applyFill="1" applyBorder="1"/>
    <xf numFmtId="0" fontId="14" fillId="27" borderId="0" xfId="0" applyFont="1" applyFill="1" applyAlignment="1">
      <alignment horizontal="right"/>
    </xf>
    <xf numFmtId="168" fontId="10" fillId="27" borderId="0" xfId="542" applyNumberFormat="1" applyFont="1" applyFill="1"/>
    <xf numFmtId="0" fontId="0" fillId="27" borderId="0" xfId="0" quotePrefix="1" applyFill="1"/>
    <xf numFmtId="165" fontId="0" fillId="27" borderId="0" xfId="0" applyNumberFormat="1" applyFill="1"/>
    <xf numFmtId="168" fontId="15" fillId="27" borderId="0" xfId="542" applyNumberFormat="1" applyFont="1" applyFill="1"/>
    <xf numFmtId="168" fontId="0" fillId="27" borderId="0" xfId="0" applyNumberFormat="1" applyFill="1"/>
    <xf numFmtId="17" fontId="0" fillId="27" borderId="0" xfId="0" applyNumberFormat="1" applyFill="1" applyAlignment="1">
      <alignment horizontal="left"/>
    </xf>
    <xf numFmtId="164" fontId="0" fillId="27" borderId="0" xfId="532" applyNumberFormat="1" applyFont="1" applyFill="1"/>
    <xf numFmtId="165" fontId="2" fillId="27" borderId="0" xfId="532" applyNumberFormat="1" applyFont="1" applyFill="1"/>
    <xf numFmtId="0" fontId="0" fillId="27" borderId="0" xfId="0" applyFill="1" applyAlignment="1">
      <alignment horizontal="right"/>
    </xf>
    <xf numFmtId="0" fontId="6" fillId="27" borderId="0" xfId="0" applyFont="1" applyFill="1"/>
    <xf numFmtId="0" fontId="0" fillId="27" borderId="20" xfId="0" applyFill="1" applyBorder="1"/>
    <xf numFmtId="0" fontId="0" fillId="27" borderId="21" xfId="0" applyFill="1" applyBorder="1"/>
    <xf numFmtId="0" fontId="0" fillId="27" borderId="24" xfId="0" applyFill="1" applyBorder="1"/>
    <xf numFmtId="0" fontId="0" fillId="27" borderId="22" xfId="0" applyFill="1" applyBorder="1"/>
    <xf numFmtId="0" fontId="0" fillId="27" borderId="23" xfId="0" applyFill="1" applyBorder="1"/>
    <xf numFmtId="0" fontId="4" fillId="27" borderId="20" xfId="0" applyFont="1" applyFill="1" applyBorder="1" applyAlignment="1">
      <alignment horizontal="center" vertical="center" wrapText="1"/>
    </xf>
    <xf numFmtId="0" fontId="4" fillId="27" borderId="12" xfId="0" applyFont="1" applyFill="1" applyBorder="1"/>
    <xf numFmtId="0" fontId="4" fillId="27" borderId="14" xfId="0" applyFont="1" applyFill="1" applyBorder="1"/>
    <xf numFmtId="0" fontId="4" fillId="27" borderId="20" xfId="0" applyFont="1" applyFill="1" applyBorder="1" applyAlignment="1">
      <alignment horizontal="center"/>
    </xf>
    <xf numFmtId="0" fontId="4" fillId="27" borderId="11" xfId="0" applyFont="1" applyFill="1" applyBorder="1" applyAlignment="1">
      <alignment horizontal="center" vertical="center"/>
    </xf>
    <xf numFmtId="17" fontId="4" fillId="27" borderId="22" xfId="0" applyNumberFormat="1" applyFont="1" applyFill="1" applyBorder="1" applyAlignment="1">
      <alignment horizontal="center" vertical="center"/>
    </xf>
    <xf numFmtId="17" fontId="4" fillId="27" borderId="16" xfId="0" applyNumberFormat="1" applyFont="1" applyFill="1" applyBorder="1" applyAlignment="1">
      <alignment horizontal="center" vertical="center"/>
    </xf>
    <xf numFmtId="0" fontId="0" fillId="27" borderId="20" xfId="0" applyFill="1" applyBorder="1" applyAlignment="1">
      <alignment horizontal="center"/>
    </xf>
    <xf numFmtId="165" fontId="0" fillId="27" borderId="17" xfId="532" applyNumberFormat="1" applyFont="1" applyFill="1" applyBorder="1" applyAlignment="1">
      <alignment horizontal="center"/>
    </xf>
    <xf numFmtId="165" fontId="0" fillId="27" borderId="11" xfId="532" applyNumberFormat="1" applyFont="1" applyFill="1" applyBorder="1" applyAlignment="1">
      <alignment horizontal="center"/>
    </xf>
    <xf numFmtId="0" fontId="0" fillId="27" borderId="24" xfId="0" applyFill="1" applyBorder="1" applyAlignment="1">
      <alignment horizontal="left"/>
    </xf>
    <xf numFmtId="165" fontId="0" fillId="27" borderId="18" xfId="532" applyNumberFormat="1" applyFont="1" applyFill="1" applyBorder="1" applyAlignment="1">
      <alignment horizontal="center"/>
    </xf>
    <xf numFmtId="165" fontId="0" fillId="27" borderId="15" xfId="532" applyNumberFormat="1" applyFont="1" applyFill="1" applyBorder="1" applyAlignment="1">
      <alignment horizontal="center"/>
    </xf>
    <xf numFmtId="0" fontId="0" fillId="27" borderId="22" xfId="0" applyFill="1" applyBorder="1" applyAlignment="1">
      <alignment horizontal="left"/>
    </xf>
    <xf numFmtId="165" fontId="0" fillId="27" borderId="19" xfId="532" applyNumberFormat="1" applyFont="1" applyFill="1" applyBorder="1" applyAlignment="1">
      <alignment horizontal="center"/>
    </xf>
    <xf numFmtId="165" fontId="0" fillId="27" borderId="16" xfId="532" applyNumberFormat="1" applyFont="1" applyFill="1" applyBorder="1" applyAlignment="1">
      <alignment horizontal="center"/>
    </xf>
    <xf numFmtId="0" fontId="0" fillId="27" borderId="0" xfId="0" applyFill="1" applyAlignment="1">
      <alignment vertical="center" wrapText="1"/>
    </xf>
    <xf numFmtId="0" fontId="4" fillId="27" borderId="12" xfId="0" applyFont="1" applyFill="1" applyBorder="1" applyAlignment="1">
      <alignment horizontal="center" vertical="center"/>
    </xf>
    <xf numFmtId="0" fontId="4" fillId="27" borderId="10" xfId="0" applyFont="1" applyFill="1" applyBorder="1" applyAlignment="1">
      <alignment horizontal="center" vertical="center"/>
    </xf>
    <xf numFmtId="0" fontId="4" fillId="27" borderId="21" xfId="0" applyFont="1" applyFill="1" applyBorder="1" applyAlignment="1">
      <alignment horizontal="center" vertical="center"/>
    </xf>
    <xf numFmtId="0" fontId="4" fillId="27" borderId="24" xfId="0" applyFont="1" applyFill="1" applyBorder="1" applyAlignment="1">
      <alignment horizontal="center"/>
    </xf>
    <xf numFmtId="0" fontId="4" fillId="27" borderId="15" xfId="0" applyFont="1" applyFill="1" applyBorder="1" applyAlignment="1">
      <alignment horizontal="center"/>
    </xf>
    <xf numFmtId="0" fontId="10" fillId="27" borderId="24" xfId="0" applyFont="1" applyFill="1" applyBorder="1" applyAlignment="1">
      <alignment horizontal="left"/>
    </xf>
    <xf numFmtId="0" fontId="10" fillId="27" borderId="20" xfId="0" applyFont="1" applyFill="1" applyBorder="1" applyAlignment="1">
      <alignment horizontal="center"/>
    </xf>
    <xf numFmtId="0" fontId="10" fillId="27" borderId="15" xfId="0" applyFont="1" applyFill="1" applyBorder="1" applyAlignment="1">
      <alignment horizontal="center"/>
    </xf>
    <xf numFmtId="0" fontId="0" fillId="27" borderId="11" xfId="0" applyFill="1" applyBorder="1"/>
    <xf numFmtId="0" fontId="0" fillId="27" borderId="11" xfId="0" applyFill="1" applyBorder="1" applyAlignment="1">
      <alignment horizontal="center"/>
    </xf>
    <xf numFmtId="0" fontId="0" fillId="27" borderId="17" xfId="0" applyFill="1" applyBorder="1" applyAlignment="1">
      <alignment horizontal="center"/>
    </xf>
    <xf numFmtId="0" fontId="0" fillId="27" borderId="21" xfId="0" applyFill="1" applyBorder="1" applyAlignment="1">
      <alignment horizontal="center"/>
    </xf>
    <xf numFmtId="0" fontId="10" fillId="27" borderId="20" xfId="0" applyFont="1" applyFill="1" applyBorder="1" applyAlignment="1">
      <alignment horizontal="left"/>
    </xf>
    <xf numFmtId="0" fontId="10" fillId="27" borderId="21" xfId="0" applyFont="1" applyFill="1" applyBorder="1" applyAlignment="1">
      <alignment horizontal="left"/>
    </xf>
    <xf numFmtId="0" fontId="10" fillId="27" borderId="17" xfId="0" applyFont="1" applyFill="1" applyBorder="1" applyAlignment="1">
      <alignment horizontal="left"/>
    </xf>
    <xf numFmtId="0" fontId="10" fillId="27" borderId="11" xfId="0" applyFont="1" applyFill="1" applyBorder="1" applyAlignment="1">
      <alignment horizontal="center"/>
    </xf>
    <xf numFmtId="0" fontId="0" fillId="27" borderId="16" xfId="0" applyFill="1" applyBorder="1"/>
    <xf numFmtId="0" fontId="0" fillId="27" borderId="24" xfId="0" quotePrefix="1" applyFill="1" applyBorder="1"/>
    <xf numFmtId="0" fontId="0" fillId="27" borderId="15" xfId="0" applyFill="1" applyBorder="1" applyAlignment="1">
      <alignment horizontal="center"/>
    </xf>
    <xf numFmtId="0" fontId="10" fillId="27" borderId="0" xfId="0" applyFont="1" applyFill="1" applyAlignment="1">
      <alignment horizontal="left"/>
    </xf>
    <xf numFmtId="0" fontId="10" fillId="27" borderId="18" xfId="0" applyFont="1" applyFill="1" applyBorder="1" applyAlignment="1">
      <alignment horizontal="left"/>
    </xf>
    <xf numFmtId="0" fontId="10" fillId="27" borderId="24" xfId="0" applyFont="1" applyFill="1" applyBorder="1" applyAlignment="1">
      <alignment horizontal="center"/>
    </xf>
    <xf numFmtId="0" fontId="0" fillId="27" borderId="23" xfId="0" applyFill="1" applyBorder="1" applyAlignment="1">
      <alignment horizontal="center"/>
    </xf>
    <xf numFmtId="0" fontId="0" fillId="27" borderId="16" xfId="0" applyFill="1" applyBorder="1" applyAlignment="1">
      <alignment horizontal="center"/>
    </xf>
    <xf numFmtId="0" fontId="10" fillId="27" borderId="22" xfId="0" applyFont="1" applyFill="1" applyBorder="1" applyAlignment="1">
      <alignment horizontal="left"/>
    </xf>
    <xf numFmtId="0" fontId="10" fillId="27" borderId="23" xfId="0" applyFont="1" applyFill="1" applyBorder="1" applyAlignment="1">
      <alignment horizontal="left"/>
    </xf>
    <xf numFmtId="0" fontId="10" fillId="27" borderId="19" xfId="0" applyFont="1" applyFill="1" applyBorder="1" applyAlignment="1">
      <alignment horizontal="left"/>
    </xf>
    <xf numFmtId="0" fontId="10" fillId="27" borderId="22" xfId="0" applyFont="1" applyFill="1" applyBorder="1" applyAlignment="1">
      <alignment horizontal="center"/>
    </xf>
    <xf numFmtId="0" fontId="10" fillId="27" borderId="16" xfId="0" applyFont="1" applyFill="1" applyBorder="1" applyAlignment="1">
      <alignment horizontal="center"/>
    </xf>
    <xf numFmtId="0" fontId="7" fillId="27" borderId="0" xfId="0" applyFont="1" applyFill="1"/>
    <xf numFmtId="0" fontId="13" fillId="27" borderId="0" xfId="0" quotePrefix="1" applyFont="1" applyFill="1" applyAlignment="1">
      <alignment horizontal="right"/>
    </xf>
    <xf numFmtId="168" fontId="0" fillId="27" borderId="0" xfId="542" applyNumberFormat="1" applyFont="1" applyFill="1"/>
    <xf numFmtId="17" fontId="10" fillId="27" borderId="0" xfId="0" applyNumberFormat="1" applyFont="1" applyFill="1" applyAlignment="1">
      <alignment horizontal="left"/>
    </xf>
    <xf numFmtId="0" fontId="13" fillId="27" borderId="0" xfId="0" applyFont="1" applyFill="1" applyAlignment="1">
      <alignment horizontal="right"/>
    </xf>
    <xf numFmtId="168" fontId="0" fillId="27" borderId="0" xfId="542" applyNumberFormat="1" applyFont="1" applyFill="1" applyBorder="1"/>
    <xf numFmtId="164" fontId="2" fillId="27" borderId="0" xfId="532" applyNumberFormat="1" applyFont="1" applyFill="1" applyBorder="1"/>
    <xf numFmtId="17" fontId="4" fillId="27" borderId="22" xfId="0" applyNumberFormat="1" applyFont="1" applyFill="1" applyBorder="1" applyAlignment="1">
      <alignment horizontal="center" vertical="center" wrapText="1"/>
    </xf>
    <xf numFmtId="17" fontId="4" fillId="27" borderId="16" xfId="0" applyNumberFormat="1" applyFont="1" applyFill="1" applyBorder="1" applyAlignment="1">
      <alignment horizontal="center" vertical="center" wrapText="1"/>
    </xf>
    <xf numFmtId="17" fontId="0" fillId="27" borderId="0" xfId="0" applyNumberFormat="1" applyFill="1"/>
    <xf numFmtId="0" fontId="0" fillId="27" borderId="24" xfId="0" applyFill="1" applyBorder="1" applyAlignment="1">
      <alignment horizontal="center"/>
    </xf>
    <xf numFmtId="0" fontId="0" fillId="27" borderId="22" xfId="0" applyFill="1" applyBorder="1" applyAlignment="1">
      <alignment horizontal="center"/>
    </xf>
    <xf numFmtId="169" fontId="4" fillId="27" borderId="0" xfId="532" applyNumberFormat="1" applyFont="1" applyFill="1"/>
    <xf numFmtId="168" fontId="4" fillId="27" borderId="0" xfId="542" applyNumberFormat="1" applyFont="1" applyFill="1"/>
    <xf numFmtId="164" fontId="8" fillId="27" borderId="0" xfId="532" applyNumberFormat="1" applyFont="1" applyFill="1"/>
    <xf numFmtId="166" fontId="5" fillId="27" borderId="0" xfId="532" applyNumberFormat="1" applyFont="1" applyFill="1"/>
    <xf numFmtId="43" fontId="9" fillId="27" borderId="0" xfId="0" applyNumberFormat="1" applyFont="1" applyFill="1"/>
    <xf numFmtId="17" fontId="4" fillId="27" borderId="17" xfId="0" applyNumberFormat="1" applyFont="1" applyFill="1" applyBorder="1" applyAlignment="1">
      <alignment vertical="center"/>
    </xf>
    <xf numFmtId="0" fontId="0" fillId="27" borderId="15" xfId="0" applyFill="1" applyBorder="1"/>
    <xf numFmtId="0" fontId="0" fillId="27" borderId="18" xfId="0" applyFill="1" applyBorder="1" applyAlignment="1">
      <alignment horizontal="center"/>
    </xf>
    <xf numFmtId="0" fontId="0" fillId="27" borderId="19" xfId="0" applyFill="1" applyBorder="1" applyAlignment="1">
      <alignment horizontal="center"/>
    </xf>
    <xf numFmtId="0" fontId="10" fillId="27" borderId="0" xfId="0" applyFont="1" applyFill="1" applyAlignment="1">
      <alignment horizontal="right"/>
    </xf>
    <xf numFmtId="0" fontId="0" fillId="27" borderId="15" xfId="0" applyFill="1" applyBorder="1" applyAlignment="1">
      <alignment horizontal="left"/>
    </xf>
    <xf numFmtId="0" fontId="0" fillId="27" borderId="16" xfId="0" applyFill="1" applyBorder="1" applyAlignment="1">
      <alignment horizontal="left"/>
    </xf>
    <xf numFmtId="165" fontId="0" fillId="27" borderId="0" xfId="532" applyNumberFormat="1" applyFont="1" applyFill="1" applyBorder="1" applyAlignment="1">
      <alignment horizontal="center"/>
    </xf>
    <xf numFmtId="0" fontId="0" fillId="26" borderId="12" xfId="0" quotePrefix="1" applyFill="1" applyBorder="1" applyAlignment="1" applyProtection="1">
      <alignment horizontal="left"/>
      <protection locked="0"/>
    </xf>
    <xf numFmtId="0" fontId="24" fillId="27" borderId="0" xfId="0" applyFont="1" applyFill="1"/>
    <xf numFmtId="0" fontId="21" fillId="27" borderId="0" xfId="0" applyFont="1" applyFill="1"/>
    <xf numFmtId="0" fontId="17" fillId="27" borderId="0" xfId="0" applyFont="1" applyFill="1" applyAlignment="1">
      <alignment vertical="top"/>
    </xf>
    <xf numFmtId="0" fontId="0" fillId="27" borderId="0" xfId="0" applyFill="1" applyAlignment="1">
      <alignment horizontal="left" indent="2"/>
    </xf>
    <xf numFmtId="0" fontId="3" fillId="27" borderId="0" xfId="0" quotePrefix="1" applyFont="1" applyFill="1" applyAlignment="1">
      <alignment horizontal="right"/>
    </xf>
    <xf numFmtId="0" fontId="7" fillId="27" borderId="18" xfId="0" applyFont="1" applyFill="1" applyBorder="1"/>
    <xf numFmtId="0" fontId="7" fillId="27" borderId="0" xfId="0" applyFont="1" applyFill="1" applyAlignment="1">
      <alignment vertical="center"/>
    </xf>
    <xf numFmtId="0" fontId="0" fillId="0" borderId="10" xfId="0" quotePrefix="1" applyBorder="1" applyAlignment="1">
      <alignment horizontal="right" vertical="top"/>
    </xf>
    <xf numFmtId="14" fontId="0" fillId="0" borderId="10" xfId="0" applyNumberFormat="1" applyBorder="1" applyAlignment="1">
      <alignment vertical="top"/>
    </xf>
    <xf numFmtId="0" fontId="0" fillId="0" borderId="16" xfId="0" quotePrefix="1" applyBorder="1" applyAlignment="1">
      <alignment horizontal="right" vertical="top"/>
    </xf>
    <xf numFmtId="14" fontId="0" fillId="0" borderId="16" xfId="0" applyNumberFormat="1" applyBorder="1" applyAlignment="1">
      <alignment vertical="top"/>
    </xf>
    <xf numFmtId="0" fontId="0" fillId="0" borderId="23" xfId="0" applyBorder="1" applyAlignment="1">
      <alignment vertical="top" wrapText="1"/>
    </xf>
    <xf numFmtId="0" fontId="0" fillId="0" borderId="19" xfId="0" applyBorder="1" applyAlignment="1">
      <alignment vertical="top" wrapText="1"/>
    </xf>
    <xf numFmtId="0" fontId="0" fillId="0" borderId="0" xfId="0" quotePrefix="1" applyAlignment="1">
      <alignment horizontal="left"/>
    </xf>
    <xf numFmtId="0" fontId="0" fillId="0" borderId="10" xfId="0" applyBorder="1" applyAlignment="1">
      <alignment vertical="top"/>
    </xf>
    <xf numFmtId="164" fontId="0" fillId="24" borderId="10" xfId="0" applyNumberFormat="1" applyFill="1" applyBorder="1"/>
    <xf numFmtId="0" fontId="2" fillId="0" borderId="10" xfId="0" quotePrefix="1" applyFont="1" applyBorder="1" applyAlignment="1">
      <alignment horizontal="right" vertical="top"/>
    </xf>
    <xf numFmtId="0" fontId="2" fillId="27" borderId="24" xfId="0" applyFont="1" applyFill="1" applyBorder="1" applyAlignment="1">
      <alignment horizontal="left"/>
    </xf>
    <xf numFmtId="0" fontId="2" fillId="27" borderId="22" xfId="0" applyFont="1" applyFill="1" applyBorder="1" applyAlignment="1">
      <alignment horizontal="left"/>
    </xf>
    <xf numFmtId="14" fontId="2" fillId="0" borderId="10" xfId="716" applyNumberFormat="1" applyBorder="1" applyAlignment="1">
      <alignment vertical="top"/>
    </xf>
    <xf numFmtId="0" fontId="2" fillId="0" borderId="10" xfId="716" applyBorder="1" applyAlignment="1">
      <alignment vertical="top"/>
    </xf>
    <xf numFmtId="14" fontId="2" fillId="0" borderId="10" xfId="715" applyNumberFormat="1" applyBorder="1" applyAlignment="1">
      <alignment vertical="top"/>
    </xf>
    <xf numFmtId="170" fontId="2" fillId="0" borderId="10" xfId="715" applyBorder="1" applyAlignment="1">
      <alignment vertical="top"/>
    </xf>
    <xf numFmtId="0" fontId="14" fillId="27" borderId="0" xfId="0" applyFont="1" applyFill="1" applyAlignment="1">
      <alignment vertical="center"/>
    </xf>
    <xf numFmtId="0" fontId="2" fillId="27" borderId="0" xfId="0" applyFont="1" applyFill="1"/>
    <xf numFmtId="14" fontId="2" fillId="0" borderId="10" xfId="712" applyNumberFormat="1" applyBorder="1" applyAlignment="1">
      <alignment vertical="top"/>
    </xf>
    <xf numFmtId="170" fontId="2" fillId="0" borderId="10" xfId="712" applyBorder="1" applyAlignment="1">
      <alignment vertical="top"/>
    </xf>
    <xf numFmtId="49" fontId="2" fillId="0" borderId="10" xfId="0" applyNumberFormat="1" applyFont="1" applyBorder="1" applyAlignment="1">
      <alignment vertical="top"/>
    </xf>
    <xf numFmtId="14" fontId="2" fillId="0" borderId="10" xfId="0" applyNumberFormat="1" applyFont="1" applyBorder="1" applyAlignment="1">
      <alignment vertical="top"/>
    </xf>
    <xf numFmtId="0" fontId="2" fillId="0" borderId="12" xfId="0" quotePrefix="1" applyFont="1" applyBorder="1" applyAlignment="1">
      <alignment horizontal="left" vertical="top" wrapText="1"/>
    </xf>
    <xf numFmtId="0" fontId="0" fillId="0" borderId="13" xfId="0" applyBorder="1" applyAlignment="1">
      <alignment vertical="top" wrapText="1"/>
    </xf>
    <xf numFmtId="0" fontId="0" fillId="0" borderId="14" xfId="0" applyBorder="1" applyAlignment="1">
      <alignment vertical="top" wrapText="1"/>
    </xf>
    <xf numFmtId="49" fontId="2" fillId="0" borderId="10" xfId="0" quotePrefix="1" applyNumberFormat="1" applyFont="1" applyBorder="1" applyAlignment="1">
      <alignment vertical="top"/>
    </xf>
    <xf numFmtId="172" fontId="17" fillId="28" borderId="10" xfId="729" applyNumberFormat="1" applyFont="1" applyFill="1" applyBorder="1" applyAlignment="1">
      <alignment horizontal="center" vertical="top" wrapText="1"/>
    </xf>
    <xf numFmtId="172" fontId="17" fillId="28" borderId="11" xfId="729" applyNumberFormat="1" applyFont="1" applyFill="1" applyBorder="1" applyAlignment="1">
      <alignment horizontal="center" vertical="top" wrapText="1"/>
    </xf>
    <xf numFmtId="167" fontId="17" fillId="28" borderId="10" xfId="729" quotePrefix="1" applyNumberFormat="1" applyFont="1" applyFill="1" applyBorder="1" applyAlignment="1">
      <alignment horizontal="center" vertical="center"/>
    </xf>
    <xf numFmtId="167" fontId="17" fillId="28" borderId="16" xfId="729" applyNumberFormat="1" applyFont="1" applyFill="1" applyBorder="1" applyAlignment="1">
      <alignment horizontal="center" vertical="center"/>
    </xf>
    <xf numFmtId="0" fontId="0" fillId="27" borderId="0" xfId="0" applyFill="1" applyAlignment="1">
      <alignment horizontal="justify" vertical="top" wrapText="1"/>
    </xf>
    <xf numFmtId="0" fontId="21" fillId="27" borderId="0" xfId="0" applyFont="1" applyFill="1" applyAlignment="1">
      <alignment horizontal="left" vertical="center" wrapText="1"/>
    </xf>
    <xf numFmtId="0" fontId="17" fillId="24" borderId="20" xfId="0" applyFont="1" applyFill="1" applyBorder="1" applyAlignment="1">
      <alignment horizontal="left" vertical="center" wrapText="1"/>
    </xf>
    <xf numFmtId="0" fontId="17" fillId="24" borderId="21" xfId="0" applyFont="1" applyFill="1" applyBorder="1" applyAlignment="1">
      <alignment horizontal="left" vertical="center" wrapText="1"/>
    </xf>
    <xf numFmtId="0" fontId="21" fillId="26" borderId="12" xfId="0" quotePrefix="1" applyFont="1" applyFill="1" applyBorder="1" applyAlignment="1" applyProtection="1">
      <alignment horizontal="left" vertical="center"/>
      <protection locked="0"/>
    </xf>
    <xf numFmtId="0" fontId="21" fillId="26" borderId="13" xfId="0" applyFont="1" applyFill="1" applyBorder="1" applyAlignment="1" applyProtection="1">
      <alignment horizontal="left" vertical="center"/>
      <protection locked="0"/>
    </xf>
    <xf numFmtId="0" fontId="21" fillId="26" borderId="14" xfId="0" applyFont="1" applyFill="1" applyBorder="1" applyAlignment="1" applyProtection="1">
      <alignment horizontal="left" vertical="center"/>
      <protection locked="0"/>
    </xf>
    <xf numFmtId="0" fontId="19" fillId="25" borderId="20" xfId="0" applyFont="1" applyFill="1" applyBorder="1" applyAlignment="1">
      <alignment horizontal="center" vertical="center"/>
    </xf>
    <xf numFmtId="0" fontId="19" fillId="25" borderId="17" xfId="0" applyFont="1" applyFill="1" applyBorder="1" applyAlignment="1">
      <alignment horizontal="center" vertical="center"/>
    </xf>
    <xf numFmtId="170" fontId="2" fillId="24" borderId="12" xfId="729" applyFill="1" applyBorder="1" applyAlignment="1">
      <alignment horizontal="center" vertical="center"/>
    </xf>
    <xf numFmtId="170" fontId="2" fillId="24" borderId="14" xfId="729" applyFill="1" applyBorder="1" applyAlignment="1">
      <alignment horizontal="center" vertical="center"/>
    </xf>
    <xf numFmtId="0" fontId="17" fillId="24" borderId="17" xfId="0" applyFont="1" applyFill="1" applyBorder="1" applyAlignment="1">
      <alignment horizontal="left" vertical="center" wrapText="1"/>
    </xf>
    <xf numFmtId="0" fontId="20" fillId="25" borderId="12" xfId="0" applyFont="1" applyFill="1" applyBorder="1" applyAlignment="1">
      <alignment horizontal="center"/>
    </xf>
    <xf numFmtId="0" fontId="20" fillId="25" borderId="13" xfId="0" applyFont="1" applyFill="1" applyBorder="1" applyAlignment="1">
      <alignment horizontal="center"/>
    </xf>
    <xf numFmtId="0" fontId="20" fillId="25" borderId="14" xfId="0" applyFont="1" applyFill="1" applyBorder="1" applyAlignment="1">
      <alignment horizontal="center"/>
    </xf>
    <xf numFmtId="171" fontId="21" fillId="26" borderId="12" xfId="0" applyNumberFormat="1" applyFont="1" applyFill="1" applyBorder="1" applyAlignment="1" applyProtection="1">
      <alignment horizontal="left" vertical="center"/>
      <protection locked="0"/>
    </xf>
    <xf numFmtId="171" fontId="21" fillId="26" borderId="13" xfId="0" applyNumberFormat="1" applyFont="1" applyFill="1" applyBorder="1" applyAlignment="1" applyProtection="1">
      <alignment horizontal="left" vertical="center"/>
      <protection locked="0"/>
    </xf>
    <xf numFmtId="171" fontId="21" fillId="26" borderId="14" xfId="0" applyNumberFormat="1" applyFont="1" applyFill="1" applyBorder="1" applyAlignment="1" applyProtection="1">
      <alignment horizontal="left" vertical="center"/>
      <protection locked="0"/>
    </xf>
    <xf numFmtId="0" fontId="19" fillId="25" borderId="20" xfId="0" quotePrefix="1" applyFont="1" applyFill="1" applyBorder="1" applyAlignment="1">
      <alignment horizontal="center" vertical="center" wrapText="1"/>
    </xf>
    <xf numFmtId="0" fontId="19" fillId="25" borderId="17" xfId="0" applyFont="1" applyFill="1" applyBorder="1" applyAlignment="1">
      <alignment horizontal="center" vertical="center" wrapText="1"/>
    </xf>
    <xf numFmtId="0" fontId="17" fillId="24" borderId="12" xfId="0" applyFont="1" applyFill="1" applyBorder="1" applyAlignment="1">
      <alignment horizontal="left" vertical="center" wrapText="1"/>
    </xf>
    <xf numFmtId="0" fontId="17" fillId="24" borderId="13" xfId="0" applyFont="1" applyFill="1" applyBorder="1" applyAlignment="1">
      <alignment horizontal="left" vertical="center" wrapText="1"/>
    </xf>
    <xf numFmtId="0" fontId="17" fillId="24" borderId="14" xfId="0" applyFont="1" applyFill="1" applyBorder="1" applyAlignment="1">
      <alignment horizontal="left" vertical="center" wrapText="1"/>
    </xf>
    <xf numFmtId="0" fontId="21" fillId="26" borderId="12" xfId="0" applyFont="1" applyFill="1" applyBorder="1" applyAlignment="1" applyProtection="1">
      <alignment horizontal="left" vertical="center"/>
      <protection locked="0"/>
    </xf>
    <xf numFmtId="0" fontId="19" fillId="25" borderId="12" xfId="0" applyFont="1" applyFill="1" applyBorder="1" applyAlignment="1">
      <alignment horizontal="center" vertical="center" wrapText="1"/>
    </xf>
    <xf numFmtId="0" fontId="19" fillId="25" borderId="13" xfId="0" applyFont="1" applyFill="1" applyBorder="1" applyAlignment="1">
      <alignment horizontal="center" vertical="center" wrapText="1"/>
    </xf>
    <xf numFmtId="0" fontId="19" fillId="25" borderId="14" xfId="0" applyFont="1" applyFill="1" applyBorder="1" applyAlignment="1">
      <alignment horizontal="center" vertical="center" wrapText="1"/>
    </xf>
    <xf numFmtId="0" fontId="0" fillId="27" borderId="12" xfId="0" applyFill="1" applyBorder="1" applyAlignment="1">
      <alignment horizontal="center"/>
    </xf>
    <xf numFmtId="0" fontId="0" fillId="27" borderId="13" xfId="0" applyFill="1" applyBorder="1" applyAlignment="1">
      <alignment horizontal="center"/>
    </xf>
    <xf numFmtId="0" fontId="0" fillId="27" borderId="14" xfId="0" applyFill="1" applyBorder="1" applyAlignment="1">
      <alignment horizontal="center"/>
    </xf>
    <xf numFmtId="17" fontId="0" fillId="27" borderId="0" xfId="0" applyNumberFormat="1" applyFill="1" applyAlignment="1">
      <alignment horizontal="left"/>
    </xf>
    <xf numFmtId="0" fontId="0" fillId="26" borderId="24" xfId="0" applyFill="1" applyBorder="1" applyAlignment="1" applyProtection="1">
      <alignment horizontal="left"/>
      <protection locked="0"/>
    </xf>
    <xf numFmtId="0" fontId="0" fillId="26" borderId="18" xfId="0" applyFill="1" applyBorder="1" applyAlignment="1" applyProtection="1">
      <alignment horizontal="left"/>
      <protection locked="0"/>
    </xf>
    <xf numFmtId="0" fontId="4" fillId="25" borderId="12" xfId="0" applyFont="1" applyFill="1" applyBorder="1" applyAlignment="1">
      <alignment horizontal="center"/>
    </xf>
    <xf numFmtId="0" fontId="4" fillId="25" borderId="13" xfId="0" applyFont="1" applyFill="1" applyBorder="1" applyAlignment="1">
      <alignment horizontal="center"/>
    </xf>
    <xf numFmtId="0" fontId="4" fillId="25" borderId="14" xfId="0" applyFont="1" applyFill="1" applyBorder="1" applyAlignment="1">
      <alignment horizontal="center"/>
    </xf>
    <xf numFmtId="0" fontId="4" fillId="25" borderId="24" xfId="0" applyFont="1" applyFill="1" applyBorder="1" applyAlignment="1">
      <alignment horizontal="center"/>
    </xf>
    <xf numFmtId="0" fontId="4" fillId="25" borderId="0" xfId="0" applyFont="1" applyFill="1" applyAlignment="1">
      <alignment horizontal="center"/>
    </xf>
    <xf numFmtId="0" fontId="0" fillId="26" borderId="20" xfId="0" applyFill="1" applyBorder="1" applyAlignment="1" applyProtection="1">
      <alignment horizontal="left"/>
      <protection locked="0"/>
    </xf>
    <xf numFmtId="0" fontId="0" fillId="26" borderId="17" xfId="0" applyFill="1" applyBorder="1" applyAlignment="1" applyProtection="1">
      <alignment horizontal="left"/>
      <protection locked="0"/>
    </xf>
    <xf numFmtId="0" fontId="4" fillId="27" borderId="12" xfId="0" applyFont="1" applyFill="1" applyBorder="1" applyAlignment="1">
      <alignment horizontal="center"/>
    </xf>
    <xf numFmtId="0" fontId="4" fillId="27" borderId="13" xfId="0" applyFont="1" applyFill="1" applyBorder="1" applyAlignment="1">
      <alignment horizontal="center"/>
    </xf>
    <xf numFmtId="0" fontId="4" fillId="27" borderId="14" xfId="0" applyFont="1" applyFill="1" applyBorder="1" applyAlignment="1">
      <alignment horizontal="center"/>
    </xf>
    <xf numFmtId="0" fontId="4" fillId="27" borderId="20" xfId="0" applyFont="1" applyFill="1" applyBorder="1" applyAlignment="1">
      <alignment horizontal="center" vertical="center" wrapText="1"/>
    </xf>
    <xf numFmtId="0" fontId="4" fillId="27" borderId="21" xfId="0"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24" xfId="0" applyFont="1" applyFill="1" applyBorder="1" applyAlignment="1">
      <alignment horizontal="center" vertical="center" wrapText="1"/>
    </xf>
    <xf numFmtId="0" fontId="4" fillId="27" borderId="0" xfId="0" applyFont="1" applyFill="1" applyAlignment="1">
      <alignment horizontal="center" vertical="center" wrapText="1"/>
    </xf>
    <xf numFmtId="0" fontId="4" fillId="27" borderId="18" xfId="0" applyFont="1" applyFill="1" applyBorder="1" applyAlignment="1">
      <alignment horizontal="center" vertical="center" wrapText="1"/>
    </xf>
    <xf numFmtId="0" fontId="4" fillId="27" borderId="22" xfId="0" applyFont="1" applyFill="1" applyBorder="1" applyAlignment="1">
      <alignment horizontal="center" vertical="center" wrapText="1"/>
    </xf>
    <xf numFmtId="0" fontId="4" fillId="27" borderId="23" xfId="0" applyFont="1" applyFill="1" applyBorder="1" applyAlignment="1">
      <alignment horizontal="center" vertical="center" wrapText="1"/>
    </xf>
    <xf numFmtId="0" fontId="4" fillId="27" borderId="19" xfId="0" applyFont="1" applyFill="1" applyBorder="1" applyAlignment="1">
      <alignment horizontal="center" vertical="center" wrapText="1"/>
    </xf>
    <xf numFmtId="0" fontId="0" fillId="26" borderId="12" xfId="0" applyFill="1" applyBorder="1" applyAlignment="1" applyProtection="1">
      <alignment horizontal="center"/>
      <protection locked="0"/>
    </xf>
    <xf numFmtId="0" fontId="0" fillId="26" borderId="14" xfId="0" applyFill="1" applyBorder="1" applyAlignment="1" applyProtection="1">
      <alignment horizontal="center"/>
      <protection locked="0"/>
    </xf>
    <xf numFmtId="0" fontId="4" fillId="27" borderId="20" xfId="0" applyFont="1" applyFill="1" applyBorder="1" applyAlignment="1">
      <alignment horizontal="center"/>
    </xf>
    <xf numFmtId="0" fontId="4" fillId="27" borderId="21" xfId="0" applyFont="1" applyFill="1" applyBorder="1" applyAlignment="1">
      <alignment horizontal="center"/>
    </xf>
    <xf numFmtId="0" fontId="4" fillId="27" borderId="17" xfId="0" applyFont="1" applyFill="1" applyBorder="1" applyAlignment="1">
      <alignment horizontal="center"/>
    </xf>
    <xf numFmtId="0" fontId="4" fillId="27" borderId="12" xfId="0" applyFont="1" applyFill="1" applyBorder="1" applyAlignment="1">
      <alignment horizontal="center" vertical="center"/>
    </xf>
    <xf numFmtId="0" fontId="4" fillId="27" borderId="13" xfId="0" applyFont="1" applyFill="1" applyBorder="1" applyAlignment="1">
      <alignment horizontal="center" vertical="center"/>
    </xf>
    <xf numFmtId="0" fontId="4" fillId="27" borderId="14" xfId="0" applyFont="1" applyFill="1" applyBorder="1" applyAlignment="1">
      <alignment horizontal="center" vertical="center"/>
    </xf>
    <xf numFmtId="0" fontId="4" fillId="27" borderId="12" xfId="0" applyFont="1" applyFill="1" applyBorder="1" applyAlignment="1">
      <alignment horizontal="center" vertical="center" wrapText="1"/>
    </xf>
    <xf numFmtId="0" fontId="4" fillId="27" borderId="13" xfId="0" applyFont="1" applyFill="1" applyBorder="1" applyAlignment="1">
      <alignment horizontal="center" vertical="center" wrapText="1"/>
    </xf>
    <xf numFmtId="0" fontId="4" fillId="27" borderId="14" xfId="0" applyFont="1" applyFill="1" applyBorder="1" applyAlignment="1">
      <alignment horizontal="center" vertical="center" wrapText="1"/>
    </xf>
    <xf numFmtId="0" fontId="0" fillId="24" borderId="12" xfId="0" applyFill="1" applyBorder="1" applyAlignment="1">
      <alignment horizontal="center"/>
    </xf>
    <xf numFmtId="0" fontId="0" fillId="24" borderId="14" xfId="0" applyFill="1" applyBorder="1" applyAlignment="1">
      <alignment horizontal="center"/>
    </xf>
    <xf numFmtId="0" fontId="0" fillId="27" borderId="0" xfId="0" quotePrefix="1" applyFill="1" applyAlignment="1">
      <alignment horizontal="left" wrapText="1"/>
    </xf>
    <xf numFmtId="0" fontId="4" fillId="25" borderId="11"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20" xfId="0" applyFont="1" applyFill="1" applyBorder="1" applyAlignment="1">
      <alignment horizontal="center" vertical="center"/>
    </xf>
    <xf numFmtId="0" fontId="4" fillId="25" borderId="17" xfId="0" applyFont="1" applyFill="1" applyBorder="1" applyAlignment="1">
      <alignment horizontal="center" vertical="center"/>
    </xf>
    <xf numFmtId="0" fontId="4" fillId="25" borderId="22" xfId="0" applyFont="1" applyFill="1" applyBorder="1" applyAlignment="1">
      <alignment horizontal="center" vertical="center"/>
    </xf>
    <xf numFmtId="0" fontId="4" fillId="25" borderId="19" xfId="0" applyFont="1" applyFill="1" applyBorder="1" applyAlignment="1">
      <alignment horizontal="center" vertical="center"/>
    </xf>
    <xf numFmtId="0" fontId="4" fillId="27" borderId="22" xfId="0" applyFont="1" applyFill="1" applyBorder="1" applyAlignment="1">
      <alignment horizontal="center" vertical="center"/>
    </xf>
    <xf numFmtId="0" fontId="4" fillId="27" borderId="23" xfId="0" applyFont="1" applyFill="1" applyBorder="1" applyAlignment="1">
      <alignment horizontal="center" vertical="center"/>
    </xf>
    <xf numFmtId="0" fontId="4" fillId="25" borderId="11" xfId="0" applyFont="1" applyFill="1" applyBorder="1" applyAlignment="1">
      <alignment horizontal="center" vertical="center"/>
    </xf>
    <xf numFmtId="0" fontId="0" fillId="25" borderId="16" xfId="0" applyFill="1" applyBorder="1" applyAlignment="1">
      <alignment horizontal="center" vertical="center"/>
    </xf>
    <xf numFmtId="0" fontId="0" fillId="26" borderId="22" xfId="0" applyFill="1" applyBorder="1" applyAlignment="1" applyProtection="1">
      <alignment horizontal="left"/>
      <protection locked="0"/>
    </xf>
    <xf numFmtId="0" fontId="0" fillId="26" borderId="19" xfId="0" applyFill="1" applyBorder="1" applyAlignment="1" applyProtection="1">
      <alignment horizontal="left"/>
      <protection locked="0"/>
    </xf>
    <xf numFmtId="0" fontId="4" fillId="25" borderId="21" xfId="0" applyFont="1" applyFill="1" applyBorder="1" applyAlignment="1">
      <alignment horizontal="center" vertical="center"/>
    </xf>
    <xf numFmtId="0" fontId="4" fillId="25" borderId="23" xfId="0" applyFont="1" applyFill="1" applyBorder="1" applyAlignment="1">
      <alignment horizontal="center" vertical="center"/>
    </xf>
    <xf numFmtId="0" fontId="4" fillId="27" borderId="20" xfId="0" applyFont="1" applyFill="1" applyBorder="1" applyAlignment="1">
      <alignment horizontal="center" vertical="center"/>
    </xf>
    <xf numFmtId="0" fontId="4" fillId="27" borderId="21" xfId="0" applyFont="1" applyFill="1" applyBorder="1" applyAlignment="1">
      <alignment horizontal="center" vertical="center"/>
    </xf>
    <xf numFmtId="0" fontId="4" fillId="27" borderId="17" xfId="0" applyFont="1" applyFill="1" applyBorder="1" applyAlignment="1">
      <alignment horizontal="center" vertical="center"/>
    </xf>
    <xf numFmtId="0" fontId="0" fillId="27" borderId="20" xfId="0" applyFill="1" applyBorder="1" applyAlignment="1">
      <alignment horizontal="center"/>
    </xf>
    <xf numFmtId="0" fontId="0" fillId="27" borderId="21" xfId="0" applyFill="1" applyBorder="1" applyAlignment="1">
      <alignment horizontal="center"/>
    </xf>
    <xf numFmtId="0" fontId="0" fillId="27" borderId="24" xfId="0" applyFill="1" applyBorder="1" applyAlignment="1">
      <alignment horizontal="left"/>
    </xf>
    <xf numFmtId="0" fontId="0" fillId="27" borderId="0" xfId="0" applyFill="1" applyAlignment="1">
      <alignment horizontal="left"/>
    </xf>
    <xf numFmtId="0" fontId="0" fillId="27" borderId="22" xfId="0" applyFill="1" applyBorder="1" applyAlignment="1">
      <alignment horizontal="left"/>
    </xf>
    <xf numFmtId="0" fontId="0" fillId="27" borderId="23" xfId="0" applyFill="1" applyBorder="1" applyAlignment="1">
      <alignment horizontal="left"/>
    </xf>
    <xf numFmtId="0" fontId="4" fillId="27" borderId="12" xfId="0" quotePrefix="1" applyFont="1" applyFill="1" applyBorder="1" applyAlignment="1">
      <alignment horizontal="center" vertical="center" wrapText="1"/>
    </xf>
    <xf numFmtId="0" fontId="0" fillId="24" borderId="14" xfId="0" applyFill="1" applyBorder="1"/>
    <xf numFmtId="0" fontId="4" fillId="27" borderId="11" xfId="0" applyFont="1" applyFill="1" applyBorder="1" applyAlignment="1">
      <alignment horizontal="center" vertical="center" wrapText="1"/>
    </xf>
    <xf numFmtId="0" fontId="4" fillId="27" borderId="15" xfId="0" applyFont="1" applyFill="1" applyBorder="1" applyAlignment="1">
      <alignment horizontal="center" vertical="center" wrapText="1"/>
    </xf>
    <xf numFmtId="0" fontId="4" fillId="27" borderId="16" xfId="0" applyFont="1" applyFill="1" applyBorder="1" applyAlignment="1">
      <alignment horizontal="center" vertical="center" wrapText="1"/>
    </xf>
    <xf numFmtId="0" fontId="2" fillId="0" borderId="12" xfId="0" quotePrefix="1" applyFont="1" applyBorder="1" applyAlignment="1">
      <alignment horizontal="left" vertical="top" wrapText="1"/>
    </xf>
    <xf numFmtId="0" fontId="0" fillId="0" borderId="13" xfId="0" applyBorder="1" applyAlignment="1">
      <alignment vertical="top" wrapText="1"/>
    </xf>
    <xf numFmtId="0" fontId="0" fillId="0" borderId="14" xfId="0" applyBorder="1" applyAlignment="1">
      <alignment vertical="top" wrapText="1"/>
    </xf>
    <xf numFmtId="0" fontId="2" fillId="0" borderId="10" xfId="0" quotePrefix="1" applyFont="1" applyBorder="1" applyAlignment="1">
      <alignment horizontal="left" vertical="top" wrapText="1"/>
    </xf>
    <xf numFmtId="0" fontId="0" fillId="0" borderId="10" xfId="0" applyBorder="1" applyAlignment="1">
      <alignment vertical="top" wrapText="1"/>
    </xf>
    <xf numFmtId="0" fontId="2" fillId="0" borderId="10" xfId="716" quotePrefix="1" applyBorder="1" applyAlignment="1">
      <alignment horizontal="left" vertical="top" wrapText="1"/>
    </xf>
    <xf numFmtId="0" fontId="2" fillId="0" borderId="10" xfId="716" applyBorder="1" applyAlignment="1">
      <alignment vertical="top" wrapText="1"/>
    </xf>
    <xf numFmtId="170" fontId="2" fillId="0" borderId="10" xfId="715" quotePrefix="1" applyBorder="1" applyAlignment="1">
      <alignment horizontal="left" vertical="top" wrapText="1"/>
    </xf>
    <xf numFmtId="170" fontId="2" fillId="0" borderId="10" xfId="715" applyBorder="1" applyAlignment="1">
      <alignment vertical="top" wrapText="1"/>
    </xf>
    <xf numFmtId="0" fontId="0" fillId="0" borderId="10" xfId="0" quotePrefix="1" applyBorder="1" applyAlignment="1">
      <alignment horizontal="left" vertical="top" wrapText="1"/>
    </xf>
    <xf numFmtId="170" fontId="2" fillId="0" borderId="10" xfId="712" quotePrefix="1" applyBorder="1" applyAlignment="1">
      <alignment horizontal="left" vertical="top" wrapText="1"/>
    </xf>
    <xf numFmtId="170" fontId="2" fillId="0" borderId="10" xfId="712" applyBorder="1" applyAlignment="1">
      <alignment vertical="top" wrapText="1"/>
    </xf>
    <xf numFmtId="0" fontId="4" fillId="24" borderId="12" xfId="0" applyFont="1" applyFill="1" applyBorder="1" applyAlignment="1">
      <alignment horizontal="center" vertical="center" wrapText="1"/>
    </xf>
    <xf numFmtId="0" fontId="4" fillId="24" borderId="13" xfId="0" applyFont="1" applyFill="1" applyBorder="1" applyAlignment="1">
      <alignment horizontal="center" vertical="center" wrapText="1"/>
    </xf>
    <xf numFmtId="0" fontId="4" fillId="24" borderId="14" xfId="0" applyFont="1" applyFill="1" applyBorder="1" applyAlignment="1">
      <alignment horizontal="center" vertical="center" wrapText="1"/>
    </xf>
    <xf numFmtId="0" fontId="0" fillId="0" borderId="12"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vertical="top" wrapText="1"/>
    </xf>
    <xf numFmtId="0" fontId="0" fillId="0" borderId="19" xfId="0" applyBorder="1" applyAlignment="1">
      <alignment vertical="top" wrapText="1"/>
    </xf>
    <xf numFmtId="0" fontId="0" fillId="0" borderId="22" xfId="0" quotePrefix="1" applyBorder="1" applyAlignment="1">
      <alignment horizontal="left" vertical="top" wrapText="1"/>
    </xf>
    <xf numFmtId="0" fontId="0" fillId="0" borderId="10" xfId="0" applyBorder="1" applyAlignment="1">
      <alignment horizontal="left" vertical="top" wrapText="1"/>
    </xf>
    <xf numFmtId="170" fontId="2" fillId="0" borderId="12" xfId="712" quotePrefix="1" applyBorder="1" applyAlignment="1">
      <alignment horizontal="left" vertical="top" wrapText="1"/>
    </xf>
    <xf numFmtId="170" fontId="2" fillId="0" borderId="13" xfId="712" quotePrefix="1" applyBorder="1" applyAlignment="1">
      <alignment horizontal="left" vertical="top" wrapText="1"/>
    </xf>
    <xf numFmtId="170" fontId="2" fillId="0" borderId="14" xfId="712" quotePrefix="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cellXfs>
  <cellStyles count="849">
    <cellStyle name="20% - Accent1" xfId="1" builtinId="30" customBuiltin="1"/>
    <cellStyle name="20% - Accent1 10"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 2 3 2" xfId="7" xr:uid="{00000000-0005-0000-0000-000006000000}"/>
    <cellStyle name="20% - Accent1 2 4" xfId="8" xr:uid="{00000000-0005-0000-0000-000007000000}"/>
    <cellStyle name="20% - Accent1 2 5" xfId="9" xr:uid="{00000000-0005-0000-0000-000008000000}"/>
    <cellStyle name="20% - Accent1 2 5 2" xfId="10" xr:uid="{00000000-0005-0000-0000-000009000000}"/>
    <cellStyle name="20% - Accent1 2 5 3" xfId="11" xr:uid="{00000000-0005-0000-0000-00000A000000}"/>
    <cellStyle name="20% - Accent1 2 6" xfId="12" xr:uid="{00000000-0005-0000-0000-00000B000000}"/>
    <cellStyle name="20% - Accent1 3" xfId="13" xr:uid="{00000000-0005-0000-0000-00000C000000}"/>
    <cellStyle name="20% - Accent1 3 2" xfId="14" xr:uid="{00000000-0005-0000-0000-00000D000000}"/>
    <cellStyle name="20% - Accent1 4" xfId="15" xr:uid="{00000000-0005-0000-0000-00000E000000}"/>
    <cellStyle name="20% - Accent1 5" xfId="16" xr:uid="{00000000-0005-0000-0000-00000F000000}"/>
    <cellStyle name="20% - Accent1 5 2" xfId="17" xr:uid="{00000000-0005-0000-0000-000010000000}"/>
    <cellStyle name="20% - Accent1 5 3" xfId="18" xr:uid="{00000000-0005-0000-0000-000011000000}"/>
    <cellStyle name="20% - Accent1 5 4" xfId="19" xr:uid="{00000000-0005-0000-0000-000012000000}"/>
    <cellStyle name="20% - Accent1 6" xfId="20" xr:uid="{00000000-0005-0000-0000-000013000000}"/>
    <cellStyle name="20% - Accent1 7" xfId="21" xr:uid="{00000000-0005-0000-0000-000014000000}"/>
    <cellStyle name="20% - Accent1 8" xfId="22" xr:uid="{00000000-0005-0000-0000-000015000000}"/>
    <cellStyle name="20% - Accent1 9" xfId="23" xr:uid="{00000000-0005-0000-0000-000016000000}"/>
    <cellStyle name="20% - Accent2" xfId="24" builtinId="34" customBuiltin="1"/>
    <cellStyle name="20% - Accent2 10" xfId="25" xr:uid="{00000000-0005-0000-0000-000018000000}"/>
    <cellStyle name="20% - Accent2 2" xfId="26" xr:uid="{00000000-0005-0000-0000-000019000000}"/>
    <cellStyle name="20% - Accent2 2 2" xfId="27" xr:uid="{00000000-0005-0000-0000-00001A000000}"/>
    <cellStyle name="20% - Accent2 2 2 2" xfId="28" xr:uid="{00000000-0005-0000-0000-00001B000000}"/>
    <cellStyle name="20% - Accent2 2 3" xfId="29" xr:uid="{00000000-0005-0000-0000-00001C000000}"/>
    <cellStyle name="20% - Accent2 2 3 2" xfId="30" xr:uid="{00000000-0005-0000-0000-00001D000000}"/>
    <cellStyle name="20% - Accent2 2 4" xfId="31" xr:uid="{00000000-0005-0000-0000-00001E000000}"/>
    <cellStyle name="20% - Accent2 2 5" xfId="32" xr:uid="{00000000-0005-0000-0000-00001F000000}"/>
    <cellStyle name="20% - Accent2 2 5 2" xfId="33" xr:uid="{00000000-0005-0000-0000-000020000000}"/>
    <cellStyle name="20% - Accent2 2 5 3" xfId="34" xr:uid="{00000000-0005-0000-0000-000021000000}"/>
    <cellStyle name="20% - Accent2 2 6" xfId="35" xr:uid="{00000000-0005-0000-0000-000022000000}"/>
    <cellStyle name="20% - Accent2 3" xfId="36" xr:uid="{00000000-0005-0000-0000-000023000000}"/>
    <cellStyle name="20% - Accent2 3 2" xfId="37" xr:uid="{00000000-0005-0000-0000-000024000000}"/>
    <cellStyle name="20% - Accent2 4" xfId="38" xr:uid="{00000000-0005-0000-0000-000025000000}"/>
    <cellStyle name="20% - Accent2 5" xfId="39" xr:uid="{00000000-0005-0000-0000-000026000000}"/>
    <cellStyle name="20% - Accent2 5 2" xfId="40" xr:uid="{00000000-0005-0000-0000-000027000000}"/>
    <cellStyle name="20% - Accent2 5 3" xfId="41" xr:uid="{00000000-0005-0000-0000-000028000000}"/>
    <cellStyle name="20% - Accent2 5 4" xfId="42" xr:uid="{00000000-0005-0000-0000-000029000000}"/>
    <cellStyle name="20% - Accent2 6" xfId="43" xr:uid="{00000000-0005-0000-0000-00002A000000}"/>
    <cellStyle name="20% - Accent2 7" xfId="44" xr:uid="{00000000-0005-0000-0000-00002B000000}"/>
    <cellStyle name="20% - Accent2 8" xfId="45" xr:uid="{00000000-0005-0000-0000-00002C000000}"/>
    <cellStyle name="20% - Accent2 9" xfId="46" xr:uid="{00000000-0005-0000-0000-00002D000000}"/>
    <cellStyle name="20% - Accent3" xfId="47" builtinId="38" customBuiltin="1"/>
    <cellStyle name="20% - Accent3 10" xfId="48" xr:uid="{00000000-0005-0000-0000-00002F000000}"/>
    <cellStyle name="20% - Accent3 2" xfId="49" xr:uid="{00000000-0005-0000-0000-000030000000}"/>
    <cellStyle name="20% - Accent3 2 2" xfId="50" xr:uid="{00000000-0005-0000-0000-000031000000}"/>
    <cellStyle name="20% - Accent3 2 2 2" xfId="51" xr:uid="{00000000-0005-0000-0000-000032000000}"/>
    <cellStyle name="20% - Accent3 2 3" xfId="52" xr:uid="{00000000-0005-0000-0000-000033000000}"/>
    <cellStyle name="20% - Accent3 2 3 2" xfId="53" xr:uid="{00000000-0005-0000-0000-000034000000}"/>
    <cellStyle name="20% - Accent3 2 4" xfId="54" xr:uid="{00000000-0005-0000-0000-000035000000}"/>
    <cellStyle name="20% - Accent3 2 5" xfId="55" xr:uid="{00000000-0005-0000-0000-000036000000}"/>
    <cellStyle name="20% - Accent3 2 5 2" xfId="56" xr:uid="{00000000-0005-0000-0000-000037000000}"/>
    <cellStyle name="20% - Accent3 2 5 3" xfId="57" xr:uid="{00000000-0005-0000-0000-000038000000}"/>
    <cellStyle name="20% - Accent3 2 6" xfId="58" xr:uid="{00000000-0005-0000-0000-000039000000}"/>
    <cellStyle name="20% - Accent3 3" xfId="59" xr:uid="{00000000-0005-0000-0000-00003A000000}"/>
    <cellStyle name="20% - Accent3 3 2" xfId="60" xr:uid="{00000000-0005-0000-0000-00003B000000}"/>
    <cellStyle name="20% - Accent3 4" xfId="61" xr:uid="{00000000-0005-0000-0000-00003C000000}"/>
    <cellStyle name="20% - Accent3 5" xfId="62" xr:uid="{00000000-0005-0000-0000-00003D000000}"/>
    <cellStyle name="20% - Accent3 5 2" xfId="63" xr:uid="{00000000-0005-0000-0000-00003E000000}"/>
    <cellStyle name="20% - Accent3 5 3" xfId="64" xr:uid="{00000000-0005-0000-0000-00003F000000}"/>
    <cellStyle name="20% - Accent3 5 4" xfId="65" xr:uid="{00000000-0005-0000-0000-000040000000}"/>
    <cellStyle name="20% - Accent3 6" xfId="66" xr:uid="{00000000-0005-0000-0000-000041000000}"/>
    <cellStyle name="20% - Accent3 7" xfId="67" xr:uid="{00000000-0005-0000-0000-000042000000}"/>
    <cellStyle name="20% - Accent3 8" xfId="68" xr:uid="{00000000-0005-0000-0000-000043000000}"/>
    <cellStyle name="20% - Accent3 9" xfId="69" xr:uid="{00000000-0005-0000-0000-000044000000}"/>
    <cellStyle name="20% - Accent4" xfId="70" builtinId="42" customBuiltin="1"/>
    <cellStyle name="20% - Accent4 10" xfId="71" xr:uid="{00000000-0005-0000-0000-000046000000}"/>
    <cellStyle name="20% - Accent4 2" xfId="72" xr:uid="{00000000-0005-0000-0000-000047000000}"/>
    <cellStyle name="20% - Accent4 2 2" xfId="73" xr:uid="{00000000-0005-0000-0000-000048000000}"/>
    <cellStyle name="20% - Accent4 2 2 2" xfId="74" xr:uid="{00000000-0005-0000-0000-000049000000}"/>
    <cellStyle name="20% - Accent4 2 3" xfId="75" xr:uid="{00000000-0005-0000-0000-00004A000000}"/>
    <cellStyle name="20% - Accent4 2 3 2" xfId="76" xr:uid="{00000000-0005-0000-0000-00004B000000}"/>
    <cellStyle name="20% - Accent4 2 4" xfId="77" xr:uid="{00000000-0005-0000-0000-00004C000000}"/>
    <cellStyle name="20% - Accent4 2 5" xfId="78" xr:uid="{00000000-0005-0000-0000-00004D000000}"/>
    <cellStyle name="20% - Accent4 2 5 2" xfId="79" xr:uid="{00000000-0005-0000-0000-00004E000000}"/>
    <cellStyle name="20% - Accent4 2 5 3" xfId="80" xr:uid="{00000000-0005-0000-0000-00004F000000}"/>
    <cellStyle name="20% - Accent4 2 6" xfId="81" xr:uid="{00000000-0005-0000-0000-000050000000}"/>
    <cellStyle name="20% - Accent4 3" xfId="82" xr:uid="{00000000-0005-0000-0000-000051000000}"/>
    <cellStyle name="20% - Accent4 3 2" xfId="83" xr:uid="{00000000-0005-0000-0000-000052000000}"/>
    <cellStyle name="20% - Accent4 4" xfId="84" xr:uid="{00000000-0005-0000-0000-000053000000}"/>
    <cellStyle name="20% - Accent4 5" xfId="85" xr:uid="{00000000-0005-0000-0000-000054000000}"/>
    <cellStyle name="20% - Accent4 5 2" xfId="86" xr:uid="{00000000-0005-0000-0000-000055000000}"/>
    <cellStyle name="20% - Accent4 5 3" xfId="87" xr:uid="{00000000-0005-0000-0000-000056000000}"/>
    <cellStyle name="20% - Accent4 5 4" xfId="88" xr:uid="{00000000-0005-0000-0000-000057000000}"/>
    <cellStyle name="20% - Accent4 6" xfId="89" xr:uid="{00000000-0005-0000-0000-000058000000}"/>
    <cellStyle name="20% - Accent4 7" xfId="90" xr:uid="{00000000-0005-0000-0000-000059000000}"/>
    <cellStyle name="20% - Accent4 8" xfId="91" xr:uid="{00000000-0005-0000-0000-00005A000000}"/>
    <cellStyle name="20% - Accent4 9" xfId="92" xr:uid="{00000000-0005-0000-0000-00005B000000}"/>
    <cellStyle name="20% - Accent5" xfId="93" builtinId="46" customBuiltin="1"/>
    <cellStyle name="20% - Accent5 10" xfId="94" xr:uid="{00000000-0005-0000-0000-00005D000000}"/>
    <cellStyle name="20% - Accent5 2" xfId="95" xr:uid="{00000000-0005-0000-0000-00005E000000}"/>
    <cellStyle name="20% - Accent5 2 2" xfId="96" xr:uid="{00000000-0005-0000-0000-00005F000000}"/>
    <cellStyle name="20% - Accent5 2 2 2" xfId="97" xr:uid="{00000000-0005-0000-0000-000060000000}"/>
    <cellStyle name="20% - Accent5 2 3" xfId="98" xr:uid="{00000000-0005-0000-0000-000061000000}"/>
    <cellStyle name="20% - Accent5 2 3 2" xfId="99" xr:uid="{00000000-0005-0000-0000-000062000000}"/>
    <cellStyle name="20% - Accent5 2 4" xfId="100" xr:uid="{00000000-0005-0000-0000-000063000000}"/>
    <cellStyle name="20% - Accent5 2 5" xfId="101" xr:uid="{00000000-0005-0000-0000-000064000000}"/>
    <cellStyle name="20% - Accent5 2 5 2" xfId="102" xr:uid="{00000000-0005-0000-0000-000065000000}"/>
    <cellStyle name="20% - Accent5 2 5 3" xfId="103" xr:uid="{00000000-0005-0000-0000-000066000000}"/>
    <cellStyle name="20% - Accent5 2 6" xfId="104" xr:uid="{00000000-0005-0000-0000-000067000000}"/>
    <cellStyle name="20% - Accent5 3" xfId="105" xr:uid="{00000000-0005-0000-0000-000068000000}"/>
    <cellStyle name="20% - Accent5 3 2" xfId="106" xr:uid="{00000000-0005-0000-0000-000069000000}"/>
    <cellStyle name="20% - Accent5 4" xfId="107" xr:uid="{00000000-0005-0000-0000-00006A000000}"/>
    <cellStyle name="20% - Accent5 5" xfId="108" xr:uid="{00000000-0005-0000-0000-00006B000000}"/>
    <cellStyle name="20% - Accent5 5 2" xfId="109" xr:uid="{00000000-0005-0000-0000-00006C000000}"/>
    <cellStyle name="20% - Accent5 5 3" xfId="110" xr:uid="{00000000-0005-0000-0000-00006D000000}"/>
    <cellStyle name="20% - Accent5 5 4" xfId="111" xr:uid="{00000000-0005-0000-0000-00006E000000}"/>
    <cellStyle name="20% - Accent5 6" xfId="112" xr:uid="{00000000-0005-0000-0000-00006F000000}"/>
    <cellStyle name="20% - Accent5 7" xfId="113" xr:uid="{00000000-0005-0000-0000-000070000000}"/>
    <cellStyle name="20% - Accent5 8" xfId="114" xr:uid="{00000000-0005-0000-0000-000071000000}"/>
    <cellStyle name="20% - Accent5 9" xfId="115" xr:uid="{00000000-0005-0000-0000-000072000000}"/>
    <cellStyle name="20% - Accent6" xfId="116" builtinId="50" customBuiltin="1"/>
    <cellStyle name="20% - Accent6 10" xfId="117" xr:uid="{00000000-0005-0000-0000-000074000000}"/>
    <cellStyle name="20% - Accent6 2" xfId="118" xr:uid="{00000000-0005-0000-0000-000075000000}"/>
    <cellStyle name="20% - Accent6 2 2" xfId="119" xr:uid="{00000000-0005-0000-0000-000076000000}"/>
    <cellStyle name="20% - Accent6 2 2 2" xfId="120" xr:uid="{00000000-0005-0000-0000-000077000000}"/>
    <cellStyle name="20% - Accent6 2 3" xfId="121" xr:uid="{00000000-0005-0000-0000-000078000000}"/>
    <cellStyle name="20% - Accent6 2 3 2" xfId="122" xr:uid="{00000000-0005-0000-0000-000079000000}"/>
    <cellStyle name="20% - Accent6 2 4" xfId="123" xr:uid="{00000000-0005-0000-0000-00007A000000}"/>
    <cellStyle name="20% - Accent6 2 5" xfId="124" xr:uid="{00000000-0005-0000-0000-00007B000000}"/>
    <cellStyle name="20% - Accent6 2 5 2" xfId="125" xr:uid="{00000000-0005-0000-0000-00007C000000}"/>
    <cellStyle name="20% - Accent6 2 5 3" xfId="126" xr:uid="{00000000-0005-0000-0000-00007D000000}"/>
    <cellStyle name="20% - Accent6 2 6" xfId="127" xr:uid="{00000000-0005-0000-0000-00007E000000}"/>
    <cellStyle name="20% - Accent6 3" xfId="128" xr:uid="{00000000-0005-0000-0000-00007F000000}"/>
    <cellStyle name="20% - Accent6 3 2" xfId="129" xr:uid="{00000000-0005-0000-0000-000080000000}"/>
    <cellStyle name="20% - Accent6 4" xfId="130" xr:uid="{00000000-0005-0000-0000-000081000000}"/>
    <cellStyle name="20% - Accent6 5" xfId="131" xr:uid="{00000000-0005-0000-0000-000082000000}"/>
    <cellStyle name="20% - Accent6 5 2" xfId="132" xr:uid="{00000000-0005-0000-0000-000083000000}"/>
    <cellStyle name="20% - Accent6 5 3" xfId="133" xr:uid="{00000000-0005-0000-0000-000084000000}"/>
    <cellStyle name="20% - Accent6 5 4" xfId="134" xr:uid="{00000000-0005-0000-0000-000085000000}"/>
    <cellStyle name="20% - Accent6 6" xfId="135" xr:uid="{00000000-0005-0000-0000-000086000000}"/>
    <cellStyle name="20% - Accent6 7" xfId="136" xr:uid="{00000000-0005-0000-0000-000087000000}"/>
    <cellStyle name="20% - Accent6 8" xfId="137" xr:uid="{00000000-0005-0000-0000-000088000000}"/>
    <cellStyle name="20% - Accent6 9" xfId="138" xr:uid="{00000000-0005-0000-0000-000089000000}"/>
    <cellStyle name="40% - Accent1" xfId="139" builtinId="31" customBuiltin="1"/>
    <cellStyle name="40% - Accent1 10" xfId="140" xr:uid="{00000000-0005-0000-0000-00008B000000}"/>
    <cellStyle name="40% - Accent1 2" xfId="141" xr:uid="{00000000-0005-0000-0000-00008C000000}"/>
    <cellStyle name="40% - Accent1 2 2" xfId="142" xr:uid="{00000000-0005-0000-0000-00008D000000}"/>
    <cellStyle name="40% - Accent1 2 2 2" xfId="143" xr:uid="{00000000-0005-0000-0000-00008E000000}"/>
    <cellStyle name="40% - Accent1 2 3" xfId="144" xr:uid="{00000000-0005-0000-0000-00008F000000}"/>
    <cellStyle name="40% - Accent1 2 3 2" xfId="145" xr:uid="{00000000-0005-0000-0000-000090000000}"/>
    <cellStyle name="40% - Accent1 2 4" xfId="146" xr:uid="{00000000-0005-0000-0000-000091000000}"/>
    <cellStyle name="40% - Accent1 2 5" xfId="147" xr:uid="{00000000-0005-0000-0000-000092000000}"/>
    <cellStyle name="40% - Accent1 2 5 2" xfId="148" xr:uid="{00000000-0005-0000-0000-000093000000}"/>
    <cellStyle name="40% - Accent1 2 5 3" xfId="149" xr:uid="{00000000-0005-0000-0000-000094000000}"/>
    <cellStyle name="40% - Accent1 2 6" xfId="150" xr:uid="{00000000-0005-0000-0000-000095000000}"/>
    <cellStyle name="40% - Accent1 3" xfId="151" xr:uid="{00000000-0005-0000-0000-000096000000}"/>
    <cellStyle name="40% - Accent1 3 2" xfId="152" xr:uid="{00000000-0005-0000-0000-000097000000}"/>
    <cellStyle name="40% - Accent1 4" xfId="153" xr:uid="{00000000-0005-0000-0000-000098000000}"/>
    <cellStyle name="40% - Accent1 5" xfId="154" xr:uid="{00000000-0005-0000-0000-000099000000}"/>
    <cellStyle name="40% - Accent1 5 2" xfId="155" xr:uid="{00000000-0005-0000-0000-00009A000000}"/>
    <cellStyle name="40% - Accent1 5 3" xfId="156" xr:uid="{00000000-0005-0000-0000-00009B000000}"/>
    <cellStyle name="40% - Accent1 5 4" xfId="157" xr:uid="{00000000-0005-0000-0000-00009C000000}"/>
    <cellStyle name="40% - Accent1 6" xfId="158" xr:uid="{00000000-0005-0000-0000-00009D000000}"/>
    <cellStyle name="40% - Accent1 7" xfId="159" xr:uid="{00000000-0005-0000-0000-00009E000000}"/>
    <cellStyle name="40% - Accent1 8" xfId="160" xr:uid="{00000000-0005-0000-0000-00009F000000}"/>
    <cellStyle name="40% - Accent1 9" xfId="161" xr:uid="{00000000-0005-0000-0000-0000A0000000}"/>
    <cellStyle name="40% - Accent2" xfId="162" builtinId="35" customBuiltin="1"/>
    <cellStyle name="40% - Accent2 10" xfId="163" xr:uid="{00000000-0005-0000-0000-0000A2000000}"/>
    <cellStyle name="40% - Accent2 2" xfId="164" xr:uid="{00000000-0005-0000-0000-0000A3000000}"/>
    <cellStyle name="40% - Accent2 2 2" xfId="165" xr:uid="{00000000-0005-0000-0000-0000A4000000}"/>
    <cellStyle name="40% - Accent2 2 2 2" xfId="166" xr:uid="{00000000-0005-0000-0000-0000A5000000}"/>
    <cellStyle name="40% - Accent2 2 3" xfId="167" xr:uid="{00000000-0005-0000-0000-0000A6000000}"/>
    <cellStyle name="40% - Accent2 2 3 2" xfId="168" xr:uid="{00000000-0005-0000-0000-0000A7000000}"/>
    <cellStyle name="40% - Accent2 2 4" xfId="169" xr:uid="{00000000-0005-0000-0000-0000A8000000}"/>
    <cellStyle name="40% - Accent2 2 5" xfId="170" xr:uid="{00000000-0005-0000-0000-0000A9000000}"/>
    <cellStyle name="40% - Accent2 2 5 2" xfId="171" xr:uid="{00000000-0005-0000-0000-0000AA000000}"/>
    <cellStyle name="40% - Accent2 2 5 3" xfId="172" xr:uid="{00000000-0005-0000-0000-0000AB000000}"/>
    <cellStyle name="40% - Accent2 2 6" xfId="173" xr:uid="{00000000-0005-0000-0000-0000AC000000}"/>
    <cellStyle name="40% - Accent2 3" xfId="174" xr:uid="{00000000-0005-0000-0000-0000AD000000}"/>
    <cellStyle name="40% - Accent2 3 2" xfId="175" xr:uid="{00000000-0005-0000-0000-0000AE000000}"/>
    <cellStyle name="40% - Accent2 4" xfId="176" xr:uid="{00000000-0005-0000-0000-0000AF000000}"/>
    <cellStyle name="40% - Accent2 5" xfId="177" xr:uid="{00000000-0005-0000-0000-0000B0000000}"/>
    <cellStyle name="40% - Accent2 5 2" xfId="178" xr:uid="{00000000-0005-0000-0000-0000B1000000}"/>
    <cellStyle name="40% - Accent2 5 3" xfId="179" xr:uid="{00000000-0005-0000-0000-0000B2000000}"/>
    <cellStyle name="40% - Accent2 5 4" xfId="180" xr:uid="{00000000-0005-0000-0000-0000B3000000}"/>
    <cellStyle name="40% - Accent2 6" xfId="181" xr:uid="{00000000-0005-0000-0000-0000B4000000}"/>
    <cellStyle name="40% - Accent2 7" xfId="182" xr:uid="{00000000-0005-0000-0000-0000B5000000}"/>
    <cellStyle name="40% - Accent2 8" xfId="183" xr:uid="{00000000-0005-0000-0000-0000B6000000}"/>
    <cellStyle name="40% - Accent2 9" xfId="184" xr:uid="{00000000-0005-0000-0000-0000B7000000}"/>
    <cellStyle name="40% - Accent3" xfId="185" builtinId="39" customBuiltin="1"/>
    <cellStyle name="40% - Accent3 10" xfId="186" xr:uid="{00000000-0005-0000-0000-0000B9000000}"/>
    <cellStyle name="40% - Accent3 2" xfId="187" xr:uid="{00000000-0005-0000-0000-0000BA000000}"/>
    <cellStyle name="40% - Accent3 2 2" xfId="188" xr:uid="{00000000-0005-0000-0000-0000BB000000}"/>
    <cellStyle name="40% - Accent3 2 2 2" xfId="189" xr:uid="{00000000-0005-0000-0000-0000BC000000}"/>
    <cellStyle name="40% - Accent3 2 3" xfId="190" xr:uid="{00000000-0005-0000-0000-0000BD000000}"/>
    <cellStyle name="40% - Accent3 2 3 2" xfId="191" xr:uid="{00000000-0005-0000-0000-0000BE000000}"/>
    <cellStyle name="40% - Accent3 2 4" xfId="192" xr:uid="{00000000-0005-0000-0000-0000BF000000}"/>
    <cellStyle name="40% - Accent3 2 5" xfId="193" xr:uid="{00000000-0005-0000-0000-0000C0000000}"/>
    <cellStyle name="40% - Accent3 2 5 2" xfId="194" xr:uid="{00000000-0005-0000-0000-0000C1000000}"/>
    <cellStyle name="40% - Accent3 2 5 3" xfId="195" xr:uid="{00000000-0005-0000-0000-0000C2000000}"/>
    <cellStyle name="40% - Accent3 2 6" xfId="196" xr:uid="{00000000-0005-0000-0000-0000C3000000}"/>
    <cellStyle name="40% - Accent3 3" xfId="197" xr:uid="{00000000-0005-0000-0000-0000C4000000}"/>
    <cellStyle name="40% - Accent3 3 2" xfId="198" xr:uid="{00000000-0005-0000-0000-0000C5000000}"/>
    <cellStyle name="40% - Accent3 4" xfId="199" xr:uid="{00000000-0005-0000-0000-0000C6000000}"/>
    <cellStyle name="40% - Accent3 5" xfId="200" xr:uid="{00000000-0005-0000-0000-0000C7000000}"/>
    <cellStyle name="40% - Accent3 5 2" xfId="201" xr:uid="{00000000-0005-0000-0000-0000C8000000}"/>
    <cellStyle name="40% - Accent3 5 3" xfId="202" xr:uid="{00000000-0005-0000-0000-0000C9000000}"/>
    <cellStyle name="40% - Accent3 5 4" xfId="203" xr:uid="{00000000-0005-0000-0000-0000CA000000}"/>
    <cellStyle name="40% - Accent3 6" xfId="204" xr:uid="{00000000-0005-0000-0000-0000CB000000}"/>
    <cellStyle name="40% - Accent3 7" xfId="205" xr:uid="{00000000-0005-0000-0000-0000CC000000}"/>
    <cellStyle name="40% - Accent3 8" xfId="206" xr:uid="{00000000-0005-0000-0000-0000CD000000}"/>
    <cellStyle name="40% - Accent3 9" xfId="207" xr:uid="{00000000-0005-0000-0000-0000CE000000}"/>
    <cellStyle name="40% - Accent4" xfId="208" builtinId="43" customBuiltin="1"/>
    <cellStyle name="40% - Accent4 10" xfId="209" xr:uid="{00000000-0005-0000-0000-0000D0000000}"/>
    <cellStyle name="40% - Accent4 2" xfId="210" xr:uid="{00000000-0005-0000-0000-0000D1000000}"/>
    <cellStyle name="40% - Accent4 2 2" xfId="211" xr:uid="{00000000-0005-0000-0000-0000D2000000}"/>
    <cellStyle name="40% - Accent4 2 2 2" xfId="212" xr:uid="{00000000-0005-0000-0000-0000D3000000}"/>
    <cellStyle name="40% - Accent4 2 3" xfId="213" xr:uid="{00000000-0005-0000-0000-0000D4000000}"/>
    <cellStyle name="40% - Accent4 2 3 2" xfId="214" xr:uid="{00000000-0005-0000-0000-0000D5000000}"/>
    <cellStyle name="40% - Accent4 2 4" xfId="215" xr:uid="{00000000-0005-0000-0000-0000D6000000}"/>
    <cellStyle name="40% - Accent4 2 5" xfId="216" xr:uid="{00000000-0005-0000-0000-0000D7000000}"/>
    <cellStyle name="40% - Accent4 2 5 2" xfId="217" xr:uid="{00000000-0005-0000-0000-0000D8000000}"/>
    <cellStyle name="40% - Accent4 2 5 3" xfId="218" xr:uid="{00000000-0005-0000-0000-0000D9000000}"/>
    <cellStyle name="40% - Accent4 2 6" xfId="219" xr:uid="{00000000-0005-0000-0000-0000DA000000}"/>
    <cellStyle name="40% - Accent4 3" xfId="220" xr:uid="{00000000-0005-0000-0000-0000DB000000}"/>
    <cellStyle name="40% - Accent4 3 2" xfId="221" xr:uid="{00000000-0005-0000-0000-0000DC000000}"/>
    <cellStyle name="40% - Accent4 4" xfId="222" xr:uid="{00000000-0005-0000-0000-0000DD000000}"/>
    <cellStyle name="40% - Accent4 5" xfId="223" xr:uid="{00000000-0005-0000-0000-0000DE000000}"/>
    <cellStyle name="40% - Accent4 5 2" xfId="224" xr:uid="{00000000-0005-0000-0000-0000DF000000}"/>
    <cellStyle name="40% - Accent4 5 3" xfId="225" xr:uid="{00000000-0005-0000-0000-0000E0000000}"/>
    <cellStyle name="40% - Accent4 5 4" xfId="226" xr:uid="{00000000-0005-0000-0000-0000E1000000}"/>
    <cellStyle name="40% - Accent4 6" xfId="227" xr:uid="{00000000-0005-0000-0000-0000E2000000}"/>
    <cellStyle name="40% - Accent4 7" xfId="228" xr:uid="{00000000-0005-0000-0000-0000E3000000}"/>
    <cellStyle name="40% - Accent4 8" xfId="229" xr:uid="{00000000-0005-0000-0000-0000E4000000}"/>
    <cellStyle name="40% - Accent4 9" xfId="230" xr:uid="{00000000-0005-0000-0000-0000E5000000}"/>
    <cellStyle name="40% - Accent5" xfId="231" builtinId="47" customBuiltin="1"/>
    <cellStyle name="40% - Accent5 10" xfId="232" xr:uid="{00000000-0005-0000-0000-0000E7000000}"/>
    <cellStyle name="40% - Accent5 2" xfId="233" xr:uid="{00000000-0005-0000-0000-0000E8000000}"/>
    <cellStyle name="40% - Accent5 2 2" xfId="234" xr:uid="{00000000-0005-0000-0000-0000E9000000}"/>
    <cellStyle name="40% - Accent5 2 2 2" xfId="235" xr:uid="{00000000-0005-0000-0000-0000EA000000}"/>
    <cellStyle name="40% - Accent5 2 3" xfId="236" xr:uid="{00000000-0005-0000-0000-0000EB000000}"/>
    <cellStyle name="40% - Accent5 2 3 2" xfId="237" xr:uid="{00000000-0005-0000-0000-0000EC000000}"/>
    <cellStyle name="40% - Accent5 2 4" xfId="238" xr:uid="{00000000-0005-0000-0000-0000ED000000}"/>
    <cellStyle name="40% - Accent5 2 5" xfId="239" xr:uid="{00000000-0005-0000-0000-0000EE000000}"/>
    <cellStyle name="40% - Accent5 2 5 2" xfId="240" xr:uid="{00000000-0005-0000-0000-0000EF000000}"/>
    <cellStyle name="40% - Accent5 2 5 3" xfId="241" xr:uid="{00000000-0005-0000-0000-0000F0000000}"/>
    <cellStyle name="40% - Accent5 2 6" xfId="242" xr:uid="{00000000-0005-0000-0000-0000F1000000}"/>
    <cellStyle name="40% - Accent5 3" xfId="243" xr:uid="{00000000-0005-0000-0000-0000F2000000}"/>
    <cellStyle name="40% - Accent5 3 2" xfId="244" xr:uid="{00000000-0005-0000-0000-0000F3000000}"/>
    <cellStyle name="40% - Accent5 4" xfId="245" xr:uid="{00000000-0005-0000-0000-0000F4000000}"/>
    <cellStyle name="40% - Accent5 5" xfId="246" xr:uid="{00000000-0005-0000-0000-0000F5000000}"/>
    <cellStyle name="40% - Accent5 5 2" xfId="247" xr:uid="{00000000-0005-0000-0000-0000F6000000}"/>
    <cellStyle name="40% - Accent5 5 3" xfId="248" xr:uid="{00000000-0005-0000-0000-0000F7000000}"/>
    <cellStyle name="40% - Accent5 5 4" xfId="249" xr:uid="{00000000-0005-0000-0000-0000F8000000}"/>
    <cellStyle name="40% - Accent5 6" xfId="250" xr:uid="{00000000-0005-0000-0000-0000F9000000}"/>
    <cellStyle name="40% - Accent5 7" xfId="251" xr:uid="{00000000-0005-0000-0000-0000FA000000}"/>
    <cellStyle name="40% - Accent5 8" xfId="252" xr:uid="{00000000-0005-0000-0000-0000FB000000}"/>
    <cellStyle name="40% - Accent5 9" xfId="253" xr:uid="{00000000-0005-0000-0000-0000FC000000}"/>
    <cellStyle name="40% - Accent6" xfId="254" builtinId="51" customBuiltin="1"/>
    <cellStyle name="40% - Accent6 10" xfId="255" xr:uid="{00000000-0005-0000-0000-0000FE000000}"/>
    <cellStyle name="40% - Accent6 2" xfId="256" xr:uid="{00000000-0005-0000-0000-0000FF000000}"/>
    <cellStyle name="40% - Accent6 2 2" xfId="257" xr:uid="{00000000-0005-0000-0000-000000010000}"/>
    <cellStyle name="40% - Accent6 2 2 2" xfId="258" xr:uid="{00000000-0005-0000-0000-000001010000}"/>
    <cellStyle name="40% - Accent6 2 3" xfId="259" xr:uid="{00000000-0005-0000-0000-000002010000}"/>
    <cellStyle name="40% - Accent6 2 3 2" xfId="260" xr:uid="{00000000-0005-0000-0000-000003010000}"/>
    <cellStyle name="40% - Accent6 2 4" xfId="261" xr:uid="{00000000-0005-0000-0000-000004010000}"/>
    <cellStyle name="40% - Accent6 2 5" xfId="262" xr:uid="{00000000-0005-0000-0000-000005010000}"/>
    <cellStyle name="40% - Accent6 2 5 2" xfId="263" xr:uid="{00000000-0005-0000-0000-000006010000}"/>
    <cellStyle name="40% - Accent6 2 5 3" xfId="264" xr:uid="{00000000-0005-0000-0000-000007010000}"/>
    <cellStyle name="40% - Accent6 2 6" xfId="265" xr:uid="{00000000-0005-0000-0000-000008010000}"/>
    <cellStyle name="40% - Accent6 3" xfId="266" xr:uid="{00000000-0005-0000-0000-000009010000}"/>
    <cellStyle name="40% - Accent6 3 2" xfId="267" xr:uid="{00000000-0005-0000-0000-00000A010000}"/>
    <cellStyle name="40% - Accent6 4" xfId="268" xr:uid="{00000000-0005-0000-0000-00000B010000}"/>
    <cellStyle name="40% - Accent6 5" xfId="269" xr:uid="{00000000-0005-0000-0000-00000C010000}"/>
    <cellStyle name="40% - Accent6 5 2" xfId="270" xr:uid="{00000000-0005-0000-0000-00000D010000}"/>
    <cellStyle name="40% - Accent6 5 3" xfId="271" xr:uid="{00000000-0005-0000-0000-00000E010000}"/>
    <cellStyle name="40% - Accent6 5 4" xfId="272" xr:uid="{00000000-0005-0000-0000-00000F010000}"/>
    <cellStyle name="40% - Accent6 6" xfId="273" xr:uid="{00000000-0005-0000-0000-000010010000}"/>
    <cellStyle name="40% - Accent6 7" xfId="274" xr:uid="{00000000-0005-0000-0000-000011010000}"/>
    <cellStyle name="40% - Accent6 8" xfId="275" xr:uid="{00000000-0005-0000-0000-000012010000}"/>
    <cellStyle name="40% - Accent6 9" xfId="276" xr:uid="{00000000-0005-0000-0000-000013010000}"/>
    <cellStyle name="60% - Accent1" xfId="277" builtinId="32" customBuiltin="1"/>
    <cellStyle name="60% - Accent1 10" xfId="278" xr:uid="{00000000-0005-0000-0000-000015010000}"/>
    <cellStyle name="60% - Accent1 2" xfId="279" xr:uid="{00000000-0005-0000-0000-000016010000}"/>
    <cellStyle name="60% - Accent1 2 2" xfId="280" xr:uid="{00000000-0005-0000-0000-000017010000}"/>
    <cellStyle name="60% - Accent1 2 3" xfId="281" xr:uid="{00000000-0005-0000-0000-000018010000}"/>
    <cellStyle name="60% - Accent1 2 4" xfId="282" xr:uid="{00000000-0005-0000-0000-000019010000}"/>
    <cellStyle name="60% - Accent1 2 5" xfId="283" xr:uid="{00000000-0005-0000-0000-00001A010000}"/>
    <cellStyle name="60% - Accent1 3" xfId="284" xr:uid="{00000000-0005-0000-0000-00001B010000}"/>
    <cellStyle name="60% - Accent1 4" xfId="285" xr:uid="{00000000-0005-0000-0000-00001C010000}"/>
    <cellStyle name="60% - Accent1 5" xfId="286" xr:uid="{00000000-0005-0000-0000-00001D010000}"/>
    <cellStyle name="60% - Accent1 5 2" xfId="287" xr:uid="{00000000-0005-0000-0000-00001E010000}"/>
    <cellStyle name="60% - Accent1 5 3" xfId="288" xr:uid="{00000000-0005-0000-0000-00001F010000}"/>
    <cellStyle name="60% - Accent1 5 4" xfId="289" xr:uid="{00000000-0005-0000-0000-000020010000}"/>
    <cellStyle name="60% - Accent1 6" xfId="290" xr:uid="{00000000-0005-0000-0000-000021010000}"/>
    <cellStyle name="60% - Accent1 7" xfId="291" xr:uid="{00000000-0005-0000-0000-000022010000}"/>
    <cellStyle name="60% - Accent1 8" xfId="292" xr:uid="{00000000-0005-0000-0000-000023010000}"/>
    <cellStyle name="60% - Accent1 9" xfId="293" xr:uid="{00000000-0005-0000-0000-000024010000}"/>
    <cellStyle name="60% - Accent2" xfId="294" builtinId="36" customBuiltin="1"/>
    <cellStyle name="60% - Accent2 10" xfId="295" xr:uid="{00000000-0005-0000-0000-000026010000}"/>
    <cellStyle name="60% - Accent2 2" xfId="296" xr:uid="{00000000-0005-0000-0000-000027010000}"/>
    <cellStyle name="60% - Accent2 2 2" xfId="297" xr:uid="{00000000-0005-0000-0000-000028010000}"/>
    <cellStyle name="60% - Accent2 2 3" xfId="298" xr:uid="{00000000-0005-0000-0000-000029010000}"/>
    <cellStyle name="60% - Accent2 2 4" xfId="299" xr:uid="{00000000-0005-0000-0000-00002A010000}"/>
    <cellStyle name="60% - Accent2 2 5" xfId="300" xr:uid="{00000000-0005-0000-0000-00002B010000}"/>
    <cellStyle name="60% - Accent2 3" xfId="301" xr:uid="{00000000-0005-0000-0000-00002C010000}"/>
    <cellStyle name="60% - Accent2 4" xfId="302" xr:uid="{00000000-0005-0000-0000-00002D010000}"/>
    <cellStyle name="60% - Accent2 5" xfId="303" xr:uid="{00000000-0005-0000-0000-00002E010000}"/>
    <cellStyle name="60% - Accent2 5 2" xfId="304" xr:uid="{00000000-0005-0000-0000-00002F010000}"/>
    <cellStyle name="60% - Accent2 5 3" xfId="305" xr:uid="{00000000-0005-0000-0000-000030010000}"/>
    <cellStyle name="60% - Accent2 5 4" xfId="306" xr:uid="{00000000-0005-0000-0000-000031010000}"/>
    <cellStyle name="60% - Accent2 6" xfId="307" xr:uid="{00000000-0005-0000-0000-000032010000}"/>
    <cellStyle name="60% - Accent2 7" xfId="308" xr:uid="{00000000-0005-0000-0000-000033010000}"/>
    <cellStyle name="60% - Accent2 8" xfId="309" xr:uid="{00000000-0005-0000-0000-000034010000}"/>
    <cellStyle name="60% - Accent2 9" xfId="310" xr:uid="{00000000-0005-0000-0000-000035010000}"/>
    <cellStyle name="60% - Accent3" xfId="311" builtinId="40" customBuiltin="1"/>
    <cellStyle name="60% - Accent3 10" xfId="312" xr:uid="{00000000-0005-0000-0000-000037010000}"/>
    <cellStyle name="60% - Accent3 2" xfId="313" xr:uid="{00000000-0005-0000-0000-000038010000}"/>
    <cellStyle name="60% - Accent3 2 2" xfId="314" xr:uid="{00000000-0005-0000-0000-000039010000}"/>
    <cellStyle name="60% - Accent3 2 3" xfId="315" xr:uid="{00000000-0005-0000-0000-00003A010000}"/>
    <cellStyle name="60% - Accent3 2 4" xfId="316" xr:uid="{00000000-0005-0000-0000-00003B010000}"/>
    <cellStyle name="60% - Accent3 2 5" xfId="317" xr:uid="{00000000-0005-0000-0000-00003C010000}"/>
    <cellStyle name="60% - Accent3 3" xfId="318" xr:uid="{00000000-0005-0000-0000-00003D010000}"/>
    <cellStyle name="60% - Accent3 4" xfId="319" xr:uid="{00000000-0005-0000-0000-00003E010000}"/>
    <cellStyle name="60% - Accent3 5" xfId="320" xr:uid="{00000000-0005-0000-0000-00003F010000}"/>
    <cellStyle name="60% - Accent3 5 2" xfId="321" xr:uid="{00000000-0005-0000-0000-000040010000}"/>
    <cellStyle name="60% - Accent3 5 3" xfId="322" xr:uid="{00000000-0005-0000-0000-000041010000}"/>
    <cellStyle name="60% - Accent3 5 4" xfId="323" xr:uid="{00000000-0005-0000-0000-000042010000}"/>
    <cellStyle name="60% - Accent3 6" xfId="324" xr:uid="{00000000-0005-0000-0000-000043010000}"/>
    <cellStyle name="60% - Accent3 7" xfId="325" xr:uid="{00000000-0005-0000-0000-000044010000}"/>
    <cellStyle name="60% - Accent3 8" xfId="326" xr:uid="{00000000-0005-0000-0000-000045010000}"/>
    <cellStyle name="60% - Accent3 9" xfId="327" xr:uid="{00000000-0005-0000-0000-000046010000}"/>
    <cellStyle name="60% - Accent4" xfId="328" builtinId="44" customBuiltin="1"/>
    <cellStyle name="60% - Accent4 10" xfId="329" xr:uid="{00000000-0005-0000-0000-000048010000}"/>
    <cellStyle name="60% - Accent4 2" xfId="330" xr:uid="{00000000-0005-0000-0000-000049010000}"/>
    <cellStyle name="60% - Accent4 2 2" xfId="331" xr:uid="{00000000-0005-0000-0000-00004A010000}"/>
    <cellStyle name="60% - Accent4 2 3" xfId="332" xr:uid="{00000000-0005-0000-0000-00004B010000}"/>
    <cellStyle name="60% - Accent4 2 4" xfId="333" xr:uid="{00000000-0005-0000-0000-00004C010000}"/>
    <cellStyle name="60% - Accent4 2 5" xfId="334" xr:uid="{00000000-0005-0000-0000-00004D010000}"/>
    <cellStyle name="60% - Accent4 3" xfId="335" xr:uid="{00000000-0005-0000-0000-00004E010000}"/>
    <cellStyle name="60% - Accent4 4" xfId="336" xr:uid="{00000000-0005-0000-0000-00004F010000}"/>
    <cellStyle name="60% - Accent4 5" xfId="337" xr:uid="{00000000-0005-0000-0000-000050010000}"/>
    <cellStyle name="60% - Accent4 5 2" xfId="338" xr:uid="{00000000-0005-0000-0000-000051010000}"/>
    <cellStyle name="60% - Accent4 5 3" xfId="339" xr:uid="{00000000-0005-0000-0000-000052010000}"/>
    <cellStyle name="60% - Accent4 5 4" xfId="340" xr:uid="{00000000-0005-0000-0000-000053010000}"/>
    <cellStyle name="60% - Accent4 6" xfId="341" xr:uid="{00000000-0005-0000-0000-000054010000}"/>
    <cellStyle name="60% - Accent4 7" xfId="342" xr:uid="{00000000-0005-0000-0000-000055010000}"/>
    <cellStyle name="60% - Accent4 8" xfId="343" xr:uid="{00000000-0005-0000-0000-000056010000}"/>
    <cellStyle name="60% - Accent4 9" xfId="344" xr:uid="{00000000-0005-0000-0000-000057010000}"/>
    <cellStyle name="60% - Accent5" xfId="345" builtinId="48" customBuiltin="1"/>
    <cellStyle name="60% - Accent5 10" xfId="346" xr:uid="{00000000-0005-0000-0000-000059010000}"/>
    <cellStyle name="60% - Accent5 2" xfId="347" xr:uid="{00000000-0005-0000-0000-00005A010000}"/>
    <cellStyle name="60% - Accent5 2 2" xfId="348" xr:uid="{00000000-0005-0000-0000-00005B010000}"/>
    <cellStyle name="60% - Accent5 2 3" xfId="349" xr:uid="{00000000-0005-0000-0000-00005C010000}"/>
    <cellStyle name="60% - Accent5 2 4" xfId="350" xr:uid="{00000000-0005-0000-0000-00005D010000}"/>
    <cellStyle name="60% - Accent5 2 5" xfId="351" xr:uid="{00000000-0005-0000-0000-00005E010000}"/>
    <cellStyle name="60% - Accent5 3" xfId="352" xr:uid="{00000000-0005-0000-0000-00005F010000}"/>
    <cellStyle name="60% - Accent5 4" xfId="353" xr:uid="{00000000-0005-0000-0000-000060010000}"/>
    <cellStyle name="60% - Accent5 5" xfId="354" xr:uid="{00000000-0005-0000-0000-000061010000}"/>
    <cellStyle name="60% - Accent5 5 2" xfId="355" xr:uid="{00000000-0005-0000-0000-000062010000}"/>
    <cellStyle name="60% - Accent5 5 3" xfId="356" xr:uid="{00000000-0005-0000-0000-000063010000}"/>
    <cellStyle name="60% - Accent5 5 4" xfId="357" xr:uid="{00000000-0005-0000-0000-000064010000}"/>
    <cellStyle name="60% - Accent5 6" xfId="358" xr:uid="{00000000-0005-0000-0000-000065010000}"/>
    <cellStyle name="60% - Accent5 7" xfId="359" xr:uid="{00000000-0005-0000-0000-000066010000}"/>
    <cellStyle name="60% - Accent5 8" xfId="360" xr:uid="{00000000-0005-0000-0000-000067010000}"/>
    <cellStyle name="60% - Accent5 9" xfId="361" xr:uid="{00000000-0005-0000-0000-000068010000}"/>
    <cellStyle name="60% - Accent6" xfId="362" builtinId="52" customBuiltin="1"/>
    <cellStyle name="60% - Accent6 10" xfId="363" xr:uid="{00000000-0005-0000-0000-00006A010000}"/>
    <cellStyle name="60% - Accent6 2" xfId="364" xr:uid="{00000000-0005-0000-0000-00006B010000}"/>
    <cellStyle name="60% - Accent6 2 2" xfId="365" xr:uid="{00000000-0005-0000-0000-00006C010000}"/>
    <cellStyle name="60% - Accent6 2 3" xfId="366" xr:uid="{00000000-0005-0000-0000-00006D010000}"/>
    <cellStyle name="60% - Accent6 2 4" xfId="367" xr:uid="{00000000-0005-0000-0000-00006E010000}"/>
    <cellStyle name="60% - Accent6 2 5" xfId="368" xr:uid="{00000000-0005-0000-0000-00006F010000}"/>
    <cellStyle name="60% - Accent6 3" xfId="369" xr:uid="{00000000-0005-0000-0000-000070010000}"/>
    <cellStyle name="60% - Accent6 4" xfId="370" xr:uid="{00000000-0005-0000-0000-000071010000}"/>
    <cellStyle name="60% - Accent6 5" xfId="371" xr:uid="{00000000-0005-0000-0000-000072010000}"/>
    <cellStyle name="60% - Accent6 5 2" xfId="372" xr:uid="{00000000-0005-0000-0000-000073010000}"/>
    <cellStyle name="60% - Accent6 5 3" xfId="373" xr:uid="{00000000-0005-0000-0000-000074010000}"/>
    <cellStyle name="60% - Accent6 5 4" xfId="374" xr:uid="{00000000-0005-0000-0000-000075010000}"/>
    <cellStyle name="60% - Accent6 6" xfId="375" xr:uid="{00000000-0005-0000-0000-000076010000}"/>
    <cellStyle name="60% - Accent6 7" xfId="376" xr:uid="{00000000-0005-0000-0000-000077010000}"/>
    <cellStyle name="60% - Accent6 8" xfId="377" xr:uid="{00000000-0005-0000-0000-000078010000}"/>
    <cellStyle name="60% - Accent6 9" xfId="378" xr:uid="{00000000-0005-0000-0000-000079010000}"/>
    <cellStyle name="Accent1" xfId="379" builtinId="29" customBuiltin="1"/>
    <cellStyle name="Accent1 10" xfId="380" xr:uid="{00000000-0005-0000-0000-00007B010000}"/>
    <cellStyle name="Accent1 2" xfId="381" xr:uid="{00000000-0005-0000-0000-00007C010000}"/>
    <cellStyle name="Accent1 2 2" xfId="382" xr:uid="{00000000-0005-0000-0000-00007D010000}"/>
    <cellStyle name="Accent1 2 3" xfId="383" xr:uid="{00000000-0005-0000-0000-00007E010000}"/>
    <cellStyle name="Accent1 2 4" xfId="384" xr:uid="{00000000-0005-0000-0000-00007F010000}"/>
    <cellStyle name="Accent1 2 5" xfId="385" xr:uid="{00000000-0005-0000-0000-000080010000}"/>
    <cellStyle name="Accent1 3" xfId="386" xr:uid="{00000000-0005-0000-0000-000081010000}"/>
    <cellStyle name="Accent1 4" xfId="387" xr:uid="{00000000-0005-0000-0000-000082010000}"/>
    <cellStyle name="Accent1 5" xfId="388" xr:uid="{00000000-0005-0000-0000-000083010000}"/>
    <cellStyle name="Accent1 5 2" xfId="389" xr:uid="{00000000-0005-0000-0000-000084010000}"/>
    <cellStyle name="Accent1 5 3" xfId="390" xr:uid="{00000000-0005-0000-0000-000085010000}"/>
    <cellStyle name="Accent1 5 4" xfId="391" xr:uid="{00000000-0005-0000-0000-000086010000}"/>
    <cellStyle name="Accent1 6" xfId="392" xr:uid="{00000000-0005-0000-0000-000087010000}"/>
    <cellStyle name="Accent1 7" xfId="393" xr:uid="{00000000-0005-0000-0000-000088010000}"/>
    <cellStyle name="Accent1 8" xfId="394" xr:uid="{00000000-0005-0000-0000-000089010000}"/>
    <cellStyle name="Accent1 9" xfId="395" xr:uid="{00000000-0005-0000-0000-00008A010000}"/>
    <cellStyle name="Accent2" xfId="396" builtinId="33" customBuiltin="1"/>
    <cellStyle name="Accent2 10" xfId="397" xr:uid="{00000000-0005-0000-0000-00008C010000}"/>
    <cellStyle name="Accent2 2" xfId="398" xr:uid="{00000000-0005-0000-0000-00008D010000}"/>
    <cellStyle name="Accent2 2 2" xfId="399" xr:uid="{00000000-0005-0000-0000-00008E010000}"/>
    <cellStyle name="Accent2 2 3" xfId="400" xr:uid="{00000000-0005-0000-0000-00008F010000}"/>
    <cellStyle name="Accent2 2 4" xfId="401" xr:uid="{00000000-0005-0000-0000-000090010000}"/>
    <cellStyle name="Accent2 2 5" xfId="402" xr:uid="{00000000-0005-0000-0000-000091010000}"/>
    <cellStyle name="Accent2 3" xfId="403" xr:uid="{00000000-0005-0000-0000-000092010000}"/>
    <cellStyle name="Accent2 4" xfId="404" xr:uid="{00000000-0005-0000-0000-000093010000}"/>
    <cellStyle name="Accent2 5" xfId="405" xr:uid="{00000000-0005-0000-0000-000094010000}"/>
    <cellStyle name="Accent2 5 2" xfId="406" xr:uid="{00000000-0005-0000-0000-000095010000}"/>
    <cellStyle name="Accent2 5 3" xfId="407" xr:uid="{00000000-0005-0000-0000-000096010000}"/>
    <cellStyle name="Accent2 5 4" xfId="408" xr:uid="{00000000-0005-0000-0000-000097010000}"/>
    <cellStyle name="Accent2 6" xfId="409" xr:uid="{00000000-0005-0000-0000-000098010000}"/>
    <cellStyle name="Accent2 7" xfId="410" xr:uid="{00000000-0005-0000-0000-000099010000}"/>
    <cellStyle name="Accent2 8" xfId="411" xr:uid="{00000000-0005-0000-0000-00009A010000}"/>
    <cellStyle name="Accent2 9" xfId="412" xr:uid="{00000000-0005-0000-0000-00009B010000}"/>
    <cellStyle name="Accent3" xfId="413" builtinId="37" customBuiltin="1"/>
    <cellStyle name="Accent3 10" xfId="414" xr:uid="{00000000-0005-0000-0000-00009D010000}"/>
    <cellStyle name="Accent3 2" xfId="415" xr:uid="{00000000-0005-0000-0000-00009E010000}"/>
    <cellStyle name="Accent3 2 2" xfId="416" xr:uid="{00000000-0005-0000-0000-00009F010000}"/>
    <cellStyle name="Accent3 2 3" xfId="417" xr:uid="{00000000-0005-0000-0000-0000A0010000}"/>
    <cellStyle name="Accent3 2 4" xfId="418" xr:uid="{00000000-0005-0000-0000-0000A1010000}"/>
    <cellStyle name="Accent3 2 5" xfId="419" xr:uid="{00000000-0005-0000-0000-0000A2010000}"/>
    <cellStyle name="Accent3 3" xfId="420" xr:uid="{00000000-0005-0000-0000-0000A3010000}"/>
    <cellStyle name="Accent3 4" xfId="421" xr:uid="{00000000-0005-0000-0000-0000A4010000}"/>
    <cellStyle name="Accent3 5" xfId="422" xr:uid="{00000000-0005-0000-0000-0000A5010000}"/>
    <cellStyle name="Accent3 5 2" xfId="423" xr:uid="{00000000-0005-0000-0000-0000A6010000}"/>
    <cellStyle name="Accent3 5 3" xfId="424" xr:uid="{00000000-0005-0000-0000-0000A7010000}"/>
    <cellStyle name="Accent3 5 4" xfId="425" xr:uid="{00000000-0005-0000-0000-0000A8010000}"/>
    <cellStyle name="Accent3 6" xfId="426" xr:uid="{00000000-0005-0000-0000-0000A9010000}"/>
    <cellStyle name="Accent3 7" xfId="427" xr:uid="{00000000-0005-0000-0000-0000AA010000}"/>
    <cellStyle name="Accent3 8" xfId="428" xr:uid="{00000000-0005-0000-0000-0000AB010000}"/>
    <cellStyle name="Accent3 9" xfId="429" xr:uid="{00000000-0005-0000-0000-0000AC010000}"/>
    <cellStyle name="Accent4" xfId="430" builtinId="41" customBuiltin="1"/>
    <cellStyle name="Accent4 10" xfId="431" xr:uid="{00000000-0005-0000-0000-0000AE010000}"/>
    <cellStyle name="Accent4 2" xfId="432" xr:uid="{00000000-0005-0000-0000-0000AF010000}"/>
    <cellStyle name="Accent4 2 2" xfId="433" xr:uid="{00000000-0005-0000-0000-0000B0010000}"/>
    <cellStyle name="Accent4 2 3" xfId="434" xr:uid="{00000000-0005-0000-0000-0000B1010000}"/>
    <cellStyle name="Accent4 2 4" xfId="435" xr:uid="{00000000-0005-0000-0000-0000B2010000}"/>
    <cellStyle name="Accent4 2 5" xfId="436" xr:uid="{00000000-0005-0000-0000-0000B3010000}"/>
    <cellStyle name="Accent4 3" xfId="437" xr:uid="{00000000-0005-0000-0000-0000B4010000}"/>
    <cellStyle name="Accent4 4" xfId="438" xr:uid="{00000000-0005-0000-0000-0000B5010000}"/>
    <cellStyle name="Accent4 5" xfId="439" xr:uid="{00000000-0005-0000-0000-0000B6010000}"/>
    <cellStyle name="Accent4 5 2" xfId="440" xr:uid="{00000000-0005-0000-0000-0000B7010000}"/>
    <cellStyle name="Accent4 5 3" xfId="441" xr:uid="{00000000-0005-0000-0000-0000B8010000}"/>
    <cellStyle name="Accent4 5 4" xfId="442" xr:uid="{00000000-0005-0000-0000-0000B9010000}"/>
    <cellStyle name="Accent4 6" xfId="443" xr:uid="{00000000-0005-0000-0000-0000BA010000}"/>
    <cellStyle name="Accent4 7" xfId="444" xr:uid="{00000000-0005-0000-0000-0000BB010000}"/>
    <cellStyle name="Accent4 8" xfId="445" xr:uid="{00000000-0005-0000-0000-0000BC010000}"/>
    <cellStyle name="Accent4 9" xfId="446" xr:uid="{00000000-0005-0000-0000-0000BD010000}"/>
    <cellStyle name="Accent5" xfId="447" builtinId="45" customBuiltin="1"/>
    <cellStyle name="Accent5 10" xfId="448" xr:uid="{00000000-0005-0000-0000-0000BF010000}"/>
    <cellStyle name="Accent5 2" xfId="449" xr:uid="{00000000-0005-0000-0000-0000C0010000}"/>
    <cellStyle name="Accent5 2 2" xfId="450" xr:uid="{00000000-0005-0000-0000-0000C1010000}"/>
    <cellStyle name="Accent5 2 3" xfId="451" xr:uid="{00000000-0005-0000-0000-0000C2010000}"/>
    <cellStyle name="Accent5 2 4" xfId="452" xr:uid="{00000000-0005-0000-0000-0000C3010000}"/>
    <cellStyle name="Accent5 2 5" xfId="453" xr:uid="{00000000-0005-0000-0000-0000C4010000}"/>
    <cellStyle name="Accent5 3" xfId="454" xr:uid="{00000000-0005-0000-0000-0000C5010000}"/>
    <cellStyle name="Accent5 4" xfId="455" xr:uid="{00000000-0005-0000-0000-0000C6010000}"/>
    <cellStyle name="Accent5 5" xfId="456" xr:uid="{00000000-0005-0000-0000-0000C7010000}"/>
    <cellStyle name="Accent5 5 2" xfId="457" xr:uid="{00000000-0005-0000-0000-0000C8010000}"/>
    <cellStyle name="Accent5 5 3" xfId="458" xr:uid="{00000000-0005-0000-0000-0000C9010000}"/>
    <cellStyle name="Accent5 5 4" xfId="459" xr:uid="{00000000-0005-0000-0000-0000CA010000}"/>
    <cellStyle name="Accent5 6" xfId="460" xr:uid="{00000000-0005-0000-0000-0000CB010000}"/>
    <cellStyle name="Accent5 7" xfId="461" xr:uid="{00000000-0005-0000-0000-0000CC010000}"/>
    <cellStyle name="Accent5 8" xfId="462" xr:uid="{00000000-0005-0000-0000-0000CD010000}"/>
    <cellStyle name="Accent5 9" xfId="463" xr:uid="{00000000-0005-0000-0000-0000CE010000}"/>
    <cellStyle name="Accent6" xfId="464" builtinId="49" customBuiltin="1"/>
    <cellStyle name="Accent6 10" xfId="465" xr:uid="{00000000-0005-0000-0000-0000D0010000}"/>
    <cellStyle name="Accent6 2" xfId="466" xr:uid="{00000000-0005-0000-0000-0000D1010000}"/>
    <cellStyle name="Accent6 2 2" xfId="467" xr:uid="{00000000-0005-0000-0000-0000D2010000}"/>
    <cellStyle name="Accent6 2 3" xfId="468" xr:uid="{00000000-0005-0000-0000-0000D3010000}"/>
    <cellStyle name="Accent6 2 4" xfId="469" xr:uid="{00000000-0005-0000-0000-0000D4010000}"/>
    <cellStyle name="Accent6 2 5" xfId="470" xr:uid="{00000000-0005-0000-0000-0000D5010000}"/>
    <cellStyle name="Accent6 3" xfId="471" xr:uid="{00000000-0005-0000-0000-0000D6010000}"/>
    <cellStyle name="Accent6 4" xfId="472" xr:uid="{00000000-0005-0000-0000-0000D7010000}"/>
    <cellStyle name="Accent6 5" xfId="473" xr:uid="{00000000-0005-0000-0000-0000D8010000}"/>
    <cellStyle name="Accent6 5 2" xfId="474" xr:uid="{00000000-0005-0000-0000-0000D9010000}"/>
    <cellStyle name="Accent6 5 3" xfId="475" xr:uid="{00000000-0005-0000-0000-0000DA010000}"/>
    <cellStyle name="Accent6 5 4" xfId="476" xr:uid="{00000000-0005-0000-0000-0000DB010000}"/>
    <cellStyle name="Accent6 6" xfId="477" xr:uid="{00000000-0005-0000-0000-0000DC010000}"/>
    <cellStyle name="Accent6 7" xfId="478" xr:uid="{00000000-0005-0000-0000-0000DD010000}"/>
    <cellStyle name="Accent6 8" xfId="479" xr:uid="{00000000-0005-0000-0000-0000DE010000}"/>
    <cellStyle name="Accent6 9" xfId="480" xr:uid="{00000000-0005-0000-0000-0000DF010000}"/>
    <cellStyle name="Bad" xfId="481" builtinId="27" customBuiltin="1"/>
    <cellStyle name="Bad 10" xfId="482" xr:uid="{00000000-0005-0000-0000-0000E1010000}"/>
    <cellStyle name="Bad 2" xfId="483" xr:uid="{00000000-0005-0000-0000-0000E2010000}"/>
    <cellStyle name="Bad 2 2" xfId="484" xr:uid="{00000000-0005-0000-0000-0000E3010000}"/>
    <cellStyle name="Bad 2 3" xfId="485" xr:uid="{00000000-0005-0000-0000-0000E4010000}"/>
    <cellStyle name="Bad 2 4" xfId="486" xr:uid="{00000000-0005-0000-0000-0000E5010000}"/>
    <cellStyle name="Bad 2 5" xfId="487" xr:uid="{00000000-0005-0000-0000-0000E6010000}"/>
    <cellStyle name="Bad 3" xfId="488" xr:uid="{00000000-0005-0000-0000-0000E7010000}"/>
    <cellStyle name="Bad 4" xfId="489" xr:uid="{00000000-0005-0000-0000-0000E8010000}"/>
    <cellStyle name="Bad 5" xfId="490" xr:uid="{00000000-0005-0000-0000-0000E9010000}"/>
    <cellStyle name="Bad 5 2" xfId="491" xr:uid="{00000000-0005-0000-0000-0000EA010000}"/>
    <cellStyle name="Bad 5 3" xfId="492" xr:uid="{00000000-0005-0000-0000-0000EB010000}"/>
    <cellStyle name="Bad 5 4" xfId="493" xr:uid="{00000000-0005-0000-0000-0000EC010000}"/>
    <cellStyle name="Bad 6" xfId="494" xr:uid="{00000000-0005-0000-0000-0000ED010000}"/>
    <cellStyle name="Bad 7" xfId="495" xr:uid="{00000000-0005-0000-0000-0000EE010000}"/>
    <cellStyle name="Bad 8" xfId="496" xr:uid="{00000000-0005-0000-0000-0000EF010000}"/>
    <cellStyle name="Bad 9" xfId="497" xr:uid="{00000000-0005-0000-0000-0000F0010000}"/>
    <cellStyle name="Calculation" xfId="498" builtinId="22" customBuiltin="1"/>
    <cellStyle name="Calculation 10" xfId="499" xr:uid="{00000000-0005-0000-0000-0000F2010000}"/>
    <cellStyle name="Calculation 2" xfId="500" xr:uid="{00000000-0005-0000-0000-0000F3010000}"/>
    <cellStyle name="Calculation 2 2" xfId="501" xr:uid="{00000000-0005-0000-0000-0000F4010000}"/>
    <cellStyle name="Calculation 2 3" xfId="502" xr:uid="{00000000-0005-0000-0000-0000F5010000}"/>
    <cellStyle name="Calculation 2 4" xfId="503" xr:uid="{00000000-0005-0000-0000-0000F6010000}"/>
    <cellStyle name="Calculation 2 5" xfId="504" xr:uid="{00000000-0005-0000-0000-0000F7010000}"/>
    <cellStyle name="Calculation 3" xfId="505" xr:uid="{00000000-0005-0000-0000-0000F8010000}"/>
    <cellStyle name="Calculation 4" xfId="506" xr:uid="{00000000-0005-0000-0000-0000F9010000}"/>
    <cellStyle name="Calculation 5" xfId="507" xr:uid="{00000000-0005-0000-0000-0000FA010000}"/>
    <cellStyle name="Calculation 5 2" xfId="508" xr:uid="{00000000-0005-0000-0000-0000FB010000}"/>
    <cellStyle name="Calculation 5 3" xfId="509" xr:uid="{00000000-0005-0000-0000-0000FC010000}"/>
    <cellStyle name="Calculation 5 4" xfId="510" xr:uid="{00000000-0005-0000-0000-0000FD010000}"/>
    <cellStyle name="Calculation 6" xfId="511" xr:uid="{00000000-0005-0000-0000-0000FE010000}"/>
    <cellStyle name="Calculation 7" xfId="512" xr:uid="{00000000-0005-0000-0000-0000FF010000}"/>
    <cellStyle name="Calculation 8" xfId="513" xr:uid="{00000000-0005-0000-0000-000000020000}"/>
    <cellStyle name="Calculation 9" xfId="514" xr:uid="{00000000-0005-0000-0000-000001020000}"/>
    <cellStyle name="Check Cell" xfId="515" builtinId="23" customBuiltin="1"/>
    <cellStyle name="Check Cell 10" xfId="516" xr:uid="{00000000-0005-0000-0000-000003020000}"/>
    <cellStyle name="Check Cell 2" xfId="517" xr:uid="{00000000-0005-0000-0000-000004020000}"/>
    <cellStyle name="Check Cell 2 2" xfId="518" xr:uid="{00000000-0005-0000-0000-000005020000}"/>
    <cellStyle name="Check Cell 2 3" xfId="519" xr:uid="{00000000-0005-0000-0000-000006020000}"/>
    <cellStyle name="Check Cell 2 4" xfId="520" xr:uid="{00000000-0005-0000-0000-000007020000}"/>
    <cellStyle name="Check Cell 2 5" xfId="521" xr:uid="{00000000-0005-0000-0000-000008020000}"/>
    <cellStyle name="Check Cell 3" xfId="522" xr:uid="{00000000-0005-0000-0000-000009020000}"/>
    <cellStyle name="Check Cell 4" xfId="523" xr:uid="{00000000-0005-0000-0000-00000A020000}"/>
    <cellStyle name="Check Cell 5" xfId="524" xr:uid="{00000000-0005-0000-0000-00000B020000}"/>
    <cellStyle name="Check Cell 5 2" xfId="525" xr:uid="{00000000-0005-0000-0000-00000C020000}"/>
    <cellStyle name="Check Cell 5 3" xfId="526" xr:uid="{00000000-0005-0000-0000-00000D020000}"/>
    <cellStyle name="Check Cell 5 4" xfId="527" xr:uid="{00000000-0005-0000-0000-00000E020000}"/>
    <cellStyle name="Check Cell 6" xfId="528" xr:uid="{00000000-0005-0000-0000-00000F020000}"/>
    <cellStyle name="Check Cell 7" xfId="529" xr:uid="{00000000-0005-0000-0000-000010020000}"/>
    <cellStyle name="Check Cell 8" xfId="530" xr:uid="{00000000-0005-0000-0000-000011020000}"/>
    <cellStyle name="Check Cell 9" xfId="531" xr:uid="{00000000-0005-0000-0000-000012020000}"/>
    <cellStyle name="Comma" xfId="532" builtinId="3"/>
    <cellStyle name="Comma 2" xfId="533" xr:uid="{00000000-0005-0000-0000-000014020000}"/>
    <cellStyle name="Comma 2 2" xfId="534" xr:uid="{00000000-0005-0000-0000-000015020000}"/>
    <cellStyle name="Comma 3" xfId="535" xr:uid="{00000000-0005-0000-0000-000016020000}"/>
    <cellStyle name="Comma 4" xfId="536" xr:uid="{00000000-0005-0000-0000-000017020000}"/>
    <cellStyle name="Comma 5" xfId="537" xr:uid="{00000000-0005-0000-0000-000018020000}"/>
    <cellStyle name="Comma 6" xfId="538" xr:uid="{00000000-0005-0000-0000-000019020000}"/>
    <cellStyle name="Comma 7" xfId="539" xr:uid="{00000000-0005-0000-0000-00001A020000}"/>
    <cellStyle name="Comma 8" xfId="540" xr:uid="{00000000-0005-0000-0000-00001B020000}"/>
    <cellStyle name="Comma 9" xfId="541" xr:uid="{00000000-0005-0000-0000-00001C020000}"/>
    <cellStyle name="Currency" xfId="542" builtinId="4"/>
    <cellStyle name="Currency 2" xfId="543" xr:uid="{00000000-0005-0000-0000-00001E020000}"/>
    <cellStyle name="Currency 2 2" xfId="544" xr:uid="{00000000-0005-0000-0000-00001F020000}"/>
    <cellStyle name="Currency 3" xfId="545" xr:uid="{00000000-0005-0000-0000-000020020000}"/>
    <cellStyle name="Currency 4" xfId="546" xr:uid="{00000000-0005-0000-0000-000021020000}"/>
    <cellStyle name="Currency 5" xfId="547" xr:uid="{00000000-0005-0000-0000-000022020000}"/>
    <cellStyle name="Currency 6" xfId="548" xr:uid="{00000000-0005-0000-0000-000023020000}"/>
    <cellStyle name="Currency 7" xfId="549" xr:uid="{00000000-0005-0000-0000-000024020000}"/>
    <cellStyle name="Currency 8" xfId="550" xr:uid="{00000000-0005-0000-0000-000025020000}"/>
    <cellStyle name="Currency 9" xfId="551" xr:uid="{00000000-0005-0000-0000-000026020000}"/>
    <cellStyle name="Explanatory Text" xfId="552" builtinId="53" customBuiltin="1"/>
    <cellStyle name="Explanatory Text 10" xfId="553" xr:uid="{00000000-0005-0000-0000-000028020000}"/>
    <cellStyle name="Explanatory Text 2" xfId="554" xr:uid="{00000000-0005-0000-0000-000029020000}"/>
    <cellStyle name="Explanatory Text 2 2" xfId="555" xr:uid="{00000000-0005-0000-0000-00002A020000}"/>
    <cellStyle name="Explanatory Text 2 3" xfId="556" xr:uid="{00000000-0005-0000-0000-00002B020000}"/>
    <cellStyle name="Explanatory Text 2 4" xfId="557" xr:uid="{00000000-0005-0000-0000-00002C020000}"/>
    <cellStyle name="Explanatory Text 2 5" xfId="558" xr:uid="{00000000-0005-0000-0000-00002D020000}"/>
    <cellStyle name="Explanatory Text 3" xfId="559" xr:uid="{00000000-0005-0000-0000-00002E020000}"/>
    <cellStyle name="Explanatory Text 4" xfId="560" xr:uid="{00000000-0005-0000-0000-00002F020000}"/>
    <cellStyle name="Explanatory Text 5" xfId="561" xr:uid="{00000000-0005-0000-0000-000030020000}"/>
    <cellStyle name="Explanatory Text 5 2" xfId="562" xr:uid="{00000000-0005-0000-0000-000031020000}"/>
    <cellStyle name="Explanatory Text 5 3" xfId="563" xr:uid="{00000000-0005-0000-0000-000032020000}"/>
    <cellStyle name="Explanatory Text 5 4" xfId="564" xr:uid="{00000000-0005-0000-0000-000033020000}"/>
    <cellStyle name="Explanatory Text 6" xfId="565" xr:uid="{00000000-0005-0000-0000-000034020000}"/>
    <cellStyle name="Explanatory Text 7" xfId="566" xr:uid="{00000000-0005-0000-0000-000035020000}"/>
    <cellStyle name="Explanatory Text 8" xfId="567" xr:uid="{00000000-0005-0000-0000-000036020000}"/>
    <cellStyle name="Explanatory Text 9" xfId="568" xr:uid="{00000000-0005-0000-0000-000037020000}"/>
    <cellStyle name="Good" xfId="569" builtinId="26" customBuiltin="1"/>
    <cellStyle name="Good 10" xfId="570" xr:uid="{00000000-0005-0000-0000-000039020000}"/>
    <cellStyle name="Good 2" xfId="571" xr:uid="{00000000-0005-0000-0000-00003A020000}"/>
    <cellStyle name="Good 2 2" xfId="572" xr:uid="{00000000-0005-0000-0000-00003B020000}"/>
    <cellStyle name="Good 2 3" xfId="573" xr:uid="{00000000-0005-0000-0000-00003C020000}"/>
    <cellStyle name="Good 2 4" xfId="574" xr:uid="{00000000-0005-0000-0000-00003D020000}"/>
    <cellStyle name="Good 2 5" xfId="575" xr:uid="{00000000-0005-0000-0000-00003E020000}"/>
    <cellStyle name="Good 3" xfId="576" xr:uid="{00000000-0005-0000-0000-00003F020000}"/>
    <cellStyle name="Good 4" xfId="577" xr:uid="{00000000-0005-0000-0000-000040020000}"/>
    <cellStyle name="Good 5" xfId="578" xr:uid="{00000000-0005-0000-0000-000041020000}"/>
    <cellStyle name="Good 5 2" xfId="579" xr:uid="{00000000-0005-0000-0000-000042020000}"/>
    <cellStyle name="Good 5 3" xfId="580" xr:uid="{00000000-0005-0000-0000-000043020000}"/>
    <cellStyle name="Good 5 4" xfId="581" xr:uid="{00000000-0005-0000-0000-000044020000}"/>
    <cellStyle name="Good 6" xfId="582" xr:uid="{00000000-0005-0000-0000-000045020000}"/>
    <cellStyle name="Good 7" xfId="583" xr:uid="{00000000-0005-0000-0000-000046020000}"/>
    <cellStyle name="Good 8" xfId="584" xr:uid="{00000000-0005-0000-0000-000047020000}"/>
    <cellStyle name="Good 9" xfId="585" xr:uid="{00000000-0005-0000-0000-000048020000}"/>
    <cellStyle name="Heading 1" xfId="586" builtinId="16" customBuiltin="1"/>
    <cellStyle name="Heading 1 10" xfId="587" xr:uid="{00000000-0005-0000-0000-00004A020000}"/>
    <cellStyle name="Heading 1 2" xfId="588" xr:uid="{00000000-0005-0000-0000-00004B020000}"/>
    <cellStyle name="Heading 1 2 2" xfId="589" xr:uid="{00000000-0005-0000-0000-00004C020000}"/>
    <cellStyle name="Heading 1 2 3" xfId="590" xr:uid="{00000000-0005-0000-0000-00004D020000}"/>
    <cellStyle name="Heading 1 2 4" xfId="591" xr:uid="{00000000-0005-0000-0000-00004E020000}"/>
    <cellStyle name="Heading 1 2 5" xfId="592" xr:uid="{00000000-0005-0000-0000-00004F020000}"/>
    <cellStyle name="Heading 1 3" xfId="593" xr:uid="{00000000-0005-0000-0000-000050020000}"/>
    <cellStyle name="Heading 1 4" xfId="594" xr:uid="{00000000-0005-0000-0000-000051020000}"/>
    <cellStyle name="Heading 1 5" xfId="595" xr:uid="{00000000-0005-0000-0000-000052020000}"/>
    <cellStyle name="Heading 1 5 2" xfId="596" xr:uid="{00000000-0005-0000-0000-000053020000}"/>
    <cellStyle name="Heading 1 5 3" xfId="597" xr:uid="{00000000-0005-0000-0000-000054020000}"/>
    <cellStyle name="Heading 1 5 4" xfId="598" xr:uid="{00000000-0005-0000-0000-000055020000}"/>
    <cellStyle name="Heading 1 6" xfId="599" xr:uid="{00000000-0005-0000-0000-000056020000}"/>
    <cellStyle name="Heading 1 7" xfId="600" xr:uid="{00000000-0005-0000-0000-000057020000}"/>
    <cellStyle name="Heading 1 8" xfId="601" xr:uid="{00000000-0005-0000-0000-000058020000}"/>
    <cellStyle name="Heading 1 9" xfId="602" xr:uid="{00000000-0005-0000-0000-000059020000}"/>
    <cellStyle name="Heading 2" xfId="603" builtinId="17" customBuiltin="1"/>
    <cellStyle name="Heading 2 10" xfId="604" xr:uid="{00000000-0005-0000-0000-00005B020000}"/>
    <cellStyle name="Heading 2 2" xfId="605" xr:uid="{00000000-0005-0000-0000-00005C020000}"/>
    <cellStyle name="Heading 2 2 2" xfId="606" xr:uid="{00000000-0005-0000-0000-00005D020000}"/>
    <cellStyle name="Heading 2 2 3" xfId="607" xr:uid="{00000000-0005-0000-0000-00005E020000}"/>
    <cellStyle name="Heading 2 2 4" xfId="608" xr:uid="{00000000-0005-0000-0000-00005F020000}"/>
    <cellStyle name="Heading 2 2 5" xfId="609" xr:uid="{00000000-0005-0000-0000-000060020000}"/>
    <cellStyle name="Heading 2 3" xfId="610" xr:uid="{00000000-0005-0000-0000-000061020000}"/>
    <cellStyle name="Heading 2 4" xfId="611" xr:uid="{00000000-0005-0000-0000-000062020000}"/>
    <cellStyle name="Heading 2 5" xfId="612" xr:uid="{00000000-0005-0000-0000-000063020000}"/>
    <cellStyle name="Heading 2 5 2" xfId="613" xr:uid="{00000000-0005-0000-0000-000064020000}"/>
    <cellStyle name="Heading 2 5 3" xfId="614" xr:uid="{00000000-0005-0000-0000-000065020000}"/>
    <cellStyle name="Heading 2 5 4" xfId="615" xr:uid="{00000000-0005-0000-0000-000066020000}"/>
    <cellStyle name="Heading 2 6" xfId="616" xr:uid="{00000000-0005-0000-0000-000067020000}"/>
    <cellStyle name="Heading 2 7" xfId="617" xr:uid="{00000000-0005-0000-0000-000068020000}"/>
    <cellStyle name="Heading 2 8" xfId="618" xr:uid="{00000000-0005-0000-0000-000069020000}"/>
    <cellStyle name="Heading 2 9" xfId="619" xr:uid="{00000000-0005-0000-0000-00006A020000}"/>
    <cellStyle name="Heading 3" xfId="620" builtinId="18" customBuiltin="1"/>
    <cellStyle name="Heading 3 10" xfId="621" xr:uid="{00000000-0005-0000-0000-00006C020000}"/>
    <cellStyle name="Heading 3 2" xfId="622" xr:uid="{00000000-0005-0000-0000-00006D020000}"/>
    <cellStyle name="Heading 3 2 2" xfId="623" xr:uid="{00000000-0005-0000-0000-00006E020000}"/>
    <cellStyle name="Heading 3 2 3" xfId="624" xr:uid="{00000000-0005-0000-0000-00006F020000}"/>
    <cellStyle name="Heading 3 2 4" xfId="625" xr:uid="{00000000-0005-0000-0000-000070020000}"/>
    <cellStyle name="Heading 3 2 5" xfId="626" xr:uid="{00000000-0005-0000-0000-000071020000}"/>
    <cellStyle name="Heading 3 3" xfId="627" xr:uid="{00000000-0005-0000-0000-000072020000}"/>
    <cellStyle name="Heading 3 4" xfId="628" xr:uid="{00000000-0005-0000-0000-000073020000}"/>
    <cellStyle name="Heading 3 5" xfId="629" xr:uid="{00000000-0005-0000-0000-000074020000}"/>
    <cellStyle name="Heading 3 5 2" xfId="630" xr:uid="{00000000-0005-0000-0000-000075020000}"/>
    <cellStyle name="Heading 3 5 3" xfId="631" xr:uid="{00000000-0005-0000-0000-000076020000}"/>
    <cellStyle name="Heading 3 5 4" xfId="632" xr:uid="{00000000-0005-0000-0000-000077020000}"/>
    <cellStyle name="Heading 3 6" xfId="633" xr:uid="{00000000-0005-0000-0000-000078020000}"/>
    <cellStyle name="Heading 3 7" xfId="634" xr:uid="{00000000-0005-0000-0000-000079020000}"/>
    <cellStyle name="Heading 3 8" xfId="635" xr:uid="{00000000-0005-0000-0000-00007A020000}"/>
    <cellStyle name="Heading 3 9" xfId="636" xr:uid="{00000000-0005-0000-0000-00007B020000}"/>
    <cellStyle name="Heading 4" xfId="637" builtinId="19" customBuiltin="1"/>
    <cellStyle name="Heading 4 10" xfId="638" xr:uid="{00000000-0005-0000-0000-00007D020000}"/>
    <cellStyle name="Heading 4 2" xfId="639" xr:uid="{00000000-0005-0000-0000-00007E020000}"/>
    <cellStyle name="Heading 4 2 2" xfId="640" xr:uid="{00000000-0005-0000-0000-00007F020000}"/>
    <cellStyle name="Heading 4 2 3" xfId="641" xr:uid="{00000000-0005-0000-0000-000080020000}"/>
    <cellStyle name="Heading 4 2 4" xfId="642" xr:uid="{00000000-0005-0000-0000-000081020000}"/>
    <cellStyle name="Heading 4 2 5" xfId="643" xr:uid="{00000000-0005-0000-0000-000082020000}"/>
    <cellStyle name="Heading 4 3" xfId="644" xr:uid="{00000000-0005-0000-0000-000083020000}"/>
    <cellStyle name="Heading 4 4" xfId="645" xr:uid="{00000000-0005-0000-0000-000084020000}"/>
    <cellStyle name="Heading 4 5" xfId="646" xr:uid="{00000000-0005-0000-0000-000085020000}"/>
    <cellStyle name="Heading 4 5 2" xfId="647" xr:uid="{00000000-0005-0000-0000-000086020000}"/>
    <cellStyle name="Heading 4 5 3" xfId="648" xr:uid="{00000000-0005-0000-0000-000087020000}"/>
    <cellStyle name="Heading 4 5 4" xfId="649" xr:uid="{00000000-0005-0000-0000-000088020000}"/>
    <cellStyle name="Heading 4 6" xfId="650" xr:uid="{00000000-0005-0000-0000-000089020000}"/>
    <cellStyle name="Heading 4 7" xfId="651" xr:uid="{00000000-0005-0000-0000-00008A020000}"/>
    <cellStyle name="Heading 4 8" xfId="652" xr:uid="{00000000-0005-0000-0000-00008B020000}"/>
    <cellStyle name="Heading 4 9" xfId="653" xr:uid="{00000000-0005-0000-0000-00008C020000}"/>
    <cellStyle name="Hyperlink 2" xfId="654" xr:uid="{00000000-0005-0000-0000-00008D020000}"/>
    <cellStyle name="Input" xfId="655" builtinId="20" customBuiltin="1"/>
    <cellStyle name="Input 10" xfId="656" xr:uid="{00000000-0005-0000-0000-00008F020000}"/>
    <cellStyle name="Input 2" xfId="657" xr:uid="{00000000-0005-0000-0000-000090020000}"/>
    <cellStyle name="Input 2 2" xfId="658" xr:uid="{00000000-0005-0000-0000-000091020000}"/>
    <cellStyle name="Input 2 3" xfId="659" xr:uid="{00000000-0005-0000-0000-000092020000}"/>
    <cellStyle name="Input 2 4" xfId="660" xr:uid="{00000000-0005-0000-0000-000093020000}"/>
    <cellStyle name="Input 2 5" xfId="661" xr:uid="{00000000-0005-0000-0000-000094020000}"/>
    <cellStyle name="Input 3" xfId="662" xr:uid="{00000000-0005-0000-0000-000095020000}"/>
    <cellStyle name="Input 4" xfId="663" xr:uid="{00000000-0005-0000-0000-000096020000}"/>
    <cellStyle name="Input 5" xfId="664" xr:uid="{00000000-0005-0000-0000-000097020000}"/>
    <cellStyle name="Input 5 2" xfId="665" xr:uid="{00000000-0005-0000-0000-000098020000}"/>
    <cellStyle name="Input 5 3" xfId="666" xr:uid="{00000000-0005-0000-0000-000099020000}"/>
    <cellStyle name="Input 5 4" xfId="667" xr:uid="{00000000-0005-0000-0000-00009A020000}"/>
    <cellStyle name="Input 6" xfId="668" xr:uid="{00000000-0005-0000-0000-00009B020000}"/>
    <cellStyle name="Input 7" xfId="669" xr:uid="{00000000-0005-0000-0000-00009C020000}"/>
    <cellStyle name="Input 8" xfId="670" xr:uid="{00000000-0005-0000-0000-00009D020000}"/>
    <cellStyle name="Input 9" xfId="671" xr:uid="{00000000-0005-0000-0000-00009E020000}"/>
    <cellStyle name="Linked Cell" xfId="672" builtinId="24" customBuiltin="1"/>
    <cellStyle name="Linked Cell 10" xfId="673" xr:uid="{00000000-0005-0000-0000-0000A0020000}"/>
    <cellStyle name="Linked Cell 2" xfId="674" xr:uid="{00000000-0005-0000-0000-0000A1020000}"/>
    <cellStyle name="Linked Cell 2 2" xfId="675" xr:uid="{00000000-0005-0000-0000-0000A2020000}"/>
    <cellStyle name="Linked Cell 2 3" xfId="676" xr:uid="{00000000-0005-0000-0000-0000A3020000}"/>
    <cellStyle name="Linked Cell 2 4" xfId="677" xr:uid="{00000000-0005-0000-0000-0000A4020000}"/>
    <cellStyle name="Linked Cell 2 5" xfId="678" xr:uid="{00000000-0005-0000-0000-0000A5020000}"/>
    <cellStyle name="Linked Cell 3" xfId="679" xr:uid="{00000000-0005-0000-0000-0000A6020000}"/>
    <cellStyle name="Linked Cell 4" xfId="680" xr:uid="{00000000-0005-0000-0000-0000A7020000}"/>
    <cellStyle name="Linked Cell 5" xfId="681" xr:uid="{00000000-0005-0000-0000-0000A8020000}"/>
    <cellStyle name="Linked Cell 5 2" xfId="682" xr:uid="{00000000-0005-0000-0000-0000A9020000}"/>
    <cellStyle name="Linked Cell 5 3" xfId="683" xr:uid="{00000000-0005-0000-0000-0000AA020000}"/>
    <cellStyle name="Linked Cell 5 4" xfId="684" xr:uid="{00000000-0005-0000-0000-0000AB020000}"/>
    <cellStyle name="Linked Cell 6" xfId="685" xr:uid="{00000000-0005-0000-0000-0000AC020000}"/>
    <cellStyle name="Linked Cell 7" xfId="686" xr:uid="{00000000-0005-0000-0000-0000AD020000}"/>
    <cellStyle name="Linked Cell 8" xfId="687" xr:uid="{00000000-0005-0000-0000-0000AE020000}"/>
    <cellStyle name="Linked Cell 9" xfId="688" xr:uid="{00000000-0005-0000-0000-0000AF020000}"/>
    <cellStyle name="Neutral" xfId="689" builtinId="28" customBuiltin="1"/>
    <cellStyle name="Neutral 10" xfId="690" xr:uid="{00000000-0005-0000-0000-0000B1020000}"/>
    <cellStyle name="Neutral 2" xfId="691" xr:uid="{00000000-0005-0000-0000-0000B2020000}"/>
    <cellStyle name="Neutral 2 2" xfId="692" xr:uid="{00000000-0005-0000-0000-0000B3020000}"/>
    <cellStyle name="Neutral 2 3" xfId="693" xr:uid="{00000000-0005-0000-0000-0000B4020000}"/>
    <cellStyle name="Neutral 2 4" xfId="694" xr:uid="{00000000-0005-0000-0000-0000B5020000}"/>
    <cellStyle name="Neutral 2 5" xfId="695" xr:uid="{00000000-0005-0000-0000-0000B6020000}"/>
    <cellStyle name="Neutral 3" xfId="696" xr:uid="{00000000-0005-0000-0000-0000B7020000}"/>
    <cellStyle name="Neutral 4" xfId="697" xr:uid="{00000000-0005-0000-0000-0000B8020000}"/>
    <cellStyle name="Neutral 5" xfId="698" xr:uid="{00000000-0005-0000-0000-0000B9020000}"/>
    <cellStyle name="Neutral 5 2" xfId="699" xr:uid="{00000000-0005-0000-0000-0000BA020000}"/>
    <cellStyle name="Neutral 5 3" xfId="700" xr:uid="{00000000-0005-0000-0000-0000BB020000}"/>
    <cellStyle name="Neutral 5 4" xfId="701" xr:uid="{00000000-0005-0000-0000-0000BC020000}"/>
    <cellStyle name="Neutral 6" xfId="702" xr:uid="{00000000-0005-0000-0000-0000BD020000}"/>
    <cellStyle name="Neutral 7" xfId="703" xr:uid="{00000000-0005-0000-0000-0000BE020000}"/>
    <cellStyle name="Neutral 8" xfId="704" xr:uid="{00000000-0005-0000-0000-0000BF020000}"/>
    <cellStyle name="Neutral 9" xfId="705" xr:uid="{00000000-0005-0000-0000-0000C0020000}"/>
    <cellStyle name="Normal" xfId="0" builtinId="0"/>
    <cellStyle name="Normal 10" xfId="706" xr:uid="{00000000-0005-0000-0000-0000C2020000}"/>
    <cellStyle name="Normal 11" xfId="707" xr:uid="{00000000-0005-0000-0000-0000C3020000}"/>
    <cellStyle name="Normal 11 2" xfId="708" xr:uid="{00000000-0005-0000-0000-0000C4020000}"/>
    <cellStyle name="Normal 11 3" xfId="709" xr:uid="{00000000-0005-0000-0000-0000C5020000}"/>
    <cellStyle name="Normal 12" xfId="710" xr:uid="{00000000-0005-0000-0000-0000C6020000}"/>
    <cellStyle name="Normal 12 2" xfId="711" xr:uid="{00000000-0005-0000-0000-0000C7020000}"/>
    <cellStyle name="Normal 13" xfId="712" xr:uid="{00000000-0005-0000-0000-0000C8020000}"/>
    <cellStyle name="Normal 13 2" xfId="713" xr:uid="{00000000-0005-0000-0000-0000C9020000}"/>
    <cellStyle name="Normal 2" xfId="714" xr:uid="{00000000-0005-0000-0000-0000CA020000}"/>
    <cellStyle name="Normal 2 2" xfId="715" xr:uid="{00000000-0005-0000-0000-0000CB020000}"/>
    <cellStyle name="Normal 2 2 2" xfId="716" xr:uid="{00000000-0005-0000-0000-0000CC020000}"/>
    <cellStyle name="Normal 2 2 3" xfId="717" xr:uid="{00000000-0005-0000-0000-0000CD020000}"/>
    <cellStyle name="Normal 2 2 4" xfId="718" xr:uid="{00000000-0005-0000-0000-0000CE020000}"/>
    <cellStyle name="Normal 2 3" xfId="719" xr:uid="{00000000-0005-0000-0000-0000CF020000}"/>
    <cellStyle name="Normal 2 4" xfId="720" xr:uid="{00000000-0005-0000-0000-0000D0020000}"/>
    <cellStyle name="Normal 2 5" xfId="721" xr:uid="{00000000-0005-0000-0000-0000D1020000}"/>
    <cellStyle name="Normal 2 6" xfId="722" xr:uid="{00000000-0005-0000-0000-0000D2020000}"/>
    <cellStyle name="Normal 3" xfId="723" xr:uid="{00000000-0005-0000-0000-0000D3020000}"/>
    <cellStyle name="Normal 3 2" xfId="724" xr:uid="{00000000-0005-0000-0000-0000D4020000}"/>
    <cellStyle name="Normal 3 3" xfId="725" xr:uid="{00000000-0005-0000-0000-0000D5020000}"/>
    <cellStyle name="Normal 3 4" xfId="726" xr:uid="{00000000-0005-0000-0000-0000D6020000}"/>
    <cellStyle name="Normal 3 5" xfId="727" xr:uid="{00000000-0005-0000-0000-0000D7020000}"/>
    <cellStyle name="Normal 4" xfId="728" xr:uid="{00000000-0005-0000-0000-0000D8020000}"/>
    <cellStyle name="Normal 5" xfId="729" xr:uid="{00000000-0005-0000-0000-0000D9020000}"/>
    <cellStyle name="Normal 6" xfId="730" xr:uid="{00000000-0005-0000-0000-0000DA020000}"/>
    <cellStyle name="Normal 6 2" xfId="844" xr:uid="{00000000-0005-0000-0000-0000DB020000}"/>
    <cellStyle name="Normal 7" xfId="731" xr:uid="{00000000-0005-0000-0000-0000DC020000}"/>
    <cellStyle name="Normal 7 2" xfId="732" xr:uid="{00000000-0005-0000-0000-0000DD020000}"/>
    <cellStyle name="Normal 7 2 2" xfId="733" xr:uid="{00000000-0005-0000-0000-0000DE020000}"/>
    <cellStyle name="Normal 7 2 3" xfId="734" xr:uid="{00000000-0005-0000-0000-0000DF020000}"/>
    <cellStyle name="Normal 7 2 4" xfId="735" xr:uid="{00000000-0005-0000-0000-0000E0020000}"/>
    <cellStyle name="Normal 7 2 4 2" xfId="845" xr:uid="{00000000-0005-0000-0000-0000E1020000}"/>
    <cellStyle name="Normal 7 2 5" xfId="736" xr:uid="{00000000-0005-0000-0000-0000E2020000}"/>
    <cellStyle name="Normal 7 2 5 2" xfId="846" xr:uid="{00000000-0005-0000-0000-0000E3020000}"/>
    <cellStyle name="Normal 7 3" xfId="737" xr:uid="{00000000-0005-0000-0000-0000E4020000}"/>
    <cellStyle name="Normal 7 4" xfId="738" xr:uid="{00000000-0005-0000-0000-0000E5020000}"/>
    <cellStyle name="Normal 7 4 2" xfId="739" xr:uid="{00000000-0005-0000-0000-0000E6020000}"/>
    <cellStyle name="Normal 7 4 2 2" xfId="847" xr:uid="{00000000-0005-0000-0000-0000E7020000}"/>
    <cellStyle name="Normal 7 4 3" xfId="740" xr:uid="{00000000-0005-0000-0000-0000E8020000}"/>
    <cellStyle name="Normal 7 5" xfId="741" xr:uid="{00000000-0005-0000-0000-0000E9020000}"/>
    <cellStyle name="Normal 7 5 2" xfId="848" xr:uid="{00000000-0005-0000-0000-0000EA020000}"/>
    <cellStyle name="Normal 8" xfId="742" xr:uid="{00000000-0005-0000-0000-0000EB020000}"/>
    <cellStyle name="Normal 8 2" xfId="743" xr:uid="{00000000-0005-0000-0000-0000EC020000}"/>
    <cellStyle name="Normal 8 3" xfId="744" xr:uid="{00000000-0005-0000-0000-0000ED020000}"/>
    <cellStyle name="Normal 8 3 2" xfId="745" xr:uid="{00000000-0005-0000-0000-0000EE020000}"/>
    <cellStyle name="Normal 8 4" xfId="746" xr:uid="{00000000-0005-0000-0000-0000EF020000}"/>
    <cellStyle name="Normal 8 5" xfId="747" xr:uid="{00000000-0005-0000-0000-0000F0020000}"/>
    <cellStyle name="Normal 8 6" xfId="748" xr:uid="{00000000-0005-0000-0000-0000F1020000}"/>
    <cellStyle name="Normal 9" xfId="749" xr:uid="{00000000-0005-0000-0000-0000F2020000}"/>
    <cellStyle name="Normal 9 2" xfId="750" xr:uid="{00000000-0005-0000-0000-0000F3020000}"/>
    <cellStyle name="Note" xfId="751" builtinId="10" customBuiltin="1"/>
    <cellStyle name="Note 10" xfId="752" xr:uid="{00000000-0005-0000-0000-0000F5020000}"/>
    <cellStyle name="Note 2" xfId="753" xr:uid="{00000000-0005-0000-0000-0000F6020000}"/>
    <cellStyle name="Note 2 2" xfId="754" xr:uid="{00000000-0005-0000-0000-0000F7020000}"/>
    <cellStyle name="Note 2 2 2" xfId="755" xr:uid="{00000000-0005-0000-0000-0000F8020000}"/>
    <cellStyle name="Note 2 3" xfId="756" xr:uid="{00000000-0005-0000-0000-0000F9020000}"/>
    <cellStyle name="Note 2 3 2" xfId="757" xr:uid="{00000000-0005-0000-0000-0000FA020000}"/>
    <cellStyle name="Note 2 4" xfId="758" xr:uid="{00000000-0005-0000-0000-0000FB020000}"/>
    <cellStyle name="Note 2 5" xfId="759" xr:uid="{00000000-0005-0000-0000-0000FC020000}"/>
    <cellStyle name="Note 2 5 2" xfId="760" xr:uid="{00000000-0005-0000-0000-0000FD020000}"/>
    <cellStyle name="Note 2 5 3" xfId="761" xr:uid="{00000000-0005-0000-0000-0000FE020000}"/>
    <cellStyle name="Note 2 6" xfId="762" xr:uid="{00000000-0005-0000-0000-0000FF020000}"/>
    <cellStyle name="Note 3" xfId="763" xr:uid="{00000000-0005-0000-0000-000000030000}"/>
    <cellStyle name="Note 3 2" xfId="764" xr:uid="{00000000-0005-0000-0000-000001030000}"/>
    <cellStyle name="Note 4" xfId="765" xr:uid="{00000000-0005-0000-0000-000002030000}"/>
    <cellStyle name="Note 5" xfId="766" xr:uid="{00000000-0005-0000-0000-000003030000}"/>
    <cellStyle name="Note 5 2" xfId="767" xr:uid="{00000000-0005-0000-0000-000004030000}"/>
    <cellStyle name="Note 5 3" xfId="768" xr:uid="{00000000-0005-0000-0000-000005030000}"/>
    <cellStyle name="Note 5 4" xfId="769" xr:uid="{00000000-0005-0000-0000-000006030000}"/>
    <cellStyle name="Note 6" xfId="770" xr:uid="{00000000-0005-0000-0000-000007030000}"/>
    <cellStyle name="Note 7" xfId="771" xr:uid="{00000000-0005-0000-0000-000008030000}"/>
    <cellStyle name="Note 8" xfId="772" xr:uid="{00000000-0005-0000-0000-000009030000}"/>
    <cellStyle name="Note 9" xfId="773" xr:uid="{00000000-0005-0000-0000-00000A030000}"/>
    <cellStyle name="Output" xfId="774" builtinId="21" customBuiltin="1"/>
    <cellStyle name="Output 10" xfId="775" xr:uid="{00000000-0005-0000-0000-00000C030000}"/>
    <cellStyle name="Output 2" xfId="776" xr:uid="{00000000-0005-0000-0000-00000D030000}"/>
    <cellStyle name="Output 2 2" xfId="777" xr:uid="{00000000-0005-0000-0000-00000E030000}"/>
    <cellStyle name="Output 2 3" xfId="778" xr:uid="{00000000-0005-0000-0000-00000F030000}"/>
    <cellStyle name="Output 2 4" xfId="779" xr:uid="{00000000-0005-0000-0000-000010030000}"/>
    <cellStyle name="Output 2 5" xfId="780" xr:uid="{00000000-0005-0000-0000-000011030000}"/>
    <cellStyle name="Output 3" xfId="781" xr:uid="{00000000-0005-0000-0000-000012030000}"/>
    <cellStyle name="Output 4" xfId="782" xr:uid="{00000000-0005-0000-0000-000013030000}"/>
    <cellStyle name="Output 5" xfId="783" xr:uid="{00000000-0005-0000-0000-000014030000}"/>
    <cellStyle name="Output 5 2" xfId="784" xr:uid="{00000000-0005-0000-0000-000015030000}"/>
    <cellStyle name="Output 5 3" xfId="785" xr:uid="{00000000-0005-0000-0000-000016030000}"/>
    <cellStyle name="Output 5 4" xfId="786" xr:uid="{00000000-0005-0000-0000-000017030000}"/>
    <cellStyle name="Output 6" xfId="787" xr:uid="{00000000-0005-0000-0000-000018030000}"/>
    <cellStyle name="Output 7" xfId="788" xr:uid="{00000000-0005-0000-0000-000019030000}"/>
    <cellStyle name="Output 8" xfId="789" xr:uid="{00000000-0005-0000-0000-00001A030000}"/>
    <cellStyle name="Output 9" xfId="790" xr:uid="{00000000-0005-0000-0000-00001B030000}"/>
    <cellStyle name="Percent 2" xfId="791" xr:uid="{00000000-0005-0000-0000-00001C030000}"/>
    <cellStyle name="Percent 3" xfId="792" xr:uid="{00000000-0005-0000-0000-00001D030000}"/>
    <cellStyle name="Title" xfId="793" builtinId="15" customBuiltin="1"/>
    <cellStyle name="Title 10" xfId="794" xr:uid="{00000000-0005-0000-0000-00001F030000}"/>
    <cellStyle name="Title 2" xfId="795" xr:uid="{00000000-0005-0000-0000-000020030000}"/>
    <cellStyle name="Title 2 2" xfId="796" xr:uid="{00000000-0005-0000-0000-000021030000}"/>
    <cellStyle name="Title 2 3" xfId="797" xr:uid="{00000000-0005-0000-0000-000022030000}"/>
    <cellStyle name="Title 2 4" xfId="798" xr:uid="{00000000-0005-0000-0000-000023030000}"/>
    <cellStyle name="Title 2 5" xfId="799" xr:uid="{00000000-0005-0000-0000-000024030000}"/>
    <cellStyle name="Title 3" xfId="800" xr:uid="{00000000-0005-0000-0000-000025030000}"/>
    <cellStyle name="Title 4" xfId="801" xr:uid="{00000000-0005-0000-0000-000026030000}"/>
    <cellStyle name="Title 5" xfId="802" xr:uid="{00000000-0005-0000-0000-000027030000}"/>
    <cellStyle name="Title 5 2" xfId="803" xr:uid="{00000000-0005-0000-0000-000028030000}"/>
    <cellStyle name="Title 5 3" xfId="804" xr:uid="{00000000-0005-0000-0000-000029030000}"/>
    <cellStyle name="Title 5 4" xfId="805" xr:uid="{00000000-0005-0000-0000-00002A030000}"/>
    <cellStyle name="Title 6" xfId="806" xr:uid="{00000000-0005-0000-0000-00002B030000}"/>
    <cellStyle name="Title 7" xfId="807" xr:uid="{00000000-0005-0000-0000-00002C030000}"/>
    <cellStyle name="Title 8" xfId="808" xr:uid="{00000000-0005-0000-0000-00002D030000}"/>
    <cellStyle name="Title 9" xfId="809" xr:uid="{00000000-0005-0000-0000-00002E030000}"/>
    <cellStyle name="Total" xfId="810" builtinId="25" customBuiltin="1"/>
    <cellStyle name="Total 10" xfId="811" xr:uid="{00000000-0005-0000-0000-000030030000}"/>
    <cellStyle name="Total 2" xfId="812" xr:uid="{00000000-0005-0000-0000-000031030000}"/>
    <cellStyle name="Total 2 2" xfId="813" xr:uid="{00000000-0005-0000-0000-000032030000}"/>
    <cellStyle name="Total 2 3" xfId="814" xr:uid="{00000000-0005-0000-0000-000033030000}"/>
    <cellStyle name="Total 2 4" xfId="815" xr:uid="{00000000-0005-0000-0000-000034030000}"/>
    <cellStyle name="Total 2 5" xfId="816" xr:uid="{00000000-0005-0000-0000-000035030000}"/>
    <cellStyle name="Total 3" xfId="817" xr:uid="{00000000-0005-0000-0000-000036030000}"/>
    <cellStyle name="Total 4" xfId="818" xr:uid="{00000000-0005-0000-0000-000037030000}"/>
    <cellStyle name="Total 5" xfId="819" xr:uid="{00000000-0005-0000-0000-000038030000}"/>
    <cellStyle name="Total 5 2" xfId="820" xr:uid="{00000000-0005-0000-0000-000039030000}"/>
    <cellStyle name="Total 5 3" xfId="821" xr:uid="{00000000-0005-0000-0000-00003A030000}"/>
    <cellStyle name="Total 5 4" xfId="822" xr:uid="{00000000-0005-0000-0000-00003B030000}"/>
    <cellStyle name="Total 6" xfId="823" xr:uid="{00000000-0005-0000-0000-00003C030000}"/>
    <cellStyle name="Total 7" xfId="824" xr:uid="{00000000-0005-0000-0000-00003D030000}"/>
    <cellStyle name="Total 8" xfId="825" xr:uid="{00000000-0005-0000-0000-00003E030000}"/>
    <cellStyle name="Total 9" xfId="826" xr:uid="{00000000-0005-0000-0000-00003F030000}"/>
    <cellStyle name="Warning Text" xfId="827" builtinId="11" customBuiltin="1"/>
    <cellStyle name="Warning Text 10" xfId="828" xr:uid="{00000000-0005-0000-0000-000041030000}"/>
    <cellStyle name="Warning Text 2" xfId="829" xr:uid="{00000000-0005-0000-0000-000042030000}"/>
    <cellStyle name="Warning Text 2 2" xfId="830" xr:uid="{00000000-0005-0000-0000-000043030000}"/>
    <cellStyle name="Warning Text 2 3" xfId="831" xr:uid="{00000000-0005-0000-0000-000044030000}"/>
    <cellStyle name="Warning Text 2 4" xfId="832" xr:uid="{00000000-0005-0000-0000-000045030000}"/>
    <cellStyle name="Warning Text 2 5" xfId="833" xr:uid="{00000000-0005-0000-0000-000046030000}"/>
    <cellStyle name="Warning Text 3" xfId="834" xr:uid="{00000000-0005-0000-0000-000047030000}"/>
    <cellStyle name="Warning Text 4" xfId="835" xr:uid="{00000000-0005-0000-0000-000048030000}"/>
    <cellStyle name="Warning Text 5" xfId="836" xr:uid="{00000000-0005-0000-0000-000049030000}"/>
    <cellStyle name="Warning Text 5 2" xfId="837" xr:uid="{00000000-0005-0000-0000-00004A030000}"/>
    <cellStyle name="Warning Text 5 3" xfId="838" xr:uid="{00000000-0005-0000-0000-00004B030000}"/>
    <cellStyle name="Warning Text 5 4" xfId="839" xr:uid="{00000000-0005-0000-0000-00004C030000}"/>
    <cellStyle name="Warning Text 6" xfId="840" xr:uid="{00000000-0005-0000-0000-00004D030000}"/>
    <cellStyle name="Warning Text 7" xfId="841" xr:uid="{00000000-0005-0000-0000-00004E030000}"/>
    <cellStyle name="Warning Text 8" xfId="842" xr:uid="{00000000-0005-0000-0000-00004F030000}"/>
    <cellStyle name="Warning Text 9" xfId="843" xr:uid="{00000000-0005-0000-0000-000050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12" dropStyle="combo" dx="16" fmlaLink="$T$7" fmlaRange="$Z$65:$Z$106" noThreeD="1" sel="1" val="0"/>
</file>

<file path=xl/ctrlProps/ctrlProp10.xml><?xml version="1.0" encoding="utf-8"?>
<formControlPr xmlns="http://schemas.microsoft.com/office/spreadsheetml/2009/9/main" objectType="CheckBox" checked="Checked" fmlaLink="$T$22" lockText="1" noThreeD="1"/>
</file>

<file path=xl/ctrlProps/ctrlProp11.xml><?xml version="1.0" encoding="utf-8"?>
<formControlPr xmlns="http://schemas.microsoft.com/office/spreadsheetml/2009/9/main" objectType="CheckBox" checked="Checked" fmlaLink="$T$5" lockText="1" noThreeD="1"/>
</file>

<file path=xl/ctrlProps/ctrlProp12.xml><?xml version="1.0" encoding="utf-8"?>
<formControlPr xmlns="http://schemas.microsoft.com/office/spreadsheetml/2009/9/main" objectType="Drop" dropLines="4" dropStyle="combo" dx="16" fmlaLink="$S$11" fmlaRange="$B$29:$B$32" noThreeD="1" sel="1" val="0"/>
</file>

<file path=xl/ctrlProps/ctrlProp13.xml><?xml version="1.0" encoding="utf-8"?>
<formControlPr xmlns="http://schemas.microsoft.com/office/spreadsheetml/2009/9/main" objectType="CheckBox" checked="Checked" fmlaLink="$S$5" lockText="1" noThreeD="1"/>
</file>

<file path=xl/ctrlProps/ctrlProp14.xml><?xml version="1.0" encoding="utf-8"?>
<formControlPr xmlns="http://schemas.microsoft.com/office/spreadsheetml/2009/9/main" objectType="Drop" dropLines="12" dropStyle="combo" dx="16" fmlaLink="$S$5" fmlaRange="$B$49:$B$60" noThreeD="1" sel="1" val="0"/>
</file>

<file path=xl/ctrlProps/ctrlProp15.xml><?xml version="1.0" encoding="utf-8"?>
<formControlPr xmlns="http://schemas.microsoft.com/office/spreadsheetml/2009/9/main" objectType="Drop" dropLines="12" dropStyle="combo" dx="16" fmlaLink="$S$6" fmlaRange="$B$49:$B$60" noThreeD="1" sel="1" val="0"/>
</file>

<file path=xl/ctrlProps/ctrlProp16.xml><?xml version="1.0" encoding="utf-8"?>
<formControlPr xmlns="http://schemas.microsoft.com/office/spreadsheetml/2009/9/main" objectType="Drop" dropLines="12" dropStyle="combo" dx="16" fmlaLink="$S$7" fmlaRange="$B$49:$B$60" noThreeD="1" sel="1" val="0"/>
</file>

<file path=xl/ctrlProps/ctrlProp17.xml><?xml version="1.0" encoding="utf-8"?>
<formControlPr xmlns="http://schemas.microsoft.com/office/spreadsheetml/2009/9/main" objectType="Drop" dropLines="12" dropStyle="combo" dx="16" fmlaLink="$S$13" fmlaRange="$B$49:$B$60" noThreeD="1" sel="1" val="0"/>
</file>

<file path=xl/ctrlProps/ctrlProp18.xml><?xml version="1.0" encoding="utf-8"?>
<formControlPr xmlns="http://schemas.microsoft.com/office/spreadsheetml/2009/9/main" objectType="Drop" dropLines="12" dropStyle="combo" dx="16" fmlaLink="$S$14" fmlaRange="$B$49:$B$60" noThreeD="1" sel="1" val="0"/>
</file>

<file path=xl/ctrlProps/ctrlProp19.xml><?xml version="1.0" encoding="utf-8"?>
<formControlPr xmlns="http://schemas.microsoft.com/office/spreadsheetml/2009/9/main" objectType="Drop" dropLines="12" dropStyle="combo" dx="16" fmlaLink="$S$15" fmlaRange="$S$50:$S$95" noThreeD="1" sel="1" val="33"/>
</file>

<file path=xl/ctrlProps/ctrlProp2.xml><?xml version="1.0" encoding="utf-8"?>
<formControlPr xmlns="http://schemas.microsoft.com/office/spreadsheetml/2009/9/main" objectType="Drop" dropLines="12" dropStyle="combo" dx="16" fmlaLink="$T$8" fmlaRange="$Z$65:$Z$106" noThreeD="1" sel="1" val="0"/>
</file>

<file path=xl/ctrlProps/ctrlProp20.xml><?xml version="1.0" encoding="utf-8"?>
<formControlPr xmlns="http://schemas.microsoft.com/office/spreadsheetml/2009/9/main" objectType="Drop" dropLines="12" dropStyle="combo" dx="16" fmlaLink="$S$22" fmlaRange="Roads!$B$42:$C$44" noThreeD="1" sel="1" val="0"/>
</file>

<file path=xl/ctrlProps/ctrlProp21.xml><?xml version="1.0" encoding="utf-8"?>
<formControlPr xmlns="http://schemas.microsoft.com/office/spreadsheetml/2009/9/main" objectType="Drop" dropLines="12" dropStyle="combo" dx="16" fmlaLink="$S$15" fmlaRange="$B$49:$B$60" noThreeD="1" sel="1" val="0"/>
</file>

<file path=xl/ctrlProps/ctrlProp22.xml><?xml version="1.0" encoding="utf-8"?>
<formControlPr xmlns="http://schemas.microsoft.com/office/spreadsheetml/2009/9/main" objectType="Drop" dropLines="12" dropStyle="combo" dx="16" fmlaLink="$S$20" fmlaRange="$L$51:$L$87" noThreeD="1" sel="1" val="0"/>
</file>

<file path=xl/ctrlProps/ctrlProp23.xml><?xml version="1.0" encoding="utf-8"?>
<formControlPr xmlns="http://schemas.microsoft.com/office/spreadsheetml/2009/9/main" objectType="Drop" dropLines="3" dropStyle="combo" dx="16" fmlaLink="$S$3" fmlaRange="$B$42:$B$44" sel="1" val="0"/>
</file>

<file path=xl/ctrlProps/ctrlProp24.xml><?xml version="1.0" encoding="utf-8"?>
<formControlPr xmlns="http://schemas.microsoft.com/office/spreadsheetml/2009/9/main" objectType="Drop" dropLines="12" dropStyle="combo" dx="16" fmlaLink="$S$5" fmlaRange="$B$57:$B$74" noThreeD="1" sel="1" val="0"/>
</file>

<file path=xl/ctrlProps/ctrlProp25.xml><?xml version="1.0" encoding="utf-8"?>
<formControlPr xmlns="http://schemas.microsoft.com/office/spreadsheetml/2009/9/main" objectType="Drop" dropLines="12" dropStyle="combo" dx="16" fmlaLink="$S$6" fmlaRange="$B$57:$B$74" noThreeD="1" sel="1" val="0"/>
</file>

<file path=xl/ctrlProps/ctrlProp26.xml><?xml version="1.0" encoding="utf-8"?>
<formControlPr xmlns="http://schemas.microsoft.com/office/spreadsheetml/2009/9/main" objectType="Drop" dropLines="12" dropStyle="combo" dx="16" fmlaLink="$S$7" fmlaRange="$B$57:$B$74" noThreeD="1" sel="1" val="0"/>
</file>

<file path=xl/ctrlProps/ctrlProp27.xml><?xml version="1.0" encoding="utf-8"?>
<formControlPr xmlns="http://schemas.microsoft.com/office/spreadsheetml/2009/9/main" objectType="Drop" dropLines="12" dropStyle="combo" dx="16" fmlaLink="$S$13" fmlaRange="$B$57:$B$74" noThreeD="1" sel="1" val="0"/>
</file>

<file path=xl/ctrlProps/ctrlProp28.xml><?xml version="1.0" encoding="utf-8"?>
<formControlPr xmlns="http://schemas.microsoft.com/office/spreadsheetml/2009/9/main" objectType="Drop" dropLines="12" dropStyle="combo" dx="16" fmlaLink="$S$14" fmlaRange="$B$57:$B$74" noThreeD="1" sel="1" val="0"/>
</file>

<file path=xl/ctrlProps/ctrlProp29.xml><?xml version="1.0" encoding="utf-8"?>
<formControlPr xmlns="http://schemas.microsoft.com/office/spreadsheetml/2009/9/main" objectType="Drop" dropLines="12" dropStyle="combo" dx="16" fmlaLink="$S$22" fmlaRange="'Breakwater Road'!$B$46:$B$52" noThreeD="1" sel="1" val="0"/>
</file>

<file path=xl/ctrlProps/ctrlProp3.xml><?xml version="1.0" encoding="utf-8"?>
<formControlPr xmlns="http://schemas.microsoft.com/office/spreadsheetml/2009/9/main" objectType="Drop" dropLines="12" dropStyle="combo" dx="16" fmlaLink="$T$9" fmlaRange="$Z$65:$Z$106" noThreeD="1" sel="1" val="0"/>
</file>

<file path=xl/ctrlProps/ctrlProp30.xml><?xml version="1.0" encoding="utf-8"?>
<formControlPr xmlns="http://schemas.microsoft.com/office/spreadsheetml/2009/9/main" objectType="Drop" dropLines="12" dropStyle="combo" dx="16" fmlaLink="$S$15" fmlaRange="$B$57:$B$74" noThreeD="1" sel="1" val="0"/>
</file>

<file path=xl/ctrlProps/ctrlProp4.xml><?xml version="1.0" encoding="utf-8"?>
<formControlPr xmlns="http://schemas.microsoft.com/office/spreadsheetml/2009/9/main" objectType="Drop" dropLines="12" dropStyle="combo" dx="16" fmlaLink="$T$17" fmlaRange="$AF$65:$AF$106" noThreeD="1" sel="1" val="0"/>
</file>

<file path=xl/ctrlProps/ctrlProp5.xml><?xml version="1.0" encoding="utf-8"?>
<formControlPr xmlns="http://schemas.microsoft.com/office/spreadsheetml/2009/9/main" objectType="Drop" dropLines="12" dropStyle="combo" dx="16" fmlaLink="$T$18" fmlaRange="$AF$65:$AF$106" noThreeD="1" sel="1" val="0"/>
</file>

<file path=xl/ctrlProps/ctrlProp6.xml><?xml version="1.0" encoding="utf-8"?>
<formControlPr xmlns="http://schemas.microsoft.com/office/spreadsheetml/2009/9/main" objectType="Drop" dropLines="12" dropStyle="combo" dx="16" fmlaLink="$T$27" fmlaRange="$B$55:$B$59" noThreeD="1" sel="1" val="0"/>
</file>

<file path=xl/ctrlProps/ctrlProp7.xml><?xml version="1.0" encoding="utf-8"?>
<formControlPr xmlns="http://schemas.microsoft.com/office/spreadsheetml/2009/9/main" objectType="Drop" dropLines="3" dropStyle="combo" dx="16" fmlaLink="$T$3" fmlaRange="$B$46:$B$48" sel="3" val="0"/>
</file>

<file path=xl/ctrlProps/ctrlProp8.xml><?xml version="1.0" encoding="utf-8"?>
<formControlPr xmlns="http://schemas.microsoft.com/office/spreadsheetml/2009/9/main" objectType="Drop" dropLines="12" dropStyle="combo" dx="16" fmlaLink="$T$19" fmlaRange="$AF$65:$AF$106" noThreeD="1" sel="1" val="0"/>
</file>

<file path=xl/ctrlProps/ctrlProp9.xml><?xml version="1.0" encoding="utf-8"?>
<formControlPr xmlns="http://schemas.microsoft.com/office/spreadsheetml/2009/9/main" objectType="Drop" dropStyle="combo" dx="16" fmlaLink="$T$14" fmlaRange="$J$51:$J$56"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Summary!Print_Area"/></Relationships>
</file>

<file path=xl/drawings/_rels/drawing3.xml.rels><?xml version="1.0" encoding="UTF-8" standalone="yes"?>
<Relationships xmlns="http://schemas.openxmlformats.org/package/2006/relationships"><Relationship Id="rId1" Type="http://schemas.openxmlformats.org/officeDocument/2006/relationships/hyperlink" Target="#'Sewer &amp; Water'!Print_Area"/></Relationships>
</file>

<file path=xl/drawings/_rels/drawing4.xml.rels><?xml version="1.0" encoding="UTF-8" standalone="yes"?>
<Relationships xmlns="http://schemas.openxmlformats.org/package/2006/relationships"><Relationship Id="rId1" Type="http://schemas.openxmlformats.org/officeDocument/2006/relationships/hyperlink" Target="#'Open Space'!Print_Area"/></Relationships>
</file>

<file path=xl/drawings/_rels/drawing5.xml.rels><?xml version="1.0" encoding="UTF-8" standalone="yes"?>
<Relationships xmlns="http://schemas.openxmlformats.org/package/2006/relationships"><Relationship Id="rId1" Type="http://schemas.openxmlformats.org/officeDocument/2006/relationships/hyperlink" Target="#'Car Parking'!Print_Area"/></Relationships>
</file>

<file path=xl/drawings/_rels/drawing6.xml.rels><?xml version="1.0" encoding="UTF-8" standalone="yes"?>
<Relationships xmlns="http://schemas.openxmlformats.org/package/2006/relationships"><Relationship Id="rId1" Type="http://schemas.openxmlformats.org/officeDocument/2006/relationships/hyperlink" Target="#Roads!Print_Area"/></Relationships>
</file>

<file path=xl/drawings/_rels/drawing7.xml.rels><?xml version="1.0" encoding="UTF-8" standalone="yes"?>
<Relationships xmlns="http://schemas.openxmlformats.org/package/2006/relationships"><Relationship Id="rId1" Type="http://schemas.openxmlformats.org/officeDocument/2006/relationships/hyperlink" Target="#'Storm Water'!Print_Area"/></Relationships>
</file>

<file path=xl/drawings/_rels/drawing8.xml.rels><?xml version="1.0" encoding="UTF-8" standalone="yes"?>
<Relationships xmlns="http://schemas.openxmlformats.org/package/2006/relationships"><Relationship Id="rId1" Type="http://schemas.openxmlformats.org/officeDocument/2006/relationships/hyperlink" Target="#'Breakwater Road'!Print_Area"/></Relationships>
</file>

<file path=xl/drawings/drawing1.xml><?xml version="1.0" encoding="utf-8"?>
<xdr:wsDr xmlns:xdr="http://schemas.openxmlformats.org/drawingml/2006/spreadsheetDrawing" xmlns:a="http://schemas.openxmlformats.org/drawingml/2006/main">
  <xdr:twoCellAnchor>
    <xdr:from>
      <xdr:col>12</xdr:col>
      <xdr:colOff>466725</xdr:colOff>
      <xdr:row>1</xdr:row>
      <xdr:rowOff>114300</xdr:rowOff>
    </xdr:from>
    <xdr:to>
      <xdr:col>13</xdr:col>
      <xdr:colOff>504825</xdr:colOff>
      <xdr:row>4</xdr:row>
      <xdr:rowOff>238125</xdr:rowOff>
    </xdr:to>
    <xdr:pic>
      <xdr:nvPicPr>
        <xdr:cNvPr id="1041" name="Picture 1" descr="CT_Main_Greyscale">
          <a:extLst>
            <a:ext uri="{FF2B5EF4-FFF2-40B4-BE49-F238E27FC236}">
              <a16:creationId xmlns:a16="http://schemas.microsoft.com/office/drawing/2014/main" id="{00000000-0008-0000-0000-00001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5200" y="276225"/>
          <a:ext cx="6477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66676</xdr:rowOff>
    </xdr:from>
    <xdr:to>
      <xdr:col>14</xdr:col>
      <xdr:colOff>152400</xdr:colOff>
      <xdr:row>36</xdr:row>
      <xdr:rowOff>14655</xdr:rowOff>
    </xdr:to>
    <xdr:sp macro="" textlink="">
      <xdr:nvSpPr>
        <xdr:cNvPr id="1042" name="Rectangle 2">
          <a:extLst>
            <a:ext uri="{FF2B5EF4-FFF2-40B4-BE49-F238E27FC236}">
              <a16:creationId xmlns:a16="http://schemas.microsoft.com/office/drawing/2014/main" id="{00000000-0008-0000-0000-000012040000}"/>
            </a:ext>
          </a:extLst>
        </xdr:cNvPr>
        <xdr:cNvSpPr>
          <a:spLocks noChangeArrowheads="1"/>
        </xdr:cNvSpPr>
      </xdr:nvSpPr>
      <xdr:spPr bwMode="auto">
        <a:xfrm>
          <a:off x="85725" y="66676"/>
          <a:ext cx="8118963" cy="654221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17</xdr:row>
      <xdr:rowOff>38100</xdr:rowOff>
    </xdr:from>
    <xdr:to>
      <xdr:col>7</xdr:col>
      <xdr:colOff>794413</xdr:colOff>
      <xdr:row>18</xdr:row>
      <xdr:rowOff>150509</xdr:rowOff>
    </xdr:to>
    <xdr:sp macro="" textlink="">
      <xdr:nvSpPr>
        <xdr:cNvPr id="6149" name="Text Box 5">
          <a:extLst>
            <a:ext uri="{FF2B5EF4-FFF2-40B4-BE49-F238E27FC236}">
              <a16:creationId xmlns:a16="http://schemas.microsoft.com/office/drawing/2014/main" id="{00000000-0008-0000-0100-000005180000}"/>
            </a:ext>
          </a:extLst>
        </xdr:cNvPr>
        <xdr:cNvSpPr txBox="1">
          <a:spLocks noChangeArrowheads="1"/>
        </xdr:cNvSpPr>
      </xdr:nvSpPr>
      <xdr:spPr bwMode="auto">
        <a:xfrm>
          <a:off x="209550" y="4000500"/>
          <a:ext cx="6905625" cy="352425"/>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en-AU" sz="1000" b="0" i="0" u="none" strike="noStrike" baseline="0">
              <a:solidFill>
                <a:srgbClr val="000000"/>
              </a:solidFill>
              <a:latin typeface="Arial"/>
              <a:cs typeface="Arial"/>
            </a:rPr>
            <a:t>At time of payment, these indices should be updated to those published by the Australian Bureau of Statistics, as applicable to the 2nd preceding financial quarter (e.g., payment in Jan - Mar 2012 financial quarter should use indices published for Sep 2011).</a:t>
          </a:r>
        </a:p>
      </xdr:txBody>
    </xdr:sp>
    <xdr:clientData/>
  </xdr:twoCellAnchor>
  <xdr:twoCellAnchor>
    <xdr:from>
      <xdr:col>10</xdr:col>
      <xdr:colOff>377190</xdr:colOff>
      <xdr:row>4</xdr:row>
      <xdr:rowOff>0</xdr:rowOff>
    </xdr:from>
    <xdr:to>
      <xdr:col>12</xdr:col>
      <xdr:colOff>236224</xdr:colOff>
      <xdr:row>6</xdr:row>
      <xdr:rowOff>49615</xdr:rowOff>
    </xdr:to>
    <xdr:sp macro="" textlink="">
      <xdr:nvSpPr>
        <xdr:cNvPr id="6150" name="AutoShape 6">
          <a:hlinkClick xmlns:r="http://schemas.openxmlformats.org/officeDocument/2006/relationships" r:id="rId1"/>
          <a:extLst>
            <a:ext uri="{FF2B5EF4-FFF2-40B4-BE49-F238E27FC236}">
              <a16:creationId xmlns:a16="http://schemas.microsoft.com/office/drawing/2014/main" id="{00000000-0008-0000-0100-000006180000}"/>
            </a:ext>
          </a:extLst>
        </xdr:cNvPr>
        <xdr:cNvSpPr>
          <a:spLocks noChangeArrowheads="1"/>
        </xdr:cNvSpPr>
      </xdr:nvSpPr>
      <xdr:spPr bwMode="auto">
        <a:xfrm>
          <a:off x="8867775" y="990600"/>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6</xdr:row>
          <xdr:rowOff>0</xdr:rowOff>
        </xdr:from>
        <xdr:to>
          <xdr:col>5</xdr:col>
          <xdr:colOff>0</xdr:colOff>
          <xdr:row>7</xdr:row>
          <xdr:rowOff>7620</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0</xdr:rowOff>
        </xdr:from>
        <xdr:to>
          <xdr:col>5</xdr:col>
          <xdr:colOff>0</xdr:colOff>
          <xdr:row>8</xdr:row>
          <xdr:rowOff>7620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0</xdr:rowOff>
        </xdr:from>
        <xdr:to>
          <xdr:col>5</xdr:col>
          <xdr:colOff>0</xdr:colOff>
          <xdr:row>9</xdr:row>
          <xdr:rowOff>7620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0</xdr:rowOff>
        </xdr:from>
        <xdr:to>
          <xdr:col>5</xdr:col>
          <xdr:colOff>0</xdr:colOff>
          <xdr:row>17</xdr:row>
          <xdr:rowOff>7620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0</xdr:rowOff>
        </xdr:from>
        <xdr:to>
          <xdr:col>5</xdr:col>
          <xdr:colOff>0</xdr:colOff>
          <xdr:row>18</xdr:row>
          <xdr:rowOff>7620</xdr:rowOff>
        </xdr:to>
        <xdr:sp macro="" textlink="">
          <xdr:nvSpPr>
            <xdr:cNvPr id="7173" name="Drop Down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7620</xdr:rowOff>
        </xdr:from>
        <xdr:to>
          <xdr:col>3</xdr:col>
          <xdr:colOff>0</xdr:colOff>
          <xdr:row>28</xdr:row>
          <xdr:rowOff>7620</xdr:rowOff>
        </xdr:to>
        <xdr:sp macro="" textlink="">
          <xdr:nvSpPr>
            <xdr:cNvPr id="7174" name="Drop Down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731520</xdr:colOff>
          <xdr:row>1</xdr:row>
          <xdr:rowOff>144780</xdr:rowOff>
        </xdr:from>
        <xdr:to>
          <xdr:col>8</xdr:col>
          <xdr:colOff>68580</xdr:colOff>
          <xdr:row>3</xdr:row>
          <xdr:rowOff>30480</xdr:rowOff>
        </xdr:to>
        <xdr:sp macro="" textlink="">
          <xdr:nvSpPr>
            <xdr:cNvPr id="7175" name="Drop Down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0</xdr:rowOff>
        </xdr:from>
        <xdr:to>
          <xdr:col>5</xdr:col>
          <xdr:colOff>7620</xdr:colOff>
          <xdr:row>19</xdr:row>
          <xdr:rowOff>7620</xdr:rowOff>
        </xdr:to>
        <xdr:sp macro="" textlink="">
          <xdr:nvSpPr>
            <xdr:cNvPr id="7176" name="Drop Down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xdr:row>
          <xdr:rowOff>144780</xdr:rowOff>
        </xdr:from>
        <xdr:to>
          <xdr:col>10</xdr:col>
          <xdr:colOff>38100</xdr:colOff>
          <xdr:row>14</xdr:row>
          <xdr:rowOff>0</xdr:rowOff>
        </xdr:to>
        <xdr:sp macro="" textlink="">
          <xdr:nvSpPr>
            <xdr:cNvPr id="7189" name="Drop Down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288925</xdr:colOff>
      <xdr:row>35</xdr:row>
      <xdr:rowOff>92075</xdr:rowOff>
    </xdr:from>
    <xdr:to>
      <xdr:col>2</xdr:col>
      <xdr:colOff>38100</xdr:colOff>
      <xdr:row>36</xdr:row>
      <xdr:rowOff>434920</xdr:rowOff>
    </xdr:to>
    <xdr:sp macro="" textlink="">
      <xdr:nvSpPr>
        <xdr:cNvPr id="7205" name="AutoShape 37">
          <a:hlinkClick xmlns:r="http://schemas.openxmlformats.org/officeDocument/2006/relationships" r:id="rId1"/>
          <a:extLst>
            <a:ext uri="{FF2B5EF4-FFF2-40B4-BE49-F238E27FC236}">
              <a16:creationId xmlns:a16="http://schemas.microsoft.com/office/drawing/2014/main" id="{00000000-0008-0000-0200-0000251C0000}"/>
            </a:ext>
          </a:extLst>
        </xdr:cNvPr>
        <xdr:cNvSpPr>
          <a:spLocks noChangeArrowheads="1"/>
        </xdr:cNvSpPr>
      </xdr:nvSpPr>
      <xdr:spPr bwMode="auto">
        <a:xfrm>
          <a:off x="288925" y="6492875"/>
          <a:ext cx="1158875" cy="55562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312420</xdr:colOff>
          <xdr:row>22</xdr:row>
          <xdr:rowOff>45720</xdr:rowOff>
        </xdr:from>
        <xdr:to>
          <xdr:col>7</xdr:col>
          <xdr:colOff>99060</xdr:colOff>
          <xdr:row>23</xdr:row>
          <xdr:rowOff>106680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twoCellAnchor>
    <xdr:from>
      <xdr:col>2</xdr:col>
      <xdr:colOff>12700</xdr:colOff>
      <xdr:row>35</xdr:row>
      <xdr:rowOff>152400</xdr:rowOff>
    </xdr:from>
    <xdr:to>
      <xdr:col>6</xdr:col>
      <xdr:colOff>550495</xdr:colOff>
      <xdr:row>36</xdr:row>
      <xdr:rowOff>465591</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1422400" y="6553200"/>
          <a:ext cx="3003550" cy="5238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510540</xdr:colOff>
      <xdr:row>6</xdr:row>
      <xdr:rowOff>66675</xdr:rowOff>
    </xdr:from>
    <xdr:to>
      <xdr:col>14</xdr:col>
      <xdr:colOff>436265</xdr:colOff>
      <xdr:row>9</xdr:row>
      <xdr:rowOff>133350</xdr:rowOff>
    </xdr:to>
    <xdr:sp macro="" textlink="">
      <xdr:nvSpPr>
        <xdr:cNvPr id="10243" name="AutoShape 3">
          <a:hlinkClick xmlns:r="http://schemas.openxmlformats.org/officeDocument/2006/relationships" r:id="rId1"/>
          <a:extLst>
            <a:ext uri="{FF2B5EF4-FFF2-40B4-BE49-F238E27FC236}">
              <a16:creationId xmlns:a16="http://schemas.microsoft.com/office/drawing/2014/main" id="{00000000-0008-0000-0300-000003280000}"/>
            </a:ext>
          </a:extLst>
        </xdr:cNvPr>
        <xdr:cNvSpPr>
          <a:spLocks noChangeArrowheads="1"/>
        </xdr:cNvSpPr>
      </xdr:nvSpPr>
      <xdr:spPr bwMode="auto">
        <a:xfrm>
          <a:off x="7762875" y="1447800"/>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274320</xdr:colOff>
          <xdr:row>5</xdr:row>
          <xdr:rowOff>0</xdr:rowOff>
        </xdr:from>
        <xdr:to>
          <xdr:col>7</xdr:col>
          <xdr:colOff>327660</xdr:colOff>
          <xdr:row>6</xdr:row>
          <xdr:rowOff>60960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5</xdr:col>
          <xdr:colOff>0</xdr:colOff>
          <xdr:row>10</xdr:row>
          <xdr:rowOff>7620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55245</xdr:colOff>
      <xdr:row>6</xdr:row>
      <xdr:rowOff>95250</xdr:rowOff>
    </xdr:from>
    <xdr:to>
      <xdr:col>13</xdr:col>
      <xdr:colOff>596261</xdr:colOff>
      <xdr:row>9</xdr:row>
      <xdr:rowOff>171500</xdr:rowOff>
    </xdr:to>
    <xdr:sp macro="" textlink="">
      <xdr:nvSpPr>
        <xdr:cNvPr id="9219" name="AutoShape 3">
          <a:hlinkClick xmlns:r="http://schemas.openxmlformats.org/officeDocument/2006/relationships" r:id="rId1"/>
          <a:extLst>
            <a:ext uri="{FF2B5EF4-FFF2-40B4-BE49-F238E27FC236}">
              <a16:creationId xmlns:a16="http://schemas.microsoft.com/office/drawing/2014/main" id="{00000000-0008-0000-0400-000003240000}"/>
            </a:ext>
          </a:extLst>
        </xdr:cNvPr>
        <xdr:cNvSpPr>
          <a:spLocks noChangeArrowheads="1"/>
        </xdr:cNvSpPr>
      </xdr:nvSpPr>
      <xdr:spPr bwMode="auto">
        <a:xfrm>
          <a:off x="7153275" y="1543050"/>
          <a:ext cx="1152525" cy="600075"/>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mc:AlternateContent xmlns:mc="http://schemas.openxmlformats.org/markup-compatibility/2006">
    <mc:Choice xmlns:a14="http://schemas.microsoft.com/office/drawing/2010/main" Requires="a14">
      <xdr:twoCellAnchor>
        <xdr:from>
          <xdr:col>0</xdr:col>
          <xdr:colOff>266700</xdr:colOff>
          <xdr:row>5</xdr:row>
          <xdr:rowOff>7620</xdr:rowOff>
        </xdr:from>
        <xdr:to>
          <xdr:col>7</xdr:col>
          <xdr:colOff>480060</xdr:colOff>
          <xdr:row>6</xdr:row>
          <xdr:rowOff>68580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AU" sz="800" b="0" i="0" u="none" strike="noStrike" baseline="0">
                  <a:solidFill>
                    <a:srgbClr val="000000"/>
                  </a:solidFill>
                  <a:latin typeface="Tahoma"/>
                  <a:ea typeface="Tahoma"/>
                  <a:cs typeface="Tahoma"/>
                </a:rPr>
                <a:t>Conditions of approval require contributions at rates applicable at the time of payment.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4</xdr:row>
          <xdr:rowOff>0</xdr:rowOff>
        </xdr:from>
        <xdr:to>
          <xdr:col>5</xdr:col>
          <xdr:colOff>0</xdr:colOff>
          <xdr:row>5</xdr:row>
          <xdr:rowOff>7620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xdr:row>
          <xdr:rowOff>0</xdr:rowOff>
        </xdr:from>
        <xdr:to>
          <xdr:col>5</xdr:col>
          <xdr:colOff>0</xdr:colOff>
          <xdr:row>6</xdr:row>
          <xdr:rowOff>22860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xdr:row>
          <xdr:rowOff>0</xdr:rowOff>
        </xdr:from>
        <xdr:to>
          <xdr:col>5</xdr:col>
          <xdr:colOff>0</xdr:colOff>
          <xdr:row>7</xdr:row>
          <xdr:rowOff>7620</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5</xdr:col>
          <xdr:colOff>22860</xdr:colOff>
          <xdr:row>13</xdr:row>
          <xdr:rowOff>7620</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5</xdr:col>
          <xdr:colOff>7620</xdr:colOff>
          <xdr:row>14</xdr:row>
          <xdr:rowOff>7620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5</xdr:col>
          <xdr:colOff>22860</xdr:colOff>
          <xdr:row>15</xdr:row>
          <xdr:rowOff>7620</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152400</xdr:rowOff>
        </xdr:from>
        <xdr:to>
          <xdr:col>5</xdr:col>
          <xdr:colOff>0</xdr:colOff>
          <xdr:row>22</xdr:row>
          <xdr:rowOff>0</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5</xdr:col>
          <xdr:colOff>0</xdr:colOff>
          <xdr:row>15</xdr:row>
          <xdr:rowOff>7620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312420</xdr:colOff>
      <xdr:row>29</xdr:row>
      <xdr:rowOff>0</xdr:rowOff>
    </xdr:from>
    <xdr:to>
      <xdr:col>2</xdr:col>
      <xdr:colOff>363220</xdr:colOff>
      <xdr:row>62</xdr:row>
      <xdr:rowOff>55486</xdr:rowOff>
    </xdr:to>
    <xdr:sp macro="" textlink="">
      <xdr:nvSpPr>
        <xdr:cNvPr id="11274" name="AutoShape 10">
          <a:hlinkClick xmlns:r="http://schemas.openxmlformats.org/officeDocument/2006/relationships" r:id="rId1"/>
          <a:extLst>
            <a:ext uri="{FF2B5EF4-FFF2-40B4-BE49-F238E27FC236}">
              <a16:creationId xmlns:a16="http://schemas.microsoft.com/office/drawing/2014/main" id="{00000000-0008-0000-0500-00000A2C0000}"/>
            </a:ext>
          </a:extLst>
        </xdr:cNvPr>
        <xdr:cNvSpPr>
          <a:spLocks noChangeArrowheads="1"/>
        </xdr:cNvSpPr>
      </xdr:nvSpPr>
      <xdr:spPr bwMode="auto">
        <a:xfrm>
          <a:off x="314325" y="5080000"/>
          <a:ext cx="1155700"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0</xdr:col>
      <xdr:colOff>328295</xdr:colOff>
      <xdr:row>62</xdr:row>
      <xdr:rowOff>137795</xdr:rowOff>
    </xdr:from>
    <xdr:to>
      <xdr:col>6</xdr:col>
      <xdr:colOff>39370</xdr:colOff>
      <xdr:row>66</xdr:row>
      <xdr:rowOff>3130</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330200" y="5715000"/>
          <a:ext cx="3371850" cy="5238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152400</xdr:rowOff>
        </xdr:from>
        <xdr:to>
          <xdr:col>5</xdr:col>
          <xdr:colOff>0</xdr:colOff>
          <xdr:row>20</xdr:row>
          <xdr:rowOff>0</xdr:rowOff>
        </xdr:to>
        <xdr:sp macro="" textlink="">
          <xdr:nvSpPr>
            <xdr:cNvPr id="12303" name="Drop Down 15" hidden="1">
              <a:extLst>
                <a:ext uri="{63B3BB69-23CF-44E3-9099-C40C66FF867C}">
                  <a14:compatExt spid="_x0000_s12303"/>
                </a:ext>
                <a:ext uri="{FF2B5EF4-FFF2-40B4-BE49-F238E27FC236}">
                  <a16:creationId xmlns:a16="http://schemas.microsoft.com/office/drawing/2014/main" id="{00000000-0008-0000-06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xdr:row>
          <xdr:rowOff>152400</xdr:rowOff>
        </xdr:from>
        <xdr:to>
          <xdr:col>6</xdr:col>
          <xdr:colOff>327660</xdr:colOff>
          <xdr:row>3</xdr:row>
          <xdr:rowOff>0</xdr:rowOff>
        </xdr:to>
        <xdr:sp macro="" textlink="">
          <xdr:nvSpPr>
            <xdr:cNvPr id="12304" name="Drop Down 16" hidden="1">
              <a:extLst>
                <a:ext uri="{63B3BB69-23CF-44E3-9099-C40C66FF867C}">
                  <a14:compatExt spid="_x0000_s12304"/>
                </a:ext>
                <a:ext uri="{FF2B5EF4-FFF2-40B4-BE49-F238E27FC236}">
                  <a16:creationId xmlns:a16="http://schemas.microsoft.com/office/drawing/2014/main" id="{00000000-0008-0000-06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311150</xdr:colOff>
      <xdr:row>26</xdr:row>
      <xdr:rowOff>140970</xdr:rowOff>
    </xdr:from>
    <xdr:to>
      <xdr:col>2</xdr:col>
      <xdr:colOff>255319</xdr:colOff>
      <xdr:row>30</xdr:row>
      <xdr:rowOff>41386</xdr:rowOff>
    </xdr:to>
    <xdr:sp macro="" textlink="">
      <xdr:nvSpPr>
        <xdr:cNvPr id="12309" name="AutoShape 21">
          <a:hlinkClick xmlns:r="http://schemas.openxmlformats.org/officeDocument/2006/relationships" r:id="rId1"/>
          <a:extLst>
            <a:ext uri="{FF2B5EF4-FFF2-40B4-BE49-F238E27FC236}">
              <a16:creationId xmlns:a16="http://schemas.microsoft.com/office/drawing/2014/main" id="{00000000-0008-0000-0600-000015300000}"/>
            </a:ext>
          </a:extLst>
        </xdr:cNvPr>
        <xdr:cNvSpPr>
          <a:spLocks noChangeArrowheads="1"/>
        </xdr:cNvSpPr>
      </xdr:nvSpPr>
      <xdr:spPr bwMode="auto">
        <a:xfrm>
          <a:off x="320675" y="4676775"/>
          <a:ext cx="1155700" cy="55880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0</xdr:col>
      <xdr:colOff>287020</xdr:colOff>
      <xdr:row>30</xdr:row>
      <xdr:rowOff>92075</xdr:rowOff>
    </xdr:from>
    <xdr:to>
      <xdr:col>5</xdr:col>
      <xdr:colOff>436254</xdr:colOff>
      <xdr:row>33</xdr:row>
      <xdr:rowOff>79375</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279400" y="5295900"/>
          <a:ext cx="3359150" cy="5238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4</xdr:row>
          <xdr:rowOff>0</xdr:rowOff>
        </xdr:from>
        <xdr:to>
          <xdr:col>4</xdr:col>
          <xdr:colOff>22860</xdr:colOff>
          <xdr:row>5</xdr:row>
          <xdr:rowOff>7620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7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xdr:row>
          <xdr:rowOff>0</xdr:rowOff>
        </xdr:from>
        <xdr:to>
          <xdr:col>4</xdr:col>
          <xdr:colOff>30480</xdr:colOff>
          <xdr:row>6</xdr:row>
          <xdr:rowOff>22860</xdr:rowOff>
        </xdr:to>
        <xdr:sp macro="" textlink="">
          <xdr:nvSpPr>
            <xdr:cNvPr id="5129" name="Drop Down 9" hidden="1">
              <a:extLst>
                <a:ext uri="{63B3BB69-23CF-44E3-9099-C40C66FF867C}">
                  <a14:compatExt spid="_x0000_s5129"/>
                </a:ext>
                <a:ext uri="{FF2B5EF4-FFF2-40B4-BE49-F238E27FC236}">
                  <a16:creationId xmlns:a16="http://schemas.microsoft.com/office/drawing/2014/main" id="{00000000-0008-0000-07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xdr:row>
          <xdr:rowOff>0</xdr:rowOff>
        </xdr:from>
        <xdr:to>
          <xdr:col>4</xdr:col>
          <xdr:colOff>30480</xdr:colOff>
          <xdr:row>7</xdr:row>
          <xdr:rowOff>7620</xdr:rowOff>
        </xdr:to>
        <xdr:sp macro="" textlink="">
          <xdr:nvSpPr>
            <xdr:cNvPr id="5130" name="Drop Down 10" hidden="1">
              <a:extLst>
                <a:ext uri="{63B3BB69-23CF-44E3-9099-C40C66FF867C}">
                  <a14:compatExt spid="_x0000_s5130"/>
                </a:ext>
                <a:ext uri="{FF2B5EF4-FFF2-40B4-BE49-F238E27FC236}">
                  <a16:creationId xmlns:a16="http://schemas.microsoft.com/office/drawing/2014/main" id="{00000000-0008-0000-07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4</xdr:col>
          <xdr:colOff>38100</xdr:colOff>
          <xdr:row>13</xdr:row>
          <xdr:rowOff>7620</xdr:rowOff>
        </xdr:to>
        <xdr:sp macro="" textlink="">
          <xdr:nvSpPr>
            <xdr:cNvPr id="5131" name="Drop Down 11" hidden="1">
              <a:extLst>
                <a:ext uri="{63B3BB69-23CF-44E3-9099-C40C66FF867C}">
                  <a14:compatExt spid="_x0000_s5131"/>
                </a:ext>
                <a:ext uri="{FF2B5EF4-FFF2-40B4-BE49-F238E27FC236}">
                  <a16:creationId xmlns:a16="http://schemas.microsoft.com/office/drawing/2014/main" id="{00000000-0008-0000-07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0</xdr:rowOff>
        </xdr:from>
        <xdr:to>
          <xdr:col>4</xdr:col>
          <xdr:colOff>38100</xdr:colOff>
          <xdr:row>14</xdr:row>
          <xdr:rowOff>7620</xdr:rowOff>
        </xdr:to>
        <xdr:sp macro="" textlink="">
          <xdr:nvSpPr>
            <xdr:cNvPr id="5132" name="Drop Down 12" hidden="1">
              <a:extLst>
                <a:ext uri="{63B3BB69-23CF-44E3-9099-C40C66FF867C}">
                  <a14:compatExt spid="_x0000_s5132"/>
                </a:ext>
                <a:ext uri="{FF2B5EF4-FFF2-40B4-BE49-F238E27FC236}">
                  <a16:creationId xmlns:a16="http://schemas.microsoft.com/office/drawing/2014/main" id="{00000000-0008-0000-07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152400</xdr:rowOff>
        </xdr:from>
        <xdr:to>
          <xdr:col>5</xdr:col>
          <xdr:colOff>38100</xdr:colOff>
          <xdr:row>22</xdr:row>
          <xdr:rowOff>0</xdr:rowOff>
        </xdr:to>
        <xdr:sp macro="" textlink="">
          <xdr:nvSpPr>
            <xdr:cNvPr id="5133" name="Drop Down 13" hidden="1">
              <a:extLst>
                <a:ext uri="{63B3BB69-23CF-44E3-9099-C40C66FF867C}">
                  <a14:compatExt spid="_x0000_s5133"/>
                </a:ext>
                <a:ext uri="{FF2B5EF4-FFF2-40B4-BE49-F238E27FC236}">
                  <a16:creationId xmlns:a16="http://schemas.microsoft.com/office/drawing/2014/main" id="{00000000-0008-0000-07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0</xdr:rowOff>
        </xdr:from>
        <xdr:to>
          <xdr:col>4</xdr:col>
          <xdr:colOff>38100</xdr:colOff>
          <xdr:row>15</xdr:row>
          <xdr:rowOff>7620</xdr:rowOff>
        </xdr:to>
        <xdr:sp macro="" textlink="">
          <xdr:nvSpPr>
            <xdr:cNvPr id="5135" name="Drop Down 15" hidden="1">
              <a:extLst>
                <a:ext uri="{63B3BB69-23CF-44E3-9099-C40C66FF867C}">
                  <a14:compatExt spid="_x0000_s5135"/>
                </a:ext>
                <a:ext uri="{FF2B5EF4-FFF2-40B4-BE49-F238E27FC236}">
                  <a16:creationId xmlns:a16="http://schemas.microsoft.com/office/drawing/2014/main" id="{00000000-0008-0000-07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250825</xdr:colOff>
      <xdr:row>28</xdr:row>
      <xdr:rowOff>134620</xdr:rowOff>
    </xdr:from>
    <xdr:to>
      <xdr:col>1</xdr:col>
      <xdr:colOff>1067465</xdr:colOff>
      <xdr:row>32</xdr:row>
      <xdr:rowOff>26670</xdr:rowOff>
    </xdr:to>
    <xdr:sp macro="" textlink="">
      <xdr:nvSpPr>
        <xdr:cNvPr id="5136" name="AutoShape 16">
          <a:hlinkClick xmlns:r="http://schemas.openxmlformats.org/officeDocument/2006/relationships" r:id="rId1"/>
          <a:extLst>
            <a:ext uri="{FF2B5EF4-FFF2-40B4-BE49-F238E27FC236}">
              <a16:creationId xmlns:a16="http://schemas.microsoft.com/office/drawing/2014/main" id="{00000000-0008-0000-0700-000010140000}"/>
            </a:ext>
          </a:extLst>
        </xdr:cNvPr>
        <xdr:cNvSpPr>
          <a:spLocks noChangeArrowheads="1"/>
        </xdr:cNvSpPr>
      </xdr:nvSpPr>
      <xdr:spPr bwMode="auto">
        <a:xfrm>
          <a:off x="250825" y="4991100"/>
          <a:ext cx="1152525" cy="552450"/>
        </a:xfrm>
        <a:prstGeom prst="bevel">
          <a:avLst>
            <a:gd name="adj" fmla="val 12500"/>
          </a:avLst>
        </a:prstGeom>
        <a:solidFill>
          <a:srgbClr val="ABABFF"/>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36576" bIns="27432" anchor="ctr" upright="1"/>
        <a:lstStyle/>
        <a:p>
          <a:pPr algn="ctr" rtl="0">
            <a:defRPr sz="1000"/>
          </a:pPr>
          <a:r>
            <a:rPr lang="en-AU" sz="1400" b="0" i="0" u="none" strike="noStrike" baseline="0">
              <a:solidFill>
                <a:srgbClr val="000000"/>
              </a:solidFill>
              <a:latin typeface="Arial"/>
              <a:cs typeface="Arial"/>
            </a:rPr>
            <a:t>PRINT</a:t>
          </a:r>
        </a:p>
      </xdr:txBody>
    </xdr:sp>
    <xdr:clientData/>
  </xdr:twoCellAnchor>
  <xdr:twoCellAnchor>
    <xdr:from>
      <xdr:col>0</xdr:col>
      <xdr:colOff>172720</xdr:colOff>
      <xdr:row>32</xdr:row>
      <xdr:rowOff>50800</xdr:rowOff>
    </xdr:from>
    <xdr:to>
      <xdr:col>4</xdr:col>
      <xdr:colOff>777202</xdr:colOff>
      <xdr:row>35</xdr:row>
      <xdr:rowOff>3175</xdr:rowOff>
    </xdr:to>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165100" y="5575300"/>
          <a:ext cx="3473450" cy="4984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latin typeface="Arial Narrow" pitchFamily="34" charset="0"/>
              <a:cs typeface="Arial" pitchFamily="34" charset="0"/>
            </a:rPr>
            <a:t>If the file is not printed properly,</a:t>
          </a:r>
          <a:r>
            <a:rPr lang="en-AU" sz="1100" baseline="0">
              <a:latin typeface="Arial Narrow" pitchFamily="34" charset="0"/>
              <a:cs typeface="Arial" pitchFamily="34" charset="0"/>
            </a:rPr>
            <a:t> </a:t>
          </a:r>
          <a:r>
            <a:rPr lang="en-AU" sz="1100">
              <a:latin typeface="Arial Narrow" pitchFamily="34" charset="0"/>
              <a:cs typeface="Arial" pitchFamily="34" charset="0"/>
            </a:rPr>
            <a:t>please </a:t>
          </a:r>
        </a:p>
        <a:p>
          <a:r>
            <a:rPr lang="en-AU" sz="1100">
              <a:solidFill>
                <a:srgbClr val="6600FF"/>
              </a:solidFill>
              <a:latin typeface="Arial Narrow" pitchFamily="34" charset="0"/>
              <a:cs typeface="Arial" pitchFamily="34" charset="0"/>
            </a:rPr>
            <a:t>'P</a:t>
          </a:r>
          <a:r>
            <a:rPr lang="en-AU" sz="1100" b="1">
              <a:solidFill>
                <a:srgbClr val="6600FF"/>
              </a:solidFill>
              <a:latin typeface="Arial Narrow" pitchFamily="34" charset="0"/>
              <a:cs typeface="Arial" pitchFamily="34" charset="0"/>
            </a:rPr>
            <a:t>rint on PDF then print the PDF file to paper</a:t>
          </a:r>
          <a:r>
            <a:rPr lang="en-AU" sz="1100">
              <a:solidFill>
                <a:srgbClr val="6600FF"/>
              </a:solidFill>
              <a:latin typeface="Arial Narrow" pitchFamily="34" charset="0"/>
              <a:cs typeface="Arial" pitchFamily="34" charset="0"/>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236220</xdr:colOff>
      <xdr:row>2</xdr:row>
      <xdr:rowOff>40005</xdr:rowOff>
    </xdr:from>
    <xdr:to>
      <xdr:col>16</xdr:col>
      <xdr:colOff>539115</xdr:colOff>
      <xdr:row>23</xdr:row>
      <xdr:rowOff>66683</xdr:rowOff>
    </xdr:to>
    <xdr:sp macro="" textlink="">
      <xdr:nvSpPr>
        <xdr:cNvPr id="14337" name="Text Box 1">
          <a:extLst>
            <a:ext uri="{FF2B5EF4-FFF2-40B4-BE49-F238E27FC236}">
              <a16:creationId xmlns:a16="http://schemas.microsoft.com/office/drawing/2014/main" id="{00000000-0008-0000-0800-000001380000}"/>
            </a:ext>
          </a:extLst>
        </xdr:cNvPr>
        <xdr:cNvSpPr txBox="1">
          <a:spLocks noChangeArrowheads="1"/>
        </xdr:cNvSpPr>
      </xdr:nvSpPr>
      <xdr:spPr bwMode="auto">
        <a:xfrm>
          <a:off x="238125" y="409575"/>
          <a:ext cx="9686925" cy="34194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AU" sz="1000" b="0" i="0" u="none" strike="noStrike" baseline="0">
              <a:solidFill>
                <a:srgbClr val="000000"/>
              </a:solidFill>
              <a:latin typeface="Arial"/>
              <a:cs typeface="Arial"/>
            </a:rPr>
            <a:t>Council made a resolution on 26 June 2012 to the extent that development within the PIA, consistent with the planning scheme and infrastructure planning may be eligble for infrastructure contribution waivers such that local government infrastructure contributions payable do not exceed the amounts suggested by Queensland Government response to the report by the infrastructure charges taskforce (April, 2011).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Criteria about the approval and commencement status of the development, and conditions of approval also apply. </a:t>
          </a:r>
        </a:p>
        <a:p>
          <a:pPr algn="l" rtl="0">
            <a:defRPr sz="1000"/>
          </a:pPr>
          <a:endParaRPr lang="en-AU" sz="10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Conditions:</a:t>
          </a:r>
          <a:endParaRPr lang="en-AU" sz="1000" b="0" i="0" u="none" strike="noStrike" baseline="0">
            <a:solidFill>
              <a:srgbClr val="000000"/>
            </a:solidFill>
            <a:latin typeface="Arial"/>
            <a:cs typeface="Arial"/>
          </a:endParaRPr>
        </a:p>
        <a:p>
          <a:pPr rtl="0"/>
          <a:r>
            <a:rPr lang="en-AU" sz="1100" b="0" i="0" baseline="0">
              <a:effectLst/>
              <a:latin typeface="+mn-lt"/>
              <a:ea typeface="+mn-ea"/>
              <a:cs typeface="+mn-cs"/>
            </a:rPr>
            <a:t>   -  The average density (e.g., lot size, dwellings, population) is consistent with the specific outcomes and probable solutions of the planning scheme</a:t>
          </a:r>
          <a:endParaRPr lang="en-AU" sz="1000">
            <a:effectLst/>
          </a:endParaRPr>
        </a:p>
        <a:p>
          <a:pPr rtl="0"/>
          <a:r>
            <a:rPr lang="en-AU" sz="1100" b="0" i="0" baseline="0">
              <a:effectLst/>
              <a:latin typeface="+mn-lt"/>
              <a:ea typeface="+mn-ea"/>
              <a:cs typeface="+mn-cs"/>
            </a:rPr>
            <a:t>   -  The development is otherwise consistent with the specific outcomes and probable solutions of the planning scheme</a:t>
          </a:r>
          <a:endParaRPr lang="en-AU" sz="1000">
            <a:effectLst/>
          </a:endParaRPr>
        </a:p>
        <a:p>
          <a:pPr rtl="0"/>
          <a:r>
            <a:rPr lang="en-AU" sz="1100" b="0" i="0" baseline="0">
              <a:effectLst/>
              <a:latin typeface="+mn-lt"/>
              <a:ea typeface="+mn-ea"/>
              <a:cs typeface="+mn-cs"/>
            </a:rPr>
            <a:t>   -  The development is located within The Priority Infrastructure Area</a:t>
          </a:r>
          <a:endParaRPr lang="en-AU" sz="1000">
            <a:effectLst/>
          </a:endParaRPr>
        </a:p>
        <a:p>
          <a:pPr rtl="0"/>
          <a:r>
            <a:rPr lang="en-AU" sz="1100" b="0" i="0" baseline="0">
              <a:effectLst/>
              <a:latin typeface="+mn-lt"/>
              <a:ea typeface="+mn-ea"/>
              <a:cs typeface="+mn-cs"/>
            </a:rPr>
            <a:t>   -  The application was approved prior to the 1 July 2011 but  no operational works or building works commenced before 1 May 2011.</a:t>
          </a:r>
          <a:endParaRPr lang="en-AU" sz="1000">
            <a:effectLst/>
          </a:endParaRPr>
        </a:p>
        <a:p>
          <a:pPr rtl="0"/>
          <a:r>
            <a:rPr lang="en-AU" sz="1100" b="0" i="0" baseline="0">
              <a:effectLst/>
              <a:latin typeface="+mn-lt"/>
              <a:ea typeface="+mn-ea"/>
              <a:cs typeface="+mn-cs"/>
            </a:rPr>
            <a:t>   -  Payment of contributions are to be made between 1 July 2012 and 30 June 2014.</a:t>
          </a:r>
          <a:endParaRPr lang="en-AU" sz="1000">
            <a:effectLst/>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effect of Waiver 6 is not applied in this calculator due to very limited scope of use. If above criteria are met, please consult with council.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ABABFF"/>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ABABFF"/>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ctrlProp" Target="../ctrlProps/ctrlProp2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6.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35"/>
  <sheetViews>
    <sheetView showGridLines="0" tabSelected="1" zoomScale="85" zoomScaleNormal="85" workbookViewId="0">
      <selection activeCell="B8" sqref="B8"/>
    </sheetView>
  </sheetViews>
  <sheetFormatPr defaultColWidth="9.109375" defaultRowHeight="13.2" x14ac:dyDescent="0.25"/>
  <cols>
    <col min="1" max="1" width="2.109375" style="73" customWidth="1"/>
    <col min="2" max="16384" width="9.109375" style="73"/>
  </cols>
  <sheetData>
    <row r="1" spans="1:2" x14ac:dyDescent="0.25">
      <c r="A1" s="227"/>
    </row>
    <row r="2" spans="1:2" x14ac:dyDescent="0.25">
      <c r="B2" s="73" t="s">
        <v>116</v>
      </c>
    </row>
    <row r="4" spans="1:2" ht="30" x14ac:dyDescent="0.5">
      <c r="B4" s="74" t="s">
        <v>115</v>
      </c>
    </row>
    <row r="5" spans="1:2" ht="22.8" x14ac:dyDescent="0.4">
      <c r="B5" s="75" t="s">
        <v>117</v>
      </c>
    </row>
    <row r="6" spans="1:2" ht="17.25" customHeight="1" x14ac:dyDescent="0.4">
      <c r="B6" s="75"/>
    </row>
    <row r="7" spans="1:2" ht="15" x14ac:dyDescent="0.25">
      <c r="B7" s="76" t="str">
        <f>+"Version  "&amp;INDEX(Amendments!A2:A59,MATCH(MAX(Amendments!B2:B59),Amendments!B2:B59,0))</f>
        <v>Version  2.54</v>
      </c>
    </row>
    <row r="9" spans="1:2" x14ac:dyDescent="0.25">
      <c r="B9" s="73" t="s">
        <v>118</v>
      </c>
    </row>
    <row r="10" spans="1:2" x14ac:dyDescent="0.25">
      <c r="B10" s="73" t="s">
        <v>341</v>
      </c>
    </row>
    <row r="12" spans="1:2" x14ac:dyDescent="0.25">
      <c r="B12" s="78" t="s">
        <v>263</v>
      </c>
    </row>
    <row r="13" spans="1:2" x14ac:dyDescent="0.25">
      <c r="B13" s="73" t="s">
        <v>264</v>
      </c>
    </row>
    <row r="14" spans="1:2" x14ac:dyDescent="0.25">
      <c r="B14" s="73" t="s">
        <v>308</v>
      </c>
    </row>
    <row r="15" spans="1:2" x14ac:dyDescent="0.25">
      <c r="B15" s="73" t="s">
        <v>319</v>
      </c>
    </row>
    <row r="16" spans="1:2" x14ac:dyDescent="0.25">
      <c r="B16" s="73" t="s">
        <v>317</v>
      </c>
    </row>
    <row r="18" spans="2:2" x14ac:dyDescent="0.25">
      <c r="B18" s="78" t="s">
        <v>265</v>
      </c>
    </row>
    <row r="19" spans="2:2" x14ac:dyDescent="0.25">
      <c r="B19" s="73" t="s">
        <v>318</v>
      </c>
    </row>
    <row r="20" spans="2:2" x14ac:dyDescent="0.25">
      <c r="B20" s="73" t="s">
        <v>313</v>
      </c>
    </row>
    <row r="21" spans="2:2" x14ac:dyDescent="0.25">
      <c r="B21" s="73" t="s">
        <v>314</v>
      </c>
    </row>
    <row r="22" spans="2:2" x14ac:dyDescent="0.25">
      <c r="B22" s="73" t="s">
        <v>315</v>
      </c>
    </row>
    <row r="23" spans="2:2" x14ac:dyDescent="0.25">
      <c r="B23" s="206" t="s">
        <v>310</v>
      </c>
    </row>
    <row r="24" spans="2:2" x14ac:dyDescent="0.25">
      <c r="B24" s="73" t="s">
        <v>316</v>
      </c>
    </row>
    <row r="26" spans="2:2" x14ac:dyDescent="0.25">
      <c r="B26" s="78" t="s">
        <v>266</v>
      </c>
    </row>
    <row r="27" spans="2:2" x14ac:dyDescent="0.25">
      <c r="B27" s="73" t="s">
        <v>119</v>
      </c>
    </row>
    <row r="28" spans="2:2" x14ac:dyDescent="0.25">
      <c r="B28" s="73" t="s">
        <v>120</v>
      </c>
    </row>
    <row r="29" spans="2:2" x14ac:dyDescent="0.25">
      <c r="B29" s="73" t="s">
        <v>121</v>
      </c>
    </row>
    <row r="30" spans="2:2" x14ac:dyDescent="0.25">
      <c r="B30" s="73" t="s">
        <v>306</v>
      </c>
    </row>
    <row r="31" spans="2:2" x14ac:dyDescent="0.25">
      <c r="B31" s="73" t="s">
        <v>311</v>
      </c>
    </row>
    <row r="32" spans="2:2" x14ac:dyDescent="0.25">
      <c r="B32" s="73" t="s">
        <v>309</v>
      </c>
    </row>
    <row r="34" spans="2:14" x14ac:dyDescent="0.25">
      <c r="B34" s="78" t="s">
        <v>307</v>
      </c>
    </row>
    <row r="35" spans="2:14" ht="40.5" customHeight="1" x14ac:dyDescent="0.25">
      <c r="B35" s="240" t="s">
        <v>312</v>
      </c>
      <c r="C35" s="240"/>
      <c r="D35" s="240"/>
      <c r="E35" s="240"/>
      <c r="F35" s="240"/>
      <c r="G35" s="240"/>
      <c r="H35" s="240"/>
      <c r="I35" s="240"/>
      <c r="J35" s="240"/>
      <c r="K35" s="240"/>
      <c r="L35" s="240"/>
      <c r="M35" s="240"/>
      <c r="N35" s="240"/>
    </row>
  </sheetData>
  <mergeCells count="1">
    <mergeCell ref="B35:N35"/>
  </mergeCells>
  <phoneticPr fontId="3" type="noConversion"/>
  <pageMargins left="0.75" right="0.75" top="1" bottom="1" header="0.5" footer="0.5"/>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62"/>
  <sheetViews>
    <sheetView showGridLines="0" zoomScale="140" zoomScaleNormal="140" workbookViewId="0">
      <pane ySplit="1" topLeftCell="A48" activePane="bottomLeft" state="frozen"/>
      <selection pane="bottomLeft" activeCell="C65" sqref="C65"/>
    </sheetView>
  </sheetViews>
  <sheetFormatPr defaultColWidth="9.109375" defaultRowHeight="13.2" x14ac:dyDescent="0.25"/>
  <cols>
    <col min="1" max="1" width="8.5546875" style="73" customWidth="1"/>
    <col min="2" max="2" width="11.5546875" style="73" customWidth="1"/>
    <col min="3" max="3" width="11.44140625" style="73" customWidth="1"/>
    <col min="4" max="4" width="49.109375" style="73" customWidth="1"/>
    <col min="5" max="16384" width="9.109375" style="73"/>
  </cols>
  <sheetData>
    <row r="1" spans="1:16" ht="47.25" customHeight="1" x14ac:dyDescent="0.25">
      <c r="A1" s="71" t="s">
        <v>289</v>
      </c>
      <c r="B1" s="72" t="s">
        <v>290</v>
      </c>
      <c r="C1" s="72" t="s">
        <v>291</v>
      </c>
      <c r="D1" s="346" t="s">
        <v>292</v>
      </c>
      <c r="E1" s="347"/>
      <c r="F1" s="347"/>
      <c r="G1" s="347"/>
      <c r="H1" s="347"/>
      <c r="I1" s="347"/>
      <c r="J1" s="347"/>
      <c r="K1" s="347"/>
      <c r="L1" s="347"/>
      <c r="M1" s="347"/>
      <c r="N1" s="347"/>
      <c r="O1" s="347"/>
      <c r="P1" s="348"/>
    </row>
    <row r="2" spans="1:16" x14ac:dyDescent="0.25">
      <c r="A2" s="210">
        <v>1</v>
      </c>
      <c r="B2" s="211">
        <v>39521</v>
      </c>
      <c r="C2" s="211">
        <v>39521</v>
      </c>
      <c r="D2" s="349" t="s">
        <v>293</v>
      </c>
      <c r="E2" s="335"/>
      <c r="F2" s="335"/>
      <c r="G2" s="335"/>
      <c r="H2" s="335"/>
      <c r="I2" s="335"/>
      <c r="J2" s="335"/>
      <c r="K2" s="335"/>
      <c r="L2" s="335"/>
      <c r="M2" s="335"/>
      <c r="N2" s="335"/>
      <c r="O2" s="335"/>
      <c r="P2" s="336"/>
    </row>
    <row r="3" spans="1:16" x14ac:dyDescent="0.25">
      <c r="A3" s="212">
        <v>1.1000000000000001</v>
      </c>
      <c r="B3" s="213">
        <v>39715</v>
      </c>
      <c r="C3" s="213"/>
      <c r="D3" s="353" t="s">
        <v>294</v>
      </c>
      <c r="E3" s="351"/>
      <c r="F3" s="351"/>
      <c r="G3" s="351"/>
      <c r="H3" s="351"/>
      <c r="I3" s="351"/>
      <c r="J3" s="351"/>
      <c r="K3" s="351"/>
      <c r="L3" s="351"/>
      <c r="M3" s="351"/>
      <c r="N3" s="351"/>
      <c r="O3" s="351"/>
      <c r="P3" s="352"/>
    </row>
    <row r="4" spans="1:16" x14ac:dyDescent="0.25">
      <c r="A4" s="212">
        <v>2</v>
      </c>
      <c r="B4" s="213"/>
      <c r="C4" s="213">
        <v>39664</v>
      </c>
      <c r="D4" s="350" t="s">
        <v>295</v>
      </c>
      <c r="E4" s="351"/>
      <c r="F4" s="351"/>
      <c r="G4" s="351"/>
      <c r="H4" s="351"/>
      <c r="I4" s="351"/>
      <c r="J4" s="351"/>
      <c r="K4" s="351"/>
      <c r="L4" s="351"/>
      <c r="M4" s="351"/>
      <c r="N4" s="351"/>
      <c r="O4" s="351"/>
      <c r="P4" s="352"/>
    </row>
    <row r="5" spans="1:16" x14ac:dyDescent="0.25">
      <c r="A5" s="212">
        <v>2.0499999999999998</v>
      </c>
      <c r="B5" s="213">
        <v>39715</v>
      </c>
      <c r="C5" s="213"/>
      <c r="D5" s="216" t="s">
        <v>298</v>
      </c>
      <c r="E5" s="214"/>
      <c r="F5" s="214"/>
      <c r="G5" s="214"/>
      <c r="H5" s="214"/>
      <c r="I5" s="214"/>
      <c r="J5" s="214"/>
      <c r="K5" s="214"/>
      <c r="L5" s="214"/>
      <c r="M5" s="214"/>
      <c r="N5" s="214"/>
      <c r="O5" s="214"/>
      <c r="P5" s="215"/>
    </row>
    <row r="6" spans="1:16" x14ac:dyDescent="0.25">
      <c r="A6" s="217">
        <v>2.1</v>
      </c>
      <c r="B6" s="211">
        <v>39727</v>
      </c>
      <c r="C6" s="211"/>
      <c r="D6" s="343" t="s">
        <v>296</v>
      </c>
      <c r="E6" s="343"/>
      <c r="F6" s="343"/>
      <c r="G6" s="343"/>
      <c r="H6" s="343"/>
      <c r="I6" s="343"/>
      <c r="J6" s="343"/>
      <c r="K6" s="343"/>
      <c r="L6" s="343"/>
      <c r="M6" s="343"/>
      <c r="N6" s="343"/>
      <c r="O6" s="343"/>
      <c r="P6" s="343"/>
    </row>
    <row r="7" spans="1:16" x14ac:dyDescent="0.25">
      <c r="A7" s="217">
        <v>2.2000000000000002</v>
      </c>
      <c r="B7" s="211">
        <v>39729</v>
      </c>
      <c r="C7" s="217"/>
      <c r="D7" s="343" t="s">
        <v>300</v>
      </c>
      <c r="E7" s="338"/>
      <c r="F7" s="338"/>
      <c r="G7" s="338"/>
      <c r="H7" s="338"/>
      <c r="I7" s="338"/>
      <c r="J7" s="338"/>
      <c r="K7" s="338"/>
      <c r="L7" s="338"/>
      <c r="M7" s="338"/>
      <c r="N7" s="338"/>
      <c r="O7" s="338"/>
      <c r="P7" s="338"/>
    </row>
    <row r="8" spans="1:16" x14ac:dyDescent="0.25">
      <c r="A8" s="217">
        <v>2.2999999999999998</v>
      </c>
      <c r="B8" s="211">
        <v>40080</v>
      </c>
      <c r="C8" s="217"/>
      <c r="D8" s="354" t="s">
        <v>302</v>
      </c>
      <c r="E8" s="338"/>
      <c r="F8" s="338"/>
      <c r="G8" s="338"/>
      <c r="H8" s="338"/>
      <c r="I8" s="338"/>
      <c r="J8" s="338"/>
      <c r="K8" s="338"/>
      <c r="L8" s="338"/>
      <c r="M8" s="338"/>
      <c r="N8" s="338"/>
      <c r="O8" s="338"/>
      <c r="P8" s="338"/>
    </row>
    <row r="9" spans="1:16" x14ac:dyDescent="0.25">
      <c r="A9" s="217">
        <v>2.4</v>
      </c>
      <c r="B9" s="211">
        <v>40794</v>
      </c>
      <c r="C9" s="217"/>
      <c r="D9" s="354" t="s">
        <v>303</v>
      </c>
      <c r="E9" s="338"/>
      <c r="F9" s="338"/>
      <c r="G9" s="338"/>
      <c r="H9" s="338"/>
      <c r="I9" s="338"/>
      <c r="J9" s="338"/>
      <c r="K9" s="338"/>
      <c r="L9" s="338"/>
      <c r="M9" s="338"/>
      <c r="N9" s="338"/>
      <c r="O9" s="338"/>
      <c r="P9" s="338"/>
    </row>
    <row r="10" spans="1:16" ht="28.5" customHeight="1" x14ac:dyDescent="0.25">
      <c r="A10" s="217">
        <v>2.5</v>
      </c>
      <c r="B10" s="211">
        <v>40909</v>
      </c>
      <c r="C10" s="217"/>
      <c r="D10" s="354" t="s">
        <v>320</v>
      </c>
      <c r="E10" s="338"/>
      <c r="F10" s="338"/>
      <c r="G10" s="338"/>
      <c r="H10" s="338"/>
      <c r="I10" s="338"/>
      <c r="J10" s="338"/>
      <c r="K10" s="338"/>
      <c r="L10" s="338"/>
      <c r="M10" s="338"/>
      <c r="N10" s="338"/>
      <c r="O10" s="338"/>
      <c r="P10" s="338"/>
    </row>
    <row r="11" spans="1:16" ht="12.75" customHeight="1" x14ac:dyDescent="0.25">
      <c r="A11" s="217">
        <v>2.6</v>
      </c>
      <c r="B11" s="211">
        <v>41000</v>
      </c>
      <c r="C11" s="217"/>
      <c r="D11" s="354" t="s">
        <v>321</v>
      </c>
      <c r="E11" s="338"/>
      <c r="F11" s="338"/>
      <c r="G11" s="338"/>
      <c r="H11" s="338"/>
      <c r="I11" s="338"/>
      <c r="J11" s="338"/>
      <c r="K11" s="338"/>
      <c r="L11" s="338"/>
      <c r="M11" s="338"/>
      <c r="N11" s="338"/>
      <c r="O11" s="338"/>
      <c r="P11" s="338"/>
    </row>
    <row r="12" spans="1:16" x14ac:dyDescent="0.25">
      <c r="A12" s="217">
        <v>2.7</v>
      </c>
      <c r="B12" s="211">
        <v>41091</v>
      </c>
      <c r="C12" s="217"/>
      <c r="D12" s="354" t="s">
        <v>322</v>
      </c>
      <c r="E12" s="338"/>
      <c r="F12" s="338"/>
      <c r="G12" s="338"/>
      <c r="H12" s="338"/>
      <c r="I12" s="338"/>
      <c r="J12" s="338"/>
      <c r="K12" s="338"/>
      <c r="L12" s="338"/>
      <c r="M12" s="338"/>
      <c r="N12" s="338"/>
      <c r="O12" s="338"/>
      <c r="P12" s="338"/>
    </row>
    <row r="13" spans="1:16" ht="27" customHeight="1" x14ac:dyDescent="0.25">
      <c r="A13" s="217">
        <v>2.8</v>
      </c>
      <c r="B13" s="211">
        <v>41183</v>
      </c>
      <c r="C13" s="217"/>
      <c r="D13" s="354" t="s">
        <v>324</v>
      </c>
      <c r="E13" s="338"/>
      <c r="F13" s="338"/>
      <c r="G13" s="338"/>
      <c r="H13" s="338"/>
      <c r="I13" s="338"/>
      <c r="J13" s="338"/>
      <c r="K13" s="338"/>
      <c r="L13" s="338"/>
      <c r="M13" s="338"/>
      <c r="N13" s="338"/>
      <c r="O13" s="338"/>
      <c r="P13" s="338"/>
    </row>
    <row r="14" spans="1:16" x14ac:dyDescent="0.25">
      <c r="A14" s="217">
        <v>2.9</v>
      </c>
      <c r="B14" s="211">
        <v>41275</v>
      </c>
      <c r="C14" s="217"/>
      <c r="D14" s="354" t="s">
        <v>0</v>
      </c>
      <c r="E14" s="338"/>
      <c r="F14" s="338"/>
      <c r="G14" s="338"/>
      <c r="H14" s="338"/>
      <c r="I14" s="338"/>
      <c r="J14" s="338"/>
      <c r="K14" s="338"/>
      <c r="L14" s="338"/>
      <c r="M14" s="338"/>
      <c r="N14" s="338"/>
      <c r="O14" s="338"/>
      <c r="P14" s="338"/>
    </row>
    <row r="15" spans="1:16" x14ac:dyDescent="0.25">
      <c r="A15" s="219" t="s">
        <v>325</v>
      </c>
      <c r="B15" s="211">
        <v>41365</v>
      </c>
      <c r="C15" s="217"/>
      <c r="D15" s="337" t="s">
        <v>326</v>
      </c>
      <c r="E15" s="338"/>
      <c r="F15" s="338"/>
      <c r="G15" s="338"/>
      <c r="H15" s="338"/>
      <c r="I15" s="338"/>
      <c r="J15" s="338"/>
      <c r="K15" s="338"/>
      <c r="L15" s="338"/>
      <c r="M15" s="338"/>
      <c r="N15" s="338"/>
      <c r="O15" s="338"/>
      <c r="P15" s="338"/>
    </row>
    <row r="16" spans="1:16" x14ac:dyDescent="0.25">
      <c r="A16" s="217">
        <v>2.11</v>
      </c>
      <c r="B16" s="211">
        <v>41456</v>
      </c>
      <c r="C16" s="217"/>
      <c r="D16" s="337" t="s">
        <v>327</v>
      </c>
      <c r="E16" s="338"/>
      <c r="F16" s="338"/>
      <c r="G16" s="338"/>
      <c r="H16" s="338"/>
      <c r="I16" s="338"/>
      <c r="J16" s="338"/>
      <c r="K16" s="338"/>
      <c r="L16" s="338"/>
      <c r="M16" s="338"/>
      <c r="N16" s="338"/>
      <c r="O16" s="338"/>
      <c r="P16" s="338"/>
    </row>
    <row r="17" spans="1:16" x14ac:dyDescent="0.25">
      <c r="A17" s="217">
        <v>2.12</v>
      </c>
      <c r="B17" s="222">
        <v>41548</v>
      </c>
      <c r="C17" s="223"/>
      <c r="D17" s="339" t="s">
        <v>333</v>
      </c>
      <c r="E17" s="340"/>
      <c r="F17" s="340"/>
      <c r="G17" s="340"/>
      <c r="H17" s="340"/>
      <c r="I17" s="340"/>
      <c r="J17" s="340"/>
      <c r="K17" s="340"/>
      <c r="L17" s="340"/>
      <c r="M17" s="340"/>
      <c r="N17" s="340"/>
      <c r="O17" s="340"/>
      <c r="P17" s="340"/>
    </row>
    <row r="18" spans="1:16" x14ac:dyDescent="0.25">
      <c r="A18" s="217">
        <v>2.13</v>
      </c>
      <c r="B18" s="224">
        <v>41640</v>
      </c>
      <c r="C18" s="225"/>
      <c r="D18" s="341" t="s">
        <v>332</v>
      </c>
      <c r="E18" s="342"/>
      <c r="F18" s="342"/>
      <c r="G18" s="342"/>
      <c r="H18" s="342"/>
      <c r="I18" s="342"/>
      <c r="J18" s="342"/>
      <c r="K18" s="342"/>
      <c r="L18" s="342"/>
      <c r="M18" s="342"/>
      <c r="N18" s="342"/>
      <c r="O18" s="342"/>
      <c r="P18" s="342"/>
    </row>
    <row r="19" spans="1:16" x14ac:dyDescent="0.25">
      <c r="A19" s="217">
        <v>2.14</v>
      </c>
      <c r="B19" s="224">
        <v>41758</v>
      </c>
      <c r="C19" s="225"/>
      <c r="D19" s="341" t="s">
        <v>334</v>
      </c>
      <c r="E19" s="342"/>
      <c r="F19" s="342"/>
      <c r="G19" s="342"/>
      <c r="H19" s="342"/>
      <c r="I19" s="342"/>
      <c r="J19" s="342"/>
      <c r="K19" s="342"/>
      <c r="L19" s="342"/>
      <c r="M19" s="342"/>
      <c r="N19" s="342"/>
      <c r="O19" s="342"/>
      <c r="P19" s="342"/>
    </row>
    <row r="20" spans="1:16" x14ac:dyDescent="0.25">
      <c r="A20" s="217">
        <v>2.15</v>
      </c>
      <c r="B20" s="211">
        <v>41821</v>
      </c>
      <c r="C20" s="217"/>
      <c r="D20" s="343" t="s">
        <v>335</v>
      </c>
      <c r="E20" s="338"/>
      <c r="F20" s="338"/>
      <c r="G20" s="338"/>
      <c r="H20" s="338"/>
      <c r="I20" s="338"/>
      <c r="J20" s="338"/>
      <c r="K20" s="338"/>
      <c r="L20" s="338"/>
      <c r="M20" s="338"/>
      <c r="N20" s="338"/>
      <c r="O20" s="338"/>
      <c r="P20" s="338"/>
    </row>
    <row r="21" spans="1:16" x14ac:dyDescent="0.25">
      <c r="A21" s="217">
        <v>2.16</v>
      </c>
      <c r="B21" s="211">
        <v>41913</v>
      </c>
      <c r="C21" s="217"/>
      <c r="D21" s="344" t="s">
        <v>336</v>
      </c>
      <c r="E21" s="345"/>
      <c r="F21" s="345"/>
      <c r="G21" s="345"/>
      <c r="H21" s="345"/>
      <c r="I21" s="345"/>
      <c r="J21" s="345"/>
      <c r="K21" s="345"/>
      <c r="L21" s="345"/>
      <c r="M21" s="345"/>
      <c r="N21" s="345"/>
      <c r="O21" s="345"/>
      <c r="P21" s="345"/>
    </row>
    <row r="22" spans="1:16" x14ac:dyDescent="0.25">
      <c r="A22" s="217">
        <v>2.17</v>
      </c>
      <c r="B22" s="224">
        <v>42009</v>
      </c>
      <c r="C22" s="225"/>
      <c r="D22" s="341" t="s">
        <v>337</v>
      </c>
      <c r="E22" s="342"/>
      <c r="F22" s="342"/>
      <c r="G22" s="342"/>
      <c r="H22" s="342"/>
      <c r="I22" s="342"/>
      <c r="J22" s="342"/>
      <c r="K22" s="342"/>
      <c r="L22" s="342"/>
      <c r="M22" s="342"/>
      <c r="N22" s="342"/>
      <c r="O22" s="342"/>
      <c r="P22" s="342"/>
    </row>
    <row r="23" spans="1:16" x14ac:dyDescent="0.25">
      <c r="A23" s="217">
        <v>2.1800000000000002</v>
      </c>
      <c r="B23" s="211">
        <v>42089</v>
      </c>
      <c r="C23" s="217"/>
      <c r="D23" s="341" t="s">
        <v>338</v>
      </c>
      <c r="E23" s="342"/>
      <c r="F23" s="342"/>
      <c r="G23" s="342"/>
      <c r="H23" s="342"/>
      <c r="I23" s="342"/>
      <c r="J23" s="342"/>
      <c r="K23" s="342"/>
      <c r="L23" s="342"/>
      <c r="M23" s="342"/>
      <c r="N23" s="342"/>
      <c r="O23" s="342"/>
      <c r="P23" s="342"/>
    </row>
    <row r="24" spans="1:16" x14ac:dyDescent="0.25">
      <c r="A24" s="217">
        <v>2.19</v>
      </c>
      <c r="B24" s="211">
        <v>42180</v>
      </c>
      <c r="C24" s="217"/>
      <c r="D24" s="341" t="s">
        <v>339</v>
      </c>
      <c r="E24" s="342"/>
      <c r="F24" s="342"/>
      <c r="G24" s="342"/>
      <c r="H24" s="342"/>
      <c r="I24" s="342"/>
      <c r="J24" s="342"/>
      <c r="K24" s="342"/>
      <c r="L24" s="342"/>
      <c r="M24" s="342"/>
      <c r="N24" s="342"/>
      <c r="O24" s="342"/>
      <c r="P24" s="342"/>
    </row>
    <row r="25" spans="1:16" x14ac:dyDescent="0.25">
      <c r="A25" s="217">
        <v>2.2000000000000002</v>
      </c>
      <c r="B25" s="211">
        <v>42276</v>
      </c>
      <c r="C25" s="217"/>
      <c r="D25" s="343" t="s">
        <v>340</v>
      </c>
      <c r="E25" s="338"/>
      <c r="F25" s="338"/>
      <c r="G25" s="338"/>
      <c r="H25" s="338"/>
      <c r="I25" s="338"/>
      <c r="J25" s="338"/>
      <c r="K25" s="338"/>
      <c r="L25" s="338"/>
      <c r="M25" s="338"/>
      <c r="N25" s="338"/>
      <c r="O25" s="338"/>
      <c r="P25" s="338"/>
    </row>
    <row r="26" spans="1:16" x14ac:dyDescent="0.25">
      <c r="A26" s="217">
        <v>2.21</v>
      </c>
      <c r="B26" s="211">
        <v>42376</v>
      </c>
      <c r="C26" s="217"/>
      <c r="D26" s="343" t="s">
        <v>342</v>
      </c>
      <c r="E26" s="338"/>
      <c r="F26" s="338"/>
      <c r="G26" s="338"/>
      <c r="H26" s="338"/>
      <c r="I26" s="338"/>
      <c r="J26" s="338"/>
      <c r="K26" s="338"/>
      <c r="L26" s="338"/>
      <c r="M26" s="338"/>
      <c r="N26" s="338"/>
      <c r="O26" s="338"/>
      <c r="P26" s="338"/>
    </row>
    <row r="27" spans="1:16" x14ac:dyDescent="0.25">
      <c r="A27" s="217">
        <v>2.2200000000000002</v>
      </c>
      <c r="B27" s="211">
        <v>42465</v>
      </c>
      <c r="C27" s="217"/>
      <c r="D27" s="337" t="s">
        <v>343</v>
      </c>
      <c r="E27" s="338"/>
      <c r="F27" s="338"/>
      <c r="G27" s="338"/>
      <c r="H27" s="338"/>
      <c r="I27" s="338"/>
      <c r="J27" s="338"/>
      <c r="K27" s="338"/>
      <c r="L27" s="338"/>
      <c r="M27" s="338"/>
      <c r="N27" s="338"/>
      <c r="O27" s="338"/>
      <c r="P27" s="338"/>
    </row>
    <row r="28" spans="1:16" x14ac:dyDescent="0.25">
      <c r="A28" s="217">
        <v>2.23</v>
      </c>
      <c r="B28" s="211">
        <v>42531</v>
      </c>
      <c r="C28" s="217"/>
      <c r="D28" s="337" t="s">
        <v>344</v>
      </c>
      <c r="E28" s="338"/>
      <c r="F28" s="338"/>
      <c r="G28" s="338"/>
      <c r="H28" s="338"/>
      <c r="I28" s="338"/>
      <c r="J28" s="338"/>
      <c r="K28" s="338"/>
      <c r="L28" s="338"/>
      <c r="M28" s="338"/>
      <c r="N28" s="338"/>
      <c r="O28" s="338"/>
      <c r="P28" s="338"/>
    </row>
    <row r="29" spans="1:16" x14ac:dyDescent="0.25">
      <c r="A29" s="217">
        <v>2.2400000000000002</v>
      </c>
      <c r="B29" s="211">
        <v>42621</v>
      </c>
      <c r="C29" s="217"/>
      <c r="D29" s="337" t="s">
        <v>345</v>
      </c>
      <c r="E29" s="338"/>
      <c r="F29" s="338"/>
      <c r="G29" s="338"/>
      <c r="H29" s="338"/>
      <c r="I29" s="338"/>
      <c r="J29" s="338"/>
      <c r="K29" s="338"/>
      <c r="L29" s="338"/>
      <c r="M29" s="338"/>
      <c r="N29" s="338"/>
      <c r="O29" s="338"/>
      <c r="P29" s="338"/>
    </row>
    <row r="30" spans="1:16" x14ac:dyDescent="0.25">
      <c r="A30" s="217">
        <v>2.25</v>
      </c>
      <c r="B30" s="211">
        <v>42739</v>
      </c>
      <c r="C30" s="217"/>
      <c r="D30" s="337" t="s">
        <v>346</v>
      </c>
      <c r="E30" s="338"/>
      <c r="F30" s="338"/>
      <c r="G30" s="338"/>
      <c r="H30" s="338"/>
      <c r="I30" s="338"/>
      <c r="J30" s="338"/>
      <c r="K30" s="338"/>
      <c r="L30" s="338"/>
      <c r="M30" s="338"/>
      <c r="N30" s="338"/>
      <c r="O30" s="338"/>
      <c r="P30" s="338"/>
    </row>
    <row r="31" spans="1:16" x14ac:dyDescent="0.25">
      <c r="A31" s="217">
        <v>2.2599999999999998</v>
      </c>
      <c r="B31" s="211">
        <v>42823</v>
      </c>
      <c r="C31" s="217"/>
      <c r="D31" s="337" t="s">
        <v>347</v>
      </c>
      <c r="E31" s="338"/>
      <c r="F31" s="338"/>
      <c r="G31" s="338"/>
      <c r="H31" s="338"/>
      <c r="I31" s="338"/>
      <c r="J31" s="338"/>
      <c r="K31" s="338"/>
      <c r="L31" s="338"/>
      <c r="M31" s="338"/>
      <c r="N31" s="338"/>
      <c r="O31" s="338"/>
      <c r="P31" s="338"/>
    </row>
    <row r="32" spans="1:16" x14ac:dyDescent="0.25">
      <c r="A32" s="217">
        <v>2.27</v>
      </c>
      <c r="B32" s="228">
        <v>42923</v>
      </c>
      <c r="C32" s="229"/>
      <c r="D32" s="344" t="s">
        <v>348</v>
      </c>
      <c r="E32" s="345"/>
      <c r="F32" s="345"/>
      <c r="G32" s="345"/>
      <c r="H32" s="345"/>
      <c r="I32" s="345"/>
      <c r="J32" s="345"/>
      <c r="K32" s="345"/>
      <c r="L32" s="345"/>
      <c r="M32" s="345"/>
      <c r="N32" s="345"/>
      <c r="O32" s="345"/>
      <c r="P32" s="345"/>
    </row>
    <row r="33" spans="1:16" ht="12.75" customHeight="1" x14ac:dyDescent="0.25">
      <c r="A33" s="217">
        <v>2.2799999999999998</v>
      </c>
      <c r="B33" s="228">
        <v>43000</v>
      </c>
      <c r="C33" s="229"/>
      <c r="D33" s="355" t="s">
        <v>349</v>
      </c>
      <c r="E33" s="356"/>
      <c r="F33" s="356"/>
      <c r="G33" s="356"/>
      <c r="H33" s="356"/>
      <c r="I33" s="356"/>
      <c r="J33" s="356"/>
      <c r="K33" s="356"/>
      <c r="L33" s="356"/>
      <c r="M33" s="356"/>
      <c r="N33" s="356"/>
      <c r="O33" s="356"/>
      <c r="P33" s="357"/>
    </row>
    <row r="34" spans="1:16" ht="12.75" customHeight="1" x14ac:dyDescent="0.25">
      <c r="A34" s="217">
        <v>2.29</v>
      </c>
      <c r="B34" s="228">
        <v>43082</v>
      </c>
      <c r="C34" s="229"/>
      <c r="D34" s="355" t="s">
        <v>350</v>
      </c>
      <c r="E34" s="358"/>
      <c r="F34" s="358"/>
      <c r="G34" s="358"/>
      <c r="H34" s="358"/>
      <c r="I34" s="358"/>
      <c r="J34" s="358"/>
      <c r="K34" s="358"/>
      <c r="L34" s="358"/>
      <c r="M34" s="358"/>
      <c r="N34" s="358"/>
      <c r="O34" s="358"/>
      <c r="P34" s="359"/>
    </row>
    <row r="35" spans="1:16" x14ac:dyDescent="0.25">
      <c r="A35" s="230" t="s">
        <v>352</v>
      </c>
      <c r="B35" s="211">
        <v>43179</v>
      </c>
      <c r="C35" s="217"/>
      <c r="D35" s="337" t="s">
        <v>351</v>
      </c>
      <c r="E35" s="338"/>
      <c r="F35" s="338"/>
      <c r="G35" s="338"/>
      <c r="H35" s="338"/>
      <c r="I35" s="338"/>
      <c r="J35" s="338"/>
      <c r="K35" s="338"/>
      <c r="L35" s="338"/>
      <c r="M35" s="338"/>
      <c r="N35" s="338"/>
      <c r="O35" s="338"/>
      <c r="P35" s="338"/>
    </row>
    <row r="36" spans="1:16" x14ac:dyDescent="0.25">
      <c r="A36" s="230" t="s">
        <v>353</v>
      </c>
      <c r="B36" s="211">
        <v>43256</v>
      </c>
      <c r="C36" s="217"/>
      <c r="D36" s="334" t="s">
        <v>354</v>
      </c>
      <c r="E36" s="335"/>
      <c r="F36" s="335"/>
      <c r="G36" s="335"/>
      <c r="H36" s="335"/>
      <c r="I36" s="335"/>
      <c r="J36" s="335"/>
      <c r="K36" s="335"/>
      <c r="L36" s="335"/>
      <c r="M36" s="335"/>
      <c r="N36" s="335"/>
      <c r="O36" s="335"/>
      <c r="P36" s="336"/>
    </row>
    <row r="37" spans="1:16" x14ac:dyDescent="0.25">
      <c r="A37" s="230" t="s">
        <v>355</v>
      </c>
      <c r="B37" s="211">
        <v>43368</v>
      </c>
      <c r="C37" s="217"/>
      <c r="D37" s="334" t="s">
        <v>356</v>
      </c>
      <c r="E37" s="335"/>
      <c r="F37" s="335"/>
      <c r="G37" s="335"/>
      <c r="H37" s="335"/>
      <c r="I37" s="335"/>
      <c r="J37" s="335"/>
      <c r="K37" s="335"/>
      <c r="L37" s="335"/>
      <c r="M37" s="335"/>
      <c r="N37" s="335"/>
      <c r="O37" s="335"/>
      <c r="P37" s="336"/>
    </row>
    <row r="38" spans="1:16" x14ac:dyDescent="0.25">
      <c r="A38" s="230" t="s">
        <v>357</v>
      </c>
      <c r="B38" s="211">
        <v>43451</v>
      </c>
      <c r="C38" s="217"/>
      <c r="D38" s="334" t="s">
        <v>358</v>
      </c>
      <c r="E38" s="335"/>
      <c r="F38" s="335"/>
      <c r="G38" s="335"/>
      <c r="H38" s="335"/>
      <c r="I38" s="335"/>
      <c r="J38" s="335"/>
      <c r="K38" s="335"/>
      <c r="L38" s="335"/>
      <c r="M38" s="335"/>
      <c r="N38" s="335"/>
      <c r="O38" s="335"/>
      <c r="P38" s="336"/>
    </row>
    <row r="39" spans="1:16" x14ac:dyDescent="0.25">
      <c r="A39" s="230" t="s">
        <v>359</v>
      </c>
      <c r="B39" s="211">
        <v>43549</v>
      </c>
      <c r="C39" s="217"/>
      <c r="D39" s="334" t="s">
        <v>358</v>
      </c>
      <c r="E39" s="335"/>
      <c r="F39" s="335"/>
      <c r="G39" s="335"/>
      <c r="H39" s="335"/>
      <c r="I39" s="335"/>
      <c r="J39" s="335"/>
      <c r="K39" s="335"/>
      <c r="L39" s="335"/>
      <c r="M39" s="335"/>
      <c r="N39" s="335"/>
      <c r="O39" s="335"/>
      <c r="P39" s="336"/>
    </row>
    <row r="40" spans="1:16" x14ac:dyDescent="0.25">
      <c r="A40" s="230" t="s">
        <v>360</v>
      </c>
      <c r="B40" s="211">
        <v>43661</v>
      </c>
      <c r="C40" s="217"/>
      <c r="D40" s="334" t="s">
        <v>358</v>
      </c>
      <c r="E40" s="335"/>
      <c r="F40" s="335"/>
      <c r="G40" s="335"/>
      <c r="H40" s="335"/>
      <c r="I40" s="335"/>
      <c r="J40" s="335"/>
      <c r="K40" s="335"/>
      <c r="L40" s="335"/>
      <c r="M40" s="335"/>
      <c r="N40" s="335"/>
      <c r="O40" s="335"/>
      <c r="P40" s="336"/>
    </row>
    <row r="41" spans="1:16" x14ac:dyDescent="0.25">
      <c r="A41" s="230" t="s">
        <v>361</v>
      </c>
      <c r="B41" s="211"/>
      <c r="C41" s="217"/>
      <c r="D41" s="334" t="s">
        <v>364</v>
      </c>
      <c r="E41" s="335"/>
      <c r="F41" s="335"/>
      <c r="G41" s="335"/>
      <c r="H41" s="335"/>
      <c r="I41" s="335"/>
      <c r="J41" s="335"/>
      <c r="K41" s="335"/>
      <c r="L41" s="335"/>
      <c r="M41" s="335"/>
      <c r="N41" s="335"/>
      <c r="O41" s="335"/>
      <c r="P41" s="336"/>
    </row>
    <row r="42" spans="1:16" x14ac:dyDescent="0.25">
      <c r="A42" s="230" t="s">
        <v>362</v>
      </c>
      <c r="B42" s="211"/>
      <c r="C42" s="217"/>
      <c r="D42" s="334" t="s">
        <v>365</v>
      </c>
      <c r="E42" s="335"/>
      <c r="F42" s="335"/>
      <c r="G42" s="335"/>
      <c r="H42" s="335"/>
      <c r="I42" s="335"/>
      <c r="J42" s="335"/>
      <c r="K42" s="335"/>
      <c r="L42" s="335"/>
      <c r="M42" s="335"/>
      <c r="N42" s="335"/>
      <c r="O42" s="335"/>
      <c r="P42" s="336"/>
    </row>
    <row r="43" spans="1:16" x14ac:dyDescent="0.25">
      <c r="A43" s="230" t="s">
        <v>363</v>
      </c>
      <c r="B43" s="211">
        <v>43971</v>
      </c>
      <c r="C43" s="217"/>
      <c r="D43" s="334" t="s">
        <v>358</v>
      </c>
      <c r="E43" s="335"/>
      <c r="F43" s="335"/>
      <c r="G43" s="335"/>
      <c r="H43" s="335"/>
      <c r="I43" s="335"/>
      <c r="J43" s="335"/>
      <c r="K43" s="335"/>
      <c r="L43" s="335"/>
      <c r="M43" s="335"/>
      <c r="N43" s="335"/>
      <c r="O43" s="335"/>
      <c r="P43" s="336"/>
    </row>
    <row r="44" spans="1:16" x14ac:dyDescent="0.25">
      <c r="A44" s="230" t="s">
        <v>366</v>
      </c>
      <c r="B44" s="211">
        <v>44062</v>
      </c>
      <c r="C44" s="217"/>
      <c r="D44" s="334" t="s">
        <v>358</v>
      </c>
      <c r="E44" s="335"/>
      <c r="F44" s="335"/>
      <c r="G44" s="335"/>
      <c r="H44" s="335"/>
      <c r="I44" s="335"/>
      <c r="J44" s="335"/>
      <c r="K44" s="335"/>
      <c r="L44" s="335"/>
      <c r="M44" s="335"/>
      <c r="N44" s="335"/>
      <c r="O44" s="335"/>
      <c r="P44" s="336"/>
    </row>
    <row r="45" spans="1:16" x14ac:dyDescent="0.25">
      <c r="A45" s="230" t="s">
        <v>367</v>
      </c>
      <c r="B45" s="211">
        <v>44141</v>
      </c>
      <c r="C45" s="217"/>
      <c r="D45" s="334" t="s">
        <v>358</v>
      </c>
      <c r="E45" s="335"/>
      <c r="F45" s="335"/>
      <c r="G45" s="335"/>
      <c r="H45" s="335"/>
      <c r="I45" s="335"/>
      <c r="J45" s="335"/>
      <c r="K45" s="335"/>
      <c r="L45" s="335"/>
      <c r="M45" s="335"/>
      <c r="N45" s="335"/>
      <c r="O45" s="335"/>
      <c r="P45" s="336"/>
    </row>
    <row r="46" spans="1:16" x14ac:dyDescent="0.25">
      <c r="A46" s="230" t="s">
        <v>368</v>
      </c>
      <c r="B46" s="211">
        <v>44228</v>
      </c>
      <c r="C46" s="217"/>
      <c r="D46" s="334" t="s">
        <v>358</v>
      </c>
      <c r="E46" s="335"/>
      <c r="F46" s="335"/>
      <c r="G46" s="335"/>
      <c r="H46" s="335"/>
      <c r="I46" s="335"/>
      <c r="J46" s="335"/>
      <c r="K46" s="335"/>
      <c r="L46" s="335"/>
      <c r="M46" s="335"/>
      <c r="N46" s="335"/>
      <c r="O46" s="335"/>
      <c r="P46" s="336"/>
    </row>
    <row r="47" spans="1:16" x14ac:dyDescent="0.25">
      <c r="A47" s="230" t="s">
        <v>369</v>
      </c>
      <c r="B47" s="211">
        <v>44231</v>
      </c>
      <c r="C47" s="217"/>
      <c r="D47" s="334" t="s">
        <v>358</v>
      </c>
      <c r="E47" s="335"/>
      <c r="F47" s="335"/>
      <c r="G47" s="335"/>
      <c r="H47" s="335"/>
      <c r="I47" s="335"/>
      <c r="J47" s="335"/>
      <c r="K47" s="335"/>
      <c r="L47" s="335"/>
      <c r="M47" s="335"/>
      <c r="N47" s="335"/>
      <c r="O47" s="335"/>
      <c r="P47" s="336"/>
    </row>
    <row r="48" spans="1:16" x14ac:dyDescent="0.25">
      <c r="A48" s="230" t="s">
        <v>370</v>
      </c>
      <c r="B48" s="211">
        <v>44377</v>
      </c>
      <c r="C48" s="217"/>
      <c r="D48" s="334" t="s">
        <v>358</v>
      </c>
      <c r="E48" s="335"/>
      <c r="F48" s="335"/>
      <c r="G48" s="335"/>
      <c r="H48" s="335"/>
      <c r="I48" s="335"/>
      <c r="J48" s="335"/>
      <c r="K48" s="335"/>
      <c r="L48" s="335"/>
      <c r="M48" s="335"/>
      <c r="N48" s="335"/>
      <c r="O48" s="335"/>
      <c r="P48" s="336"/>
    </row>
    <row r="49" spans="1:16" x14ac:dyDescent="0.25">
      <c r="A49" s="230" t="s">
        <v>371</v>
      </c>
      <c r="B49" s="211">
        <v>44463</v>
      </c>
      <c r="C49" s="217"/>
      <c r="D49" s="334" t="s">
        <v>358</v>
      </c>
      <c r="E49" s="335"/>
      <c r="F49" s="335"/>
      <c r="G49" s="335"/>
      <c r="H49" s="335"/>
      <c r="I49" s="335"/>
      <c r="J49" s="335"/>
      <c r="K49" s="335"/>
      <c r="L49" s="335"/>
      <c r="M49" s="335"/>
      <c r="N49" s="335"/>
      <c r="O49" s="335"/>
      <c r="P49" s="336"/>
    </row>
    <row r="50" spans="1:16" x14ac:dyDescent="0.25">
      <c r="A50" s="230" t="s">
        <v>372</v>
      </c>
      <c r="B50" s="231">
        <v>44582</v>
      </c>
      <c r="C50" s="217"/>
      <c r="D50" s="334" t="s">
        <v>358</v>
      </c>
      <c r="E50" s="335"/>
      <c r="F50" s="335"/>
      <c r="G50" s="335"/>
      <c r="H50" s="335"/>
      <c r="I50" s="335"/>
      <c r="J50" s="335"/>
      <c r="K50" s="335"/>
      <c r="L50" s="335"/>
      <c r="M50" s="335"/>
      <c r="N50" s="335"/>
      <c r="O50" s="335"/>
      <c r="P50" s="336"/>
    </row>
    <row r="51" spans="1:16" x14ac:dyDescent="0.25">
      <c r="A51" s="230" t="s">
        <v>373</v>
      </c>
      <c r="B51" s="211">
        <v>44637</v>
      </c>
      <c r="C51" s="217"/>
      <c r="D51" s="334" t="s">
        <v>358</v>
      </c>
      <c r="E51" s="335"/>
      <c r="F51" s="335"/>
      <c r="G51" s="335"/>
      <c r="H51" s="335"/>
      <c r="I51" s="335"/>
      <c r="J51" s="335"/>
      <c r="K51" s="335"/>
      <c r="L51" s="335"/>
      <c r="M51" s="335"/>
      <c r="N51" s="335"/>
      <c r="O51" s="335"/>
      <c r="P51" s="336"/>
    </row>
    <row r="52" spans="1:16" x14ac:dyDescent="0.25">
      <c r="A52" s="230" t="s">
        <v>374</v>
      </c>
      <c r="B52" s="211">
        <v>44743</v>
      </c>
      <c r="C52" s="217"/>
      <c r="D52" s="334" t="s">
        <v>358</v>
      </c>
      <c r="E52" s="335"/>
      <c r="F52" s="335"/>
      <c r="G52" s="335"/>
      <c r="H52" s="335"/>
      <c r="I52" s="335"/>
      <c r="J52" s="335"/>
      <c r="K52" s="335"/>
      <c r="L52" s="335"/>
      <c r="M52" s="335"/>
      <c r="N52" s="335"/>
      <c r="O52" s="335"/>
      <c r="P52" s="336"/>
    </row>
    <row r="53" spans="1:16" x14ac:dyDescent="0.25">
      <c r="A53" s="230" t="s">
        <v>375</v>
      </c>
      <c r="B53" s="211">
        <v>44839</v>
      </c>
      <c r="C53" s="217"/>
      <c r="D53" s="334" t="s">
        <v>358</v>
      </c>
      <c r="E53" s="335"/>
      <c r="F53" s="335"/>
      <c r="G53" s="335"/>
      <c r="H53" s="335"/>
      <c r="I53" s="335"/>
      <c r="J53" s="335"/>
      <c r="K53" s="335"/>
      <c r="L53" s="335"/>
      <c r="M53" s="335"/>
      <c r="N53" s="335"/>
      <c r="O53" s="335"/>
      <c r="P53" s="336"/>
    </row>
    <row r="54" spans="1:16" x14ac:dyDescent="0.25">
      <c r="A54" s="230" t="s">
        <v>376</v>
      </c>
      <c r="B54" s="211">
        <v>44904</v>
      </c>
      <c r="C54" s="217"/>
      <c r="D54" s="334" t="s">
        <v>358</v>
      </c>
      <c r="E54" s="335"/>
      <c r="F54" s="335"/>
      <c r="G54" s="335"/>
      <c r="H54" s="335"/>
      <c r="I54" s="335"/>
      <c r="J54" s="335"/>
      <c r="K54" s="335"/>
      <c r="L54" s="335"/>
      <c r="M54" s="335"/>
      <c r="N54" s="335"/>
      <c r="O54" s="335"/>
      <c r="P54" s="336"/>
    </row>
    <row r="55" spans="1:16" x14ac:dyDescent="0.25">
      <c r="A55" s="235" t="s">
        <v>379</v>
      </c>
      <c r="B55" s="211">
        <v>44977</v>
      </c>
      <c r="C55" s="217"/>
      <c r="D55" s="334" t="s">
        <v>358</v>
      </c>
      <c r="E55" s="335"/>
      <c r="F55" s="335"/>
      <c r="G55" s="335"/>
      <c r="H55" s="335"/>
      <c r="I55" s="335"/>
      <c r="J55" s="335"/>
      <c r="K55" s="335"/>
      <c r="L55" s="335"/>
      <c r="M55" s="335"/>
      <c r="N55" s="335"/>
      <c r="O55" s="335"/>
      <c r="P55" s="336"/>
    </row>
    <row r="56" spans="1:16" x14ac:dyDescent="0.25">
      <c r="A56" s="230" t="s">
        <v>380</v>
      </c>
      <c r="B56" s="211">
        <v>45076</v>
      </c>
      <c r="C56" s="217"/>
      <c r="D56" s="334" t="s">
        <v>358</v>
      </c>
      <c r="E56" s="335"/>
      <c r="F56" s="335"/>
      <c r="G56" s="335"/>
      <c r="H56" s="335"/>
      <c r="I56" s="335"/>
      <c r="J56" s="335"/>
      <c r="K56" s="335"/>
      <c r="L56" s="335"/>
      <c r="M56" s="335"/>
      <c r="N56" s="335"/>
      <c r="O56" s="335"/>
      <c r="P56" s="336"/>
    </row>
    <row r="57" spans="1:16" x14ac:dyDescent="0.25">
      <c r="A57" s="230" t="s">
        <v>381</v>
      </c>
      <c r="B57" s="211">
        <v>45142</v>
      </c>
      <c r="C57" s="217"/>
      <c r="D57" s="334" t="s">
        <v>358</v>
      </c>
      <c r="E57" s="335"/>
      <c r="F57" s="335"/>
      <c r="G57" s="335"/>
      <c r="H57" s="335"/>
      <c r="I57" s="335"/>
      <c r="J57" s="335"/>
      <c r="K57" s="335"/>
      <c r="L57" s="335"/>
      <c r="M57" s="335"/>
      <c r="N57" s="335"/>
      <c r="O57" s="335"/>
      <c r="P57" s="336"/>
    </row>
    <row r="58" spans="1:16" x14ac:dyDescent="0.25">
      <c r="A58" s="230" t="s">
        <v>382</v>
      </c>
      <c r="B58" s="211">
        <v>45337</v>
      </c>
      <c r="C58" s="217"/>
      <c r="D58" s="334" t="s">
        <v>358</v>
      </c>
      <c r="E58" s="335"/>
      <c r="F58" s="335"/>
      <c r="G58" s="335"/>
      <c r="H58" s="335"/>
      <c r="I58" s="335"/>
      <c r="J58" s="335"/>
      <c r="K58" s="335"/>
      <c r="L58" s="335"/>
      <c r="M58" s="335"/>
      <c r="N58" s="335"/>
      <c r="O58" s="335"/>
      <c r="P58" s="336"/>
    </row>
    <row r="59" spans="1:16" x14ac:dyDescent="0.25">
      <c r="A59" s="230" t="s">
        <v>383</v>
      </c>
      <c r="B59" s="211">
        <v>45527</v>
      </c>
      <c r="C59" s="217"/>
      <c r="D59" s="334" t="s">
        <v>384</v>
      </c>
      <c r="E59" s="335"/>
      <c r="F59" s="335"/>
      <c r="G59" s="335"/>
      <c r="H59" s="335"/>
      <c r="I59" s="335"/>
      <c r="J59" s="335"/>
      <c r="K59" s="335"/>
      <c r="L59" s="335"/>
      <c r="M59" s="335"/>
      <c r="N59" s="335"/>
      <c r="O59" s="335"/>
      <c r="P59" s="336"/>
    </row>
    <row r="60" spans="1:16" x14ac:dyDescent="0.25">
      <c r="A60" s="230"/>
      <c r="B60" s="211"/>
      <c r="C60" s="217"/>
      <c r="D60" s="232"/>
      <c r="E60" s="233"/>
      <c r="F60" s="233"/>
      <c r="G60" s="233"/>
      <c r="H60" s="233"/>
      <c r="I60" s="233"/>
      <c r="J60" s="233"/>
      <c r="K60" s="233"/>
      <c r="L60" s="233"/>
      <c r="M60" s="233"/>
      <c r="N60" s="233"/>
      <c r="O60" s="233"/>
      <c r="P60" s="234"/>
    </row>
    <row r="61" spans="1:16" x14ac:dyDescent="0.25">
      <c r="A61" s="230"/>
      <c r="B61" s="211"/>
      <c r="C61" s="217"/>
      <c r="D61" s="232"/>
      <c r="E61" s="233"/>
      <c r="F61" s="233"/>
      <c r="G61" s="233"/>
      <c r="H61" s="233"/>
      <c r="I61" s="233"/>
      <c r="J61" s="233"/>
      <c r="K61" s="233"/>
      <c r="L61" s="233"/>
      <c r="M61" s="233"/>
      <c r="N61" s="233"/>
      <c r="O61" s="233"/>
      <c r="P61" s="234"/>
    </row>
    <row r="62" spans="1:16" x14ac:dyDescent="0.25">
      <c r="A62" s="230"/>
      <c r="B62" s="211"/>
      <c r="C62" s="217"/>
      <c r="D62" s="232"/>
      <c r="E62" s="233"/>
      <c r="F62" s="233"/>
      <c r="G62" s="233"/>
      <c r="H62" s="233"/>
      <c r="I62" s="233"/>
      <c r="J62" s="233"/>
      <c r="K62" s="233"/>
      <c r="L62" s="233"/>
      <c r="M62" s="233"/>
      <c r="N62" s="233"/>
      <c r="O62" s="233"/>
      <c r="P62" s="234"/>
    </row>
  </sheetData>
  <mergeCells count="58">
    <mergeCell ref="D52:P52"/>
    <mergeCell ref="D47:P47"/>
    <mergeCell ref="D39:P39"/>
    <mergeCell ref="D40:P40"/>
    <mergeCell ref="D41:P41"/>
    <mergeCell ref="D42:P42"/>
    <mergeCell ref="D43:P43"/>
    <mergeCell ref="D49:P49"/>
    <mergeCell ref="D29:P29"/>
    <mergeCell ref="D32:P32"/>
    <mergeCell ref="D30:P30"/>
    <mergeCell ref="D31:P31"/>
    <mergeCell ref="D35:P35"/>
    <mergeCell ref="D33:P33"/>
    <mergeCell ref="D34:P34"/>
    <mergeCell ref="D36:P36"/>
    <mergeCell ref="D37:P37"/>
    <mergeCell ref="D46:P46"/>
    <mergeCell ref="D38:P38"/>
    <mergeCell ref="D44:P44"/>
    <mergeCell ref="D45:P45"/>
    <mergeCell ref="D9:P9"/>
    <mergeCell ref="D26:P26"/>
    <mergeCell ref="D27:P27"/>
    <mergeCell ref="D28:P28"/>
    <mergeCell ref="D48:P48"/>
    <mergeCell ref="D18:P18"/>
    <mergeCell ref="D19:P19"/>
    <mergeCell ref="D21:P21"/>
    <mergeCell ref="D22:P22"/>
    <mergeCell ref="D1:P1"/>
    <mergeCell ref="D2:P2"/>
    <mergeCell ref="D4:P4"/>
    <mergeCell ref="D3:P3"/>
    <mergeCell ref="D14:P14"/>
    <mergeCell ref="D10:P10"/>
    <mergeCell ref="D11:P11"/>
    <mergeCell ref="D12:P12"/>
    <mergeCell ref="D13:P13"/>
    <mergeCell ref="D6:P6"/>
    <mergeCell ref="D7:P7"/>
    <mergeCell ref="D8:P8"/>
    <mergeCell ref="D59:P59"/>
    <mergeCell ref="D15:P15"/>
    <mergeCell ref="D58:P58"/>
    <mergeCell ref="D56:P56"/>
    <mergeCell ref="D50:P50"/>
    <mergeCell ref="D51:P51"/>
    <mergeCell ref="D54:P54"/>
    <mergeCell ref="D57:P57"/>
    <mergeCell ref="D55:P55"/>
    <mergeCell ref="D53:P53"/>
    <mergeCell ref="D16:P16"/>
    <mergeCell ref="D17:P17"/>
    <mergeCell ref="D23:P23"/>
    <mergeCell ref="D24:P24"/>
    <mergeCell ref="D25:P25"/>
    <mergeCell ref="D20:P20"/>
  </mergeCells>
  <phoneticPr fontId="3" type="noConversion"/>
  <pageMargins left="0.75" right="0.75" top="1" bottom="1" header="0.5" footer="0.5"/>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W46"/>
  <sheetViews>
    <sheetView showGridLines="0" zoomScale="75" workbookViewId="0">
      <selection activeCell="D14" sqref="D14"/>
    </sheetView>
  </sheetViews>
  <sheetFormatPr defaultColWidth="9.109375" defaultRowHeight="20.100000000000001" customHeight="1" x14ac:dyDescent="0.2"/>
  <cols>
    <col min="1" max="1" width="3" style="81" customWidth="1"/>
    <col min="2" max="2" width="6.6640625" style="81" customWidth="1"/>
    <col min="3" max="3" width="8" style="81" customWidth="1"/>
    <col min="4" max="4" width="33" style="81" customWidth="1"/>
    <col min="5" max="5" width="37.44140625" style="81" customWidth="1"/>
    <col min="6" max="8" width="12.6640625" style="81" customWidth="1"/>
    <col min="9" max="9" width="12.44140625" style="81" customWidth="1"/>
    <col min="10" max="10" width="7.33203125" style="81" customWidth="1"/>
    <col min="11" max="11" width="9.88671875" style="81" customWidth="1"/>
    <col min="12" max="12" width="9.5546875" style="81" customWidth="1"/>
    <col min="13" max="14" width="16.33203125" style="81" customWidth="1"/>
    <col min="15" max="15" width="11.33203125" style="81" customWidth="1"/>
    <col min="16" max="16" width="16.44140625" style="81" customWidth="1"/>
    <col min="17" max="17" width="11.33203125" style="81" customWidth="1"/>
    <col min="18" max="18" width="7" style="81" customWidth="1"/>
    <col min="19" max="19" width="8.109375" style="81" customWidth="1"/>
    <col min="20" max="20" width="5.88671875" style="81" customWidth="1"/>
    <col min="21" max="21" width="6.33203125" style="81" customWidth="1"/>
    <col min="22" max="16384" width="9.109375" style="81"/>
  </cols>
  <sheetData>
    <row r="1" spans="1:9" ht="20.100000000000001" customHeight="1" x14ac:dyDescent="0.3">
      <c r="A1" s="79" t="s">
        <v>281</v>
      </c>
      <c r="B1" s="80"/>
      <c r="C1" s="80"/>
      <c r="D1" s="80"/>
      <c r="E1" s="80"/>
      <c r="F1" s="80"/>
      <c r="G1" s="80"/>
      <c r="H1" s="80"/>
    </row>
    <row r="2" spans="1:9" ht="20.100000000000001" customHeight="1" x14ac:dyDescent="0.25">
      <c r="A2" s="80"/>
      <c r="B2" s="226" t="str">
        <f>Welcome!B7</f>
        <v>Version  2.54</v>
      </c>
      <c r="C2" s="80"/>
      <c r="D2" s="80"/>
      <c r="E2" s="80"/>
      <c r="F2" s="80"/>
      <c r="G2" s="80"/>
      <c r="H2" s="80"/>
    </row>
    <row r="3" spans="1:9" ht="20.100000000000001" customHeight="1" x14ac:dyDescent="0.25">
      <c r="A3" s="80">
        <v>1</v>
      </c>
      <c r="B3" s="82" t="s">
        <v>267</v>
      </c>
      <c r="C3" s="82"/>
      <c r="D3" s="80"/>
      <c r="E3" s="80"/>
      <c r="F3" s="80"/>
      <c r="G3" s="80"/>
      <c r="H3" s="80"/>
    </row>
    <row r="4" spans="1:9" ht="20.100000000000001" customHeight="1" x14ac:dyDescent="0.25">
      <c r="A4" s="80"/>
      <c r="B4" s="252" t="s">
        <v>166</v>
      </c>
      <c r="C4" s="253"/>
      <c r="D4" s="254"/>
      <c r="E4" s="252" t="s">
        <v>267</v>
      </c>
      <c r="F4" s="253"/>
      <c r="G4" s="253"/>
      <c r="H4" s="254"/>
    </row>
    <row r="5" spans="1:9" ht="20.100000000000001" customHeight="1" x14ac:dyDescent="0.25">
      <c r="A5" s="80"/>
      <c r="B5" s="23" t="s">
        <v>268</v>
      </c>
      <c r="C5" s="24"/>
      <c r="D5" s="25"/>
      <c r="E5" s="244"/>
      <c r="F5" s="245"/>
      <c r="G5" s="245"/>
      <c r="H5" s="246"/>
    </row>
    <row r="6" spans="1:9" ht="20.100000000000001" customHeight="1" x14ac:dyDescent="0.25">
      <c r="A6" s="80"/>
      <c r="B6" s="26" t="s">
        <v>269</v>
      </c>
      <c r="C6" s="27"/>
      <c r="D6" s="28"/>
      <c r="E6" s="244"/>
      <c r="F6" s="245"/>
      <c r="G6" s="245"/>
      <c r="H6" s="246"/>
    </row>
    <row r="7" spans="1:9" ht="20.100000000000001" customHeight="1" x14ac:dyDescent="0.25">
      <c r="A7" s="80"/>
      <c r="B7" s="26" t="s">
        <v>270</v>
      </c>
      <c r="C7" s="27"/>
      <c r="D7" s="28"/>
      <c r="E7" s="263"/>
      <c r="F7" s="245"/>
      <c r="G7" s="245"/>
      <c r="H7" s="246"/>
    </row>
    <row r="8" spans="1:9" ht="20.100000000000001" customHeight="1" x14ac:dyDescent="0.25">
      <c r="A8" s="80"/>
      <c r="B8" s="29" t="s">
        <v>271</v>
      </c>
      <c r="C8" s="30"/>
      <c r="D8" s="31"/>
      <c r="E8" s="244"/>
      <c r="F8" s="245"/>
      <c r="G8" s="245"/>
      <c r="H8" s="246"/>
    </row>
    <row r="9" spans="1:9" ht="20.100000000000001" customHeight="1" x14ac:dyDescent="0.25">
      <c r="A9" s="80"/>
      <c r="B9" s="29" t="s">
        <v>272</v>
      </c>
      <c r="C9" s="30"/>
      <c r="D9" s="31"/>
      <c r="E9" s="255"/>
      <c r="F9" s="256"/>
      <c r="G9" s="256"/>
      <c r="H9" s="257"/>
    </row>
    <row r="10" spans="1:9" ht="20.100000000000001" customHeight="1" x14ac:dyDescent="0.25">
      <c r="A10" s="80"/>
      <c r="B10" s="29" t="s">
        <v>273</v>
      </c>
      <c r="C10" s="30"/>
      <c r="D10" s="31"/>
      <c r="E10" s="244"/>
      <c r="F10" s="245"/>
      <c r="G10" s="245"/>
      <c r="H10" s="246"/>
    </row>
    <row r="11" spans="1:9" ht="20.100000000000001" customHeight="1" x14ac:dyDescent="0.25">
      <c r="A11" s="80"/>
      <c r="B11" s="80"/>
      <c r="C11" s="80"/>
      <c r="D11" s="80"/>
      <c r="E11" s="80"/>
      <c r="F11" s="80"/>
      <c r="G11" s="80"/>
      <c r="H11" s="80"/>
      <c r="I11" s="83"/>
    </row>
    <row r="12" spans="1:9" ht="20.100000000000001" customHeight="1" x14ac:dyDescent="0.25">
      <c r="A12" s="80">
        <v>2</v>
      </c>
      <c r="B12" s="82" t="s">
        <v>274</v>
      </c>
      <c r="C12" s="80"/>
      <c r="D12" s="80"/>
      <c r="E12" s="80"/>
      <c r="F12" s="80"/>
      <c r="G12" s="80"/>
      <c r="H12" s="80"/>
      <c r="I12" s="83"/>
    </row>
    <row r="13" spans="1:9" ht="20.100000000000001" customHeight="1" x14ac:dyDescent="0.25">
      <c r="A13" s="80"/>
      <c r="B13" s="247" t="s">
        <v>166</v>
      </c>
      <c r="C13" s="248"/>
      <c r="D13" s="32" t="s">
        <v>275</v>
      </c>
      <c r="E13" s="80"/>
      <c r="F13" s="80"/>
      <c r="G13" s="80"/>
      <c r="H13" s="80"/>
      <c r="I13" s="83"/>
    </row>
    <row r="14" spans="1:9" ht="20.100000000000001" customHeight="1" x14ac:dyDescent="0.25">
      <c r="A14" s="80"/>
      <c r="B14" s="249" t="s">
        <v>377</v>
      </c>
      <c r="C14" s="250"/>
      <c r="D14" s="236">
        <v>45627</v>
      </c>
      <c r="E14" s="80"/>
      <c r="F14" s="80"/>
      <c r="G14" s="80"/>
      <c r="H14" s="80"/>
    </row>
    <row r="15" spans="1:9" ht="20.100000000000001" customHeight="1" x14ac:dyDescent="0.25">
      <c r="A15" s="80"/>
      <c r="B15" s="249" t="s">
        <v>378</v>
      </c>
      <c r="C15" s="250"/>
      <c r="D15" s="237">
        <v>45444</v>
      </c>
      <c r="E15" s="80"/>
      <c r="F15" s="80"/>
      <c r="G15" s="80"/>
      <c r="H15" s="80"/>
    </row>
    <row r="16" spans="1:9" ht="20.100000000000001" customHeight="1" x14ac:dyDescent="0.25">
      <c r="A16" s="80"/>
      <c r="B16" s="249" t="s">
        <v>276</v>
      </c>
      <c r="C16" s="250"/>
      <c r="D16" s="238">
        <v>140.6</v>
      </c>
      <c r="E16" s="80"/>
      <c r="F16" s="80"/>
      <c r="G16" s="80"/>
      <c r="H16" s="80"/>
    </row>
    <row r="17" spans="1:23" s="84" customFormat="1" ht="20.100000000000001" customHeight="1" x14ac:dyDescent="0.25">
      <c r="A17" s="80"/>
      <c r="B17" s="249" t="s">
        <v>80</v>
      </c>
      <c r="C17" s="250"/>
      <c r="D17" s="239">
        <v>141.1</v>
      </c>
      <c r="E17" s="80"/>
      <c r="F17" s="80"/>
      <c r="G17" s="80"/>
      <c r="H17" s="80"/>
      <c r="I17" s="83"/>
    </row>
    <row r="18" spans="1:23" s="84" customFormat="1" ht="20.100000000000001" customHeight="1" x14ac:dyDescent="0.25">
      <c r="A18" s="80"/>
      <c r="B18" s="85" t="s">
        <v>277</v>
      </c>
      <c r="C18" s="80"/>
      <c r="D18" s="204"/>
      <c r="E18" s="80"/>
      <c r="F18" s="80"/>
      <c r="G18" s="80"/>
      <c r="H18" s="80"/>
      <c r="I18" s="83"/>
      <c r="Q18" s="86"/>
    </row>
    <row r="19" spans="1:23" s="84" customFormat="1" ht="20.100000000000001" customHeight="1" x14ac:dyDescent="0.25">
      <c r="A19" s="80"/>
      <c r="B19" s="85"/>
      <c r="C19" s="80"/>
      <c r="D19" s="80"/>
      <c r="E19" s="80"/>
      <c r="F19" s="80"/>
      <c r="G19" s="80"/>
      <c r="H19" s="80"/>
      <c r="I19" s="83"/>
      <c r="Q19" s="86"/>
    </row>
    <row r="20" spans="1:23" s="84" customFormat="1" ht="20.100000000000001" customHeight="1" x14ac:dyDescent="0.25">
      <c r="A20" s="87">
        <v>3</v>
      </c>
      <c r="B20" s="82" t="s">
        <v>278</v>
      </c>
      <c r="C20" s="88"/>
      <c r="D20" s="89"/>
      <c r="E20" s="89"/>
      <c r="F20" s="90"/>
      <c r="G20" s="89"/>
      <c r="H20" s="90"/>
      <c r="I20" s="83"/>
      <c r="Q20" s="86"/>
    </row>
    <row r="21" spans="1:23" s="84" customFormat="1" ht="36" customHeight="1" x14ac:dyDescent="0.25">
      <c r="A21" s="87"/>
      <c r="B21" s="264" t="s">
        <v>278</v>
      </c>
      <c r="C21" s="265"/>
      <c r="D21" s="265"/>
      <c r="E21" s="266"/>
      <c r="F21" s="258" t="s">
        <v>297</v>
      </c>
      <c r="G21" s="259"/>
      <c r="H21" s="34" t="s">
        <v>304</v>
      </c>
      <c r="Q21" s="86"/>
    </row>
    <row r="22" spans="1:23" s="84" customFormat="1" ht="20.100000000000001" customHeight="1" x14ac:dyDescent="0.25">
      <c r="A22" s="87"/>
      <c r="B22" s="242" t="str">
        <f>+'Sewer &amp; Water'!A1</f>
        <v>City Plan Policy 3, Section 2 - Headworks</v>
      </c>
      <c r="C22" s="243"/>
      <c r="D22" s="243"/>
      <c r="E22" s="243"/>
      <c r="F22" s="55"/>
      <c r="G22" s="35"/>
      <c r="H22" s="53"/>
      <c r="Q22" s="86"/>
    </row>
    <row r="23" spans="1:23" s="84" customFormat="1" ht="15" customHeight="1" x14ac:dyDescent="0.25">
      <c r="A23" s="89"/>
      <c r="B23" s="36"/>
      <c r="C23" s="37" t="str">
        <f>+'Sewer &amp; Water'!D32</f>
        <v>(Sewer)</v>
      </c>
      <c r="D23" s="38"/>
      <c r="E23" s="37"/>
      <c r="F23" s="51">
        <f>ROUND(MAX('Sewer &amp; Water'!C32,0),0)</f>
        <v>0</v>
      </c>
      <c r="G23" s="40">
        <f>+'Sewer &amp; Water'!D34</f>
        <v>45627</v>
      </c>
      <c r="H23" s="33"/>
      <c r="I23" s="81"/>
      <c r="J23" s="81"/>
      <c r="K23" s="81"/>
      <c r="L23" s="81"/>
      <c r="Q23" s="86"/>
    </row>
    <row r="24" spans="1:23" ht="15" customHeight="1" x14ac:dyDescent="0.2">
      <c r="A24" s="89"/>
      <c r="B24" s="29"/>
      <c r="C24" s="30" t="str">
        <f>+'Sewer &amp; Water'!D33</f>
        <v>(water)</v>
      </c>
      <c r="D24" s="38"/>
      <c r="E24" s="30"/>
      <c r="F24" s="56">
        <f>ROUND(MAX('Sewer &amp; Water'!C33,0),0)</f>
        <v>0</v>
      </c>
      <c r="G24" s="39">
        <f>+G23</f>
        <v>45627</v>
      </c>
      <c r="H24" s="54"/>
      <c r="Q24" s="91"/>
      <c r="S24" s="92"/>
      <c r="U24" s="92"/>
      <c r="W24" s="92"/>
    </row>
    <row r="25" spans="1:23" ht="20.100000000000001" customHeight="1" x14ac:dyDescent="0.25">
      <c r="A25" s="80"/>
      <c r="B25" s="260" t="str">
        <f>+'Open Space'!A1</f>
        <v>City Plan Policy 2, Section 3 - Public Open Space</v>
      </c>
      <c r="C25" s="261"/>
      <c r="D25" s="261"/>
      <c r="E25" s="262"/>
      <c r="F25" s="41">
        <f>ROUND(MAX('Open Space'!C14,0),0)</f>
        <v>0</v>
      </c>
      <c r="G25" s="42">
        <f>+'Open Space'!D14</f>
        <v>45627</v>
      </c>
      <c r="H25" s="45"/>
    </row>
    <row r="26" spans="1:23" ht="20.100000000000001" customHeight="1" x14ac:dyDescent="0.25">
      <c r="A26" s="80"/>
      <c r="B26" s="242" t="str">
        <f>+'Car Parking'!A1</f>
        <v>City Plan Policy 3, Section 4 - Carparking</v>
      </c>
      <c r="C26" s="243"/>
      <c r="D26" s="243"/>
      <c r="E26" s="251"/>
      <c r="F26" s="43">
        <f>ROUND(MAX('Car Parking'!C14,0),0)</f>
        <v>0</v>
      </c>
      <c r="G26" s="44">
        <f>+'Open Space'!D14</f>
        <v>45627</v>
      </c>
      <c r="H26" s="45"/>
    </row>
    <row r="27" spans="1:23" ht="20.100000000000001" customHeight="1" x14ac:dyDescent="0.25">
      <c r="A27" s="80"/>
      <c r="B27" s="242" t="str">
        <f>+Roads!A1</f>
        <v>City Plan Policy 2, Section 5 - Road Network Headworks</v>
      </c>
      <c r="C27" s="243"/>
      <c r="D27" s="243"/>
      <c r="E27" s="243"/>
      <c r="F27" s="47">
        <f>ROUND(MAX(Roads!C26,0),0)</f>
        <v>0</v>
      </c>
      <c r="G27" s="46">
        <f>+Roads!D26</f>
        <v>45627</v>
      </c>
      <c r="H27" s="48"/>
    </row>
    <row r="28" spans="1:23" ht="20.100000000000001" customHeight="1" x14ac:dyDescent="0.25">
      <c r="A28" s="80"/>
      <c r="B28" s="242" t="str">
        <f>+'Storm Water'!A1</f>
        <v>City Plan Policy 2, Section 6 - Stormwater Drainage Headworks</v>
      </c>
      <c r="C28" s="243"/>
      <c r="D28" s="243"/>
      <c r="E28" s="243"/>
      <c r="F28" s="52">
        <f>ROUND(MAX('Storm Water'!C24,0),0)</f>
        <v>0</v>
      </c>
      <c r="G28" s="44">
        <f>+'Storm Water'!D24</f>
        <v>45627</v>
      </c>
      <c r="H28" s="48"/>
      <c r="J28" s="83"/>
      <c r="K28" s="83"/>
      <c r="L28" s="83"/>
      <c r="M28" s="83"/>
      <c r="N28" s="83"/>
      <c r="Q28" s="91"/>
    </row>
    <row r="29" spans="1:23" ht="20.100000000000001" customHeight="1" x14ac:dyDescent="0.25">
      <c r="A29" s="80"/>
      <c r="B29" s="242" t="str">
        <f>+'Breakwater Road'!A1</f>
        <v>City Plan Policy 3, Section 7 - Breakwater Road Network Headworks</v>
      </c>
      <c r="C29" s="243"/>
      <c r="D29" s="243"/>
      <c r="E29" s="243"/>
      <c r="F29" s="52">
        <f>ROUND(MAX('Breakwater Road'!C26,0),0)</f>
        <v>0</v>
      </c>
      <c r="G29" s="44">
        <f>+'Breakwater Road'!D26</f>
        <v>45627</v>
      </c>
      <c r="H29" s="48"/>
      <c r="J29" s="83"/>
      <c r="K29" s="83"/>
      <c r="L29" s="83"/>
      <c r="M29" s="83"/>
      <c r="N29" s="83"/>
      <c r="Q29" s="91"/>
    </row>
    <row r="30" spans="1:23" ht="20.100000000000001" customHeight="1" x14ac:dyDescent="0.25">
      <c r="A30" s="80"/>
      <c r="B30" s="49" t="s">
        <v>279</v>
      </c>
      <c r="C30" s="27"/>
      <c r="D30" s="27"/>
      <c r="E30" s="28"/>
      <c r="F30" s="50">
        <f>ROUND(SUM(F22:F29),0)</f>
        <v>0</v>
      </c>
      <c r="G30" s="31"/>
      <c r="H30" s="45"/>
      <c r="J30" s="83"/>
      <c r="K30" s="83"/>
      <c r="L30" s="83"/>
      <c r="M30" s="83"/>
      <c r="N30" s="83"/>
      <c r="Q30" s="91"/>
      <c r="S30" s="92"/>
    </row>
    <row r="31" spans="1:23" ht="13.8" x14ac:dyDescent="0.25">
      <c r="A31" s="80"/>
      <c r="B31" s="80"/>
      <c r="C31" s="80"/>
      <c r="D31" s="80"/>
      <c r="E31" s="80"/>
      <c r="F31" s="80"/>
      <c r="G31" s="80"/>
      <c r="H31" s="80"/>
      <c r="J31" s="83"/>
      <c r="K31" s="83"/>
      <c r="L31" s="83"/>
      <c r="M31" s="83"/>
      <c r="N31" s="83"/>
      <c r="Q31" s="91"/>
      <c r="S31" s="92"/>
    </row>
    <row r="32" spans="1:23" ht="13.8" x14ac:dyDescent="0.25">
      <c r="A32" s="80"/>
      <c r="B32" s="93"/>
      <c r="C32" s="80"/>
      <c r="D32" s="80"/>
      <c r="E32" s="80"/>
      <c r="F32" s="80"/>
      <c r="G32" s="80"/>
      <c r="H32" s="80"/>
      <c r="J32" s="94"/>
      <c r="K32" s="94"/>
      <c r="L32" s="94"/>
      <c r="M32" s="94"/>
      <c r="N32" s="94"/>
      <c r="Q32" s="91"/>
      <c r="S32" s="92"/>
    </row>
    <row r="33" spans="1:17" ht="13.8" x14ac:dyDescent="0.25">
      <c r="A33" s="80"/>
      <c r="B33" s="203" t="s">
        <v>301</v>
      </c>
      <c r="C33" s="204"/>
      <c r="D33" s="204"/>
      <c r="E33" s="204"/>
      <c r="F33" s="204"/>
      <c r="G33" s="204"/>
      <c r="H33" s="204"/>
      <c r="J33" s="95"/>
      <c r="K33" s="95"/>
      <c r="L33" s="95"/>
      <c r="M33" s="95"/>
      <c r="N33" s="95"/>
      <c r="Q33" s="91"/>
    </row>
    <row r="34" spans="1:17" ht="64.5" customHeight="1" x14ac:dyDescent="0.2">
      <c r="A34" s="205">
        <v>1</v>
      </c>
      <c r="B34" s="241" t="s">
        <v>305</v>
      </c>
      <c r="C34" s="241"/>
      <c r="D34" s="241"/>
      <c r="E34" s="241"/>
      <c r="F34" s="241"/>
      <c r="G34" s="241"/>
      <c r="H34" s="241"/>
      <c r="Q34" s="96"/>
    </row>
    <row r="35" spans="1:17" ht="20.100000000000001" customHeight="1" x14ac:dyDescent="0.25">
      <c r="A35" s="80"/>
      <c r="B35" s="80"/>
      <c r="C35" s="80"/>
      <c r="D35" s="80"/>
      <c r="E35" s="80"/>
      <c r="F35" s="80"/>
      <c r="G35" s="80"/>
      <c r="H35" s="80"/>
    </row>
    <row r="36" spans="1:17" ht="20.100000000000001" customHeight="1" x14ac:dyDescent="0.25">
      <c r="A36" s="80"/>
      <c r="B36" s="80"/>
      <c r="C36" s="80"/>
      <c r="D36" s="80"/>
      <c r="E36" s="80"/>
      <c r="F36" s="80"/>
      <c r="G36" s="80"/>
      <c r="H36" s="80"/>
    </row>
    <row r="37" spans="1:17" ht="20.100000000000001" customHeight="1" x14ac:dyDescent="0.25">
      <c r="A37" s="80"/>
      <c r="B37" s="80"/>
      <c r="C37" s="80"/>
      <c r="D37" s="80"/>
      <c r="E37" s="80"/>
      <c r="F37" s="80"/>
      <c r="G37" s="80"/>
      <c r="H37" s="80"/>
    </row>
    <row r="38" spans="1:17" ht="20.100000000000001" customHeight="1" x14ac:dyDescent="0.25">
      <c r="A38" s="80"/>
      <c r="B38" s="80"/>
      <c r="C38" s="80"/>
      <c r="D38" s="80"/>
      <c r="E38" s="80"/>
      <c r="F38" s="80"/>
      <c r="G38" s="80"/>
      <c r="H38" s="80"/>
    </row>
    <row r="39" spans="1:17" ht="20.100000000000001" customHeight="1" x14ac:dyDescent="0.25">
      <c r="A39" s="80"/>
      <c r="B39" s="80"/>
      <c r="C39" s="80"/>
      <c r="D39" s="80"/>
      <c r="E39" s="80"/>
      <c r="F39" s="80"/>
      <c r="G39" s="80"/>
      <c r="H39" s="80"/>
    </row>
    <row r="40" spans="1:17" ht="20.100000000000001" customHeight="1" x14ac:dyDescent="0.25">
      <c r="A40" s="80"/>
      <c r="B40" s="80"/>
      <c r="C40" s="80"/>
      <c r="D40" s="80"/>
      <c r="E40" s="80"/>
      <c r="F40" s="80"/>
      <c r="G40" s="80"/>
      <c r="H40" s="80"/>
    </row>
    <row r="41" spans="1:17" ht="20.100000000000001" customHeight="1" x14ac:dyDescent="0.25">
      <c r="A41" s="80"/>
      <c r="B41" s="80"/>
      <c r="C41" s="80"/>
      <c r="D41" s="80"/>
      <c r="E41" s="80"/>
      <c r="F41" s="80"/>
      <c r="G41" s="80"/>
      <c r="H41" s="80"/>
    </row>
    <row r="42" spans="1:17" ht="20.100000000000001" customHeight="1" x14ac:dyDescent="0.25">
      <c r="A42" s="80"/>
      <c r="B42" s="80"/>
      <c r="C42" s="80"/>
      <c r="D42" s="80"/>
      <c r="E42" s="80"/>
      <c r="F42" s="80"/>
      <c r="G42" s="80"/>
      <c r="H42" s="80"/>
    </row>
    <row r="43" spans="1:17" ht="20.100000000000001" customHeight="1" x14ac:dyDescent="0.25">
      <c r="A43" s="80"/>
      <c r="B43" s="80"/>
      <c r="C43" s="80"/>
      <c r="D43" s="80"/>
      <c r="E43" s="80"/>
      <c r="F43" s="80"/>
      <c r="G43" s="80"/>
      <c r="H43" s="80"/>
    </row>
    <row r="44" spans="1:17" ht="20.100000000000001" customHeight="1" x14ac:dyDescent="0.25">
      <c r="A44" s="80"/>
      <c r="B44" s="80"/>
      <c r="C44" s="80"/>
      <c r="D44" s="80"/>
      <c r="E44" s="80"/>
      <c r="F44" s="80"/>
      <c r="G44" s="80"/>
      <c r="H44" s="80"/>
    </row>
    <row r="45" spans="1:17" ht="20.100000000000001" customHeight="1" x14ac:dyDescent="0.25">
      <c r="A45" s="80"/>
      <c r="B45" s="80"/>
      <c r="C45" s="80"/>
      <c r="D45" s="80"/>
      <c r="E45" s="80"/>
      <c r="F45" s="80"/>
      <c r="G45" s="80"/>
      <c r="H45" s="80"/>
    </row>
    <row r="46" spans="1:17" ht="20.100000000000001" customHeight="1" x14ac:dyDescent="0.25">
      <c r="A46" s="80"/>
      <c r="B46" s="80"/>
      <c r="C46" s="80"/>
      <c r="D46" s="80"/>
      <c r="E46" s="80"/>
      <c r="F46" s="80"/>
      <c r="G46" s="80"/>
      <c r="H46" s="80"/>
    </row>
  </sheetData>
  <sheetProtection algorithmName="SHA-512" hashValue="KyN6h03hzT3SBOyr72ON8TN+F+tn5NKLXcqgWP+bfd/7zw4dvAGeLnA5g5ApivIOiEurdm8bsCMfLMKbayrJBg==" saltValue="nM+v44FlGSwcXh+VNmKYKg==" spinCount="100000" sheet="1" objects="1" scenarios="1"/>
  <mergeCells count="22">
    <mergeCell ref="E9:H9"/>
    <mergeCell ref="F21:G21"/>
    <mergeCell ref="B25:E25"/>
    <mergeCell ref="B17:C17"/>
    <mergeCell ref="E7:H7"/>
    <mergeCell ref="B21:E21"/>
    <mergeCell ref="B22:E22"/>
    <mergeCell ref="B16:C16"/>
    <mergeCell ref="B4:D4"/>
    <mergeCell ref="E4:H4"/>
    <mergeCell ref="E5:H5"/>
    <mergeCell ref="E6:H6"/>
    <mergeCell ref="E8:H8"/>
    <mergeCell ref="B34:H34"/>
    <mergeCell ref="B29:E29"/>
    <mergeCell ref="B27:E27"/>
    <mergeCell ref="E10:H10"/>
    <mergeCell ref="B13:C13"/>
    <mergeCell ref="B14:C14"/>
    <mergeCell ref="B28:E28"/>
    <mergeCell ref="B26:E26"/>
    <mergeCell ref="B15:C15"/>
  </mergeCells>
  <phoneticPr fontId="3" type="noConversion"/>
  <pageMargins left="0.74803149606299213" right="0.19685039370078741" top="0.98425196850393704" bottom="0.98425196850393704" header="0.51181102362204722" footer="0.51181102362204722"/>
  <pageSetup paperSize="9" scale="86" orientation="portrait" blackAndWhite="1"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J124"/>
  <sheetViews>
    <sheetView showGridLines="0" zoomScale="75" workbookViewId="0">
      <selection activeCell="H7" sqref="H7"/>
    </sheetView>
  </sheetViews>
  <sheetFormatPr defaultColWidth="9.109375" defaultRowHeight="13.2" x14ac:dyDescent="0.25"/>
  <cols>
    <col min="1" max="1" width="5.5546875" style="73" customWidth="1"/>
    <col min="2" max="2" width="15.5546875" style="73" customWidth="1"/>
    <col min="3" max="3" width="12.6640625" style="73" customWidth="1"/>
    <col min="4" max="4" width="7.6640625" style="73" customWidth="1"/>
    <col min="5" max="5" width="7.33203125" style="73" customWidth="1"/>
    <col min="6" max="10" width="9.109375" style="73"/>
    <col min="11" max="11" width="7" style="73" customWidth="1"/>
    <col min="12" max="12" width="9.109375" style="73"/>
    <col min="13" max="13" width="14.33203125" style="73" customWidth="1"/>
    <col min="14" max="14" width="8.33203125" style="73" customWidth="1"/>
    <col min="15" max="15" width="7.5546875" style="73" customWidth="1"/>
    <col min="16" max="16" width="8.6640625" style="73" customWidth="1"/>
    <col min="17" max="17" width="17.44140625" style="73" customWidth="1"/>
    <col min="18" max="18" width="9.109375" style="73"/>
    <col min="19" max="19" width="9.33203125" style="73" customWidth="1"/>
    <col min="20" max="20" width="9.109375" style="73" hidden="1" customWidth="1"/>
    <col min="21" max="28" width="9.109375" style="73"/>
    <col min="29" max="29" width="16.88671875" style="73" customWidth="1"/>
    <col min="30" max="16384" width="9.109375" style="73"/>
  </cols>
  <sheetData>
    <row r="1" spans="1:20" ht="15.6" x14ac:dyDescent="0.3">
      <c r="A1" s="97" t="s">
        <v>104</v>
      </c>
      <c r="N1" s="73" t="s">
        <v>255</v>
      </c>
    </row>
    <row r="2" spans="1:20" x14ac:dyDescent="0.25">
      <c r="E2" s="98"/>
      <c r="F2" s="98"/>
      <c r="G2" s="98"/>
      <c r="H2" s="98"/>
      <c r="I2" s="98"/>
      <c r="J2" s="98"/>
      <c r="K2" s="98"/>
    </row>
    <row r="3" spans="1:20" x14ac:dyDescent="0.25">
      <c r="A3" s="99" t="s">
        <v>103</v>
      </c>
      <c r="B3" s="100" t="s">
        <v>84</v>
      </c>
      <c r="T3" s="101">
        <v>3</v>
      </c>
    </row>
    <row r="5" spans="1:20" x14ac:dyDescent="0.25">
      <c r="A5" s="99" t="s">
        <v>94</v>
      </c>
      <c r="B5" s="100" t="s">
        <v>92</v>
      </c>
    </row>
    <row r="6" spans="1:20" x14ac:dyDescent="0.25">
      <c r="B6" s="4" t="s">
        <v>87</v>
      </c>
      <c r="C6" s="5"/>
      <c r="D6" s="5"/>
      <c r="E6" s="6"/>
      <c r="F6" s="4" t="s">
        <v>89</v>
      </c>
      <c r="G6" s="7"/>
      <c r="H6" s="8" t="s">
        <v>88</v>
      </c>
      <c r="I6" s="9" t="s">
        <v>110</v>
      </c>
      <c r="J6" s="8" t="s">
        <v>111</v>
      </c>
      <c r="L6" s="273" t="s">
        <v>169</v>
      </c>
      <c r="M6" s="274"/>
      <c r="N6" s="274"/>
      <c r="O6" s="274"/>
      <c r="P6" s="275"/>
    </row>
    <row r="7" spans="1:20" ht="15" customHeight="1" x14ac:dyDescent="0.25">
      <c r="F7" s="303" t="str">
        <f>INDEX($AC$65:$AC$106,T7)</f>
        <v xml:space="preserve"> </v>
      </c>
      <c r="G7" s="304"/>
      <c r="H7" s="60"/>
      <c r="I7" s="1" t="str">
        <f>+IF(F7="FPA"," ",INDEX($AD$65:$AD$106,T7))</f>
        <v xml:space="preserve"> </v>
      </c>
      <c r="J7" s="2" t="str">
        <f>+IF(I7=" ","",IF(I7="1/5 or part",ROUNDUP(H7/5,0),H7*I7))</f>
        <v/>
      </c>
      <c r="K7" s="102"/>
      <c r="L7" s="276" t="s">
        <v>163</v>
      </c>
      <c r="M7" s="277"/>
      <c r="N7" s="8" t="s">
        <v>88</v>
      </c>
      <c r="O7" s="22" t="s">
        <v>164</v>
      </c>
      <c r="P7" s="8" t="s">
        <v>262</v>
      </c>
      <c r="T7" s="101">
        <v>1</v>
      </c>
    </row>
    <row r="8" spans="1:20" ht="15" customHeight="1" x14ac:dyDescent="0.25">
      <c r="F8" s="303" t="str">
        <f>INDEX($AC$65:$AC$106,T8)</f>
        <v xml:space="preserve"> </v>
      </c>
      <c r="G8" s="304"/>
      <c r="H8" s="60"/>
      <c r="I8" s="1" t="str">
        <f>+IF(F8="FPA"," ",INDEX($AD$65:$AD$106,T8))</f>
        <v xml:space="preserve"> </v>
      </c>
      <c r="J8" s="2" t="str">
        <f>+IF(I8=" ","",IF(I8="1/5 or part",ROUNDUP(H8/5,0),H8*I8))</f>
        <v/>
      </c>
      <c r="K8" s="102"/>
      <c r="L8" s="278" t="s">
        <v>90</v>
      </c>
      <c r="M8" s="279"/>
      <c r="N8" s="57"/>
      <c r="O8" s="16" t="str">
        <f>+IF(OR(L8=" ",L8=""),"",VLOOKUP(L8,$T$65:$X$100,5,FALSE))</f>
        <v/>
      </c>
      <c r="P8" s="19" t="str">
        <f>+IF(O8="","",N8*O8)</f>
        <v/>
      </c>
      <c r="T8" s="101">
        <v>1</v>
      </c>
    </row>
    <row r="9" spans="1:20" ht="15" customHeight="1" x14ac:dyDescent="0.25">
      <c r="F9" s="303" t="str">
        <f>INDEX($AC$65:$AC$106,T9)</f>
        <v xml:space="preserve"> </v>
      </c>
      <c r="G9" s="304"/>
      <c r="H9" s="60"/>
      <c r="I9" s="1" t="str">
        <f>+IF(F9="FPA"," ",INDEX($AD$65:$AD$106,T9))</f>
        <v xml:space="preserve"> </v>
      </c>
      <c r="J9" s="2" t="str">
        <f>+IF(I9=" ","",IF(I9="1/5 or part",ROUNDUP(H9/5,0),H9*I9))</f>
        <v/>
      </c>
      <c r="K9" s="102"/>
      <c r="L9" s="271"/>
      <c r="M9" s="272"/>
      <c r="N9" s="58"/>
      <c r="O9" s="17" t="str">
        <f t="shared" ref="O9:O20" si="0">+IF(OR(L9=" ",L9=""),"",VLOOKUP(L9,$T$65:$X$100,5,FALSE))</f>
        <v/>
      </c>
      <c r="P9" s="20" t="str">
        <f t="shared" ref="P9:P20" si="1">+IF(O9="","",N9*O9)</f>
        <v/>
      </c>
      <c r="T9" s="101">
        <v>1</v>
      </c>
    </row>
    <row r="10" spans="1:20" x14ac:dyDescent="0.25">
      <c r="E10" s="91" t="str">
        <f>+IF(OR(F7="FPA",F8="FPA",F9="FPA")," Please summarise First Principles Assessment (FPA):","Do not use this line - First Principles Assessment only")</f>
        <v>Do not use this line - First Principles Assessment only</v>
      </c>
      <c r="F10" s="292"/>
      <c r="G10" s="293"/>
      <c r="H10" s="60"/>
      <c r="I10" s="60"/>
      <c r="J10" s="3">
        <f>+IF(I10=" ","",H10*I10)</f>
        <v>0</v>
      </c>
      <c r="K10" s="102"/>
      <c r="L10" s="271"/>
      <c r="M10" s="272"/>
      <c r="N10" s="58"/>
      <c r="O10" s="17" t="str">
        <f t="shared" si="0"/>
        <v/>
      </c>
      <c r="P10" s="20" t="str">
        <f t="shared" si="1"/>
        <v/>
      </c>
    </row>
    <row r="11" spans="1:20" x14ac:dyDescent="0.25">
      <c r="I11" s="106" t="s">
        <v>91</v>
      </c>
      <c r="J11" s="107">
        <f>SUM(J7:J10)</f>
        <v>0</v>
      </c>
      <c r="K11" s="102"/>
      <c r="L11" s="271"/>
      <c r="M11" s="272"/>
      <c r="N11" s="58"/>
      <c r="O11" s="17" t="str">
        <f t="shared" si="0"/>
        <v/>
      </c>
      <c r="P11" s="20" t="str">
        <f t="shared" si="1"/>
        <v/>
      </c>
    </row>
    <row r="12" spans="1:20" x14ac:dyDescent="0.25">
      <c r="K12" s="102"/>
      <c r="L12" s="271"/>
      <c r="M12" s="272"/>
      <c r="N12" s="58"/>
      <c r="O12" s="17" t="str">
        <f t="shared" si="0"/>
        <v/>
      </c>
      <c r="P12" s="20" t="str">
        <f t="shared" si="1"/>
        <v/>
      </c>
    </row>
    <row r="13" spans="1:20" x14ac:dyDescent="0.25">
      <c r="A13" s="99" t="s">
        <v>95</v>
      </c>
      <c r="B13" s="100" t="s">
        <v>93</v>
      </c>
      <c r="K13" s="102"/>
      <c r="L13" s="271"/>
      <c r="M13" s="272"/>
      <c r="N13" s="58"/>
      <c r="O13" s="17" t="str">
        <f t="shared" si="0"/>
        <v/>
      </c>
      <c r="P13" s="20" t="str">
        <f t="shared" si="1"/>
        <v/>
      </c>
    </row>
    <row r="14" spans="1:20" ht="15" customHeight="1" x14ac:dyDescent="0.25">
      <c r="A14" s="99"/>
      <c r="B14" s="108" t="s">
        <v>181</v>
      </c>
      <c r="K14" s="102"/>
      <c r="L14" s="271"/>
      <c r="M14" s="272"/>
      <c r="N14" s="58"/>
      <c r="O14" s="17" t="str">
        <f t="shared" si="0"/>
        <v/>
      </c>
      <c r="P14" s="20" t="str">
        <f t="shared" si="1"/>
        <v/>
      </c>
      <c r="T14" s="101">
        <v>1</v>
      </c>
    </row>
    <row r="15" spans="1:20" ht="12.75" customHeight="1" x14ac:dyDescent="0.25">
      <c r="K15" s="102"/>
      <c r="L15" s="271"/>
      <c r="M15" s="272"/>
      <c r="N15" s="58"/>
      <c r="O15" s="17" t="str">
        <f t="shared" si="0"/>
        <v/>
      </c>
      <c r="P15" s="20" t="str">
        <f t="shared" si="1"/>
        <v/>
      </c>
      <c r="T15" s="73" t="b">
        <v>0</v>
      </c>
    </row>
    <row r="16" spans="1:20" x14ac:dyDescent="0.25">
      <c r="B16" s="4" t="s">
        <v>87</v>
      </c>
      <c r="C16" s="5"/>
      <c r="D16" s="5"/>
      <c r="E16" s="6"/>
      <c r="F16" s="4" t="s">
        <v>89</v>
      </c>
      <c r="G16" s="7"/>
      <c r="H16" s="8" t="s">
        <v>88</v>
      </c>
      <c r="I16" s="9" t="s">
        <v>110</v>
      </c>
      <c r="J16" s="8" t="s">
        <v>111</v>
      </c>
      <c r="K16" s="102"/>
      <c r="L16" s="271"/>
      <c r="M16" s="272"/>
      <c r="N16" s="58"/>
      <c r="O16" s="17" t="str">
        <f t="shared" si="0"/>
        <v/>
      </c>
      <c r="P16" s="20" t="str">
        <f t="shared" si="1"/>
        <v/>
      </c>
    </row>
    <row r="17" spans="1:20" ht="15" customHeight="1" x14ac:dyDescent="0.25">
      <c r="F17" s="303" t="str">
        <f>INDEX($AI$65:$AI$106,T17)</f>
        <v xml:space="preserve"> </v>
      </c>
      <c r="G17" s="304"/>
      <c r="H17" s="60"/>
      <c r="I17" s="1" t="str">
        <f>+IF(F17="FPA"," ",INDEX($AJ$65:$AJ$106,T17))</f>
        <v xml:space="preserve"> </v>
      </c>
      <c r="J17" s="2" t="str">
        <f>+IF(I17=" ","",IF(I17="1/5 or part",ROUNDUP(H17/5,0),H17*I17))</f>
        <v/>
      </c>
      <c r="K17" s="102"/>
      <c r="L17" s="271" t="s">
        <v>90</v>
      </c>
      <c r="M17" s="272"/>
      <c r="N17" s="58"/>
      <c r="O17" s="17" t="str">
        <f t="shared" si="0"/>
        <v/>
      </c>
      <c r="P17" s="20" t="str">
        <f t="shared" si="1"/>
        <v/>
      </c>
      <c r="T17" s="101">
        <v>1</v>
      </c>
    </row>
    <row r="18" spans="1:20" ht="15" customHeight="1" x14ac:dyDescent="0.25">
      <c r="F18" s="303" t="str">
        <f>INDEX($AI$65:$AI$106,T18)</f>
        <v xml:space="preserve"> </v>
      </c>
      <c r="G18" s="304"/>
      <c r="H18" s="60"/>
      <c r="I18" s="1" t="str">
        <f>+IF(F18="FPA"," ",INDEX($AJ$65:$AJ$106,T18))</f>
        <v xml:space="preserve"> </v>
      </c>
      <c r="J18" s="2" t="str">
        <f>+IF(I18=" ","",IF(I18="1/5 or part",ROUNDUP(H18/5,0),H18*I18))</f>
        <v/>
      </c>
      <c r="K18" s="102"/>
      <c r="L18" s="271" t="s">
        <v>90</v>
      </c>
      <c r="M18" s="272"/>
      <c r="N18" s="58"/>
      <c r="O18" s="17" t="str">
        <f t="shared" si="0"/>
        <v/>
      </c>
      <c r="P18" s="20" t="str">
        <f t="shared" si="1"/>
        <v/>
      </c>
      <c r="T18" s="101">
        <v>1</v>
      </c>
    </row>
    <row r="19" spans="1:20" ht="15" customHeight="1" x14ac:dyDescent="0.25">
      <c r="F19" s="303" t="str">
        <f>INDEX($AI$65:$AI$106,T19)</f>
        <v xml:space="preserve"> </v>
      </c>
      <c r="G19" s="304"/>
      <c r="H19" s="60"/>
      <c r="I19" s="1" t="str">
        <f>+IF(F19="FPA"," ",INDEX($AJ$65:$AJ$106,T19))</f>
        <v xml:space="preserve"> </v>
      </c>
      <c r="J19" s="2" t="str">
        <f>+IF(I19=" ","",IF(I19="1/5 or part",ROUNDUP(H19/5,0),H19*I19))</f>
        <v/>
      </c>
      <c r="K19" s="102"/>
      <c r="L19" s="271" t="s">
        <v>90</v>
      </c>
      <c r="M19" s="272"/>
      <c r="N19" s="58"/>
      <c r="O19" s="17" t="str">
        <f t="shared" si="0"/>
        <v/>
      </c>
      <c r="P19" s="20" t="str">
        <f t="shared" si="1"/>
        <v/>
      </c>
      <c r="T19" s="101">
        <v>1</v>
      </c>
    </row>
    <row r="20" spans="1:20" x14ac:dyDescent="0.25">
      <c r="E20" s="91" t="str">
        <f>+IF(OR(F17="FPA",F18="FPA",F19="FPA")," Please summarise First Principles Assessment (FPA):","Do not use this line - First Principles Assessment only:")</f>
        <v>Do not use this line - First Principles Assessment only:</v>
      </c>
      <c r="F20" s="292"/>
      <c r="G20" s="293"/>
      <c r="H20" s="60"/>
      <c r="I20" s="60"/>
      <c r="J20" s="3">
        <f>+IF(I20=" ","",H20*I20)</f>
        <v>0</v>
      </c>
      <c r="K20" s="102"/>
      <c r="L20" s="271" t="s">
        <v>90</v>
      </c>
      <c r="M20" s="272"/>
      <c r="N20" s="58"/>
      <c r="O20" s="17" t="str">
        <f t="shared" si="0"/>
        <v/>
      </c>
      <c r="P20" s="20" t="str">
        <f t="shared" si="1"/>
        <v/>
      </c>
    </row>
    <row r="21" spans="1:20" ht="18.75" customHeight="1" x14ac:dyDescent="0.25">
      <c r="I21" s="106" t="s">
        <v>91</v>
      </c>
      <c r="J21" s="107">
        <f>SUM(J17:J20)</f>
        <v>0</v>
      </c>
      <c r="L21" s="271"/>
      <c r="M21" s="272"/>
      <c r="N21" s="58"/>
      <c r="O21" s="17"/>
      <c r="P21" s="20"/>
    </row>
    <row r="22" spans="1:20" ht="24.75" customHeight="1" x14ac:dyDescent="0.25">
      <c r="A22" s="99" t="s">
        <v>96</v>
      </c>
      <c r="B22" s="100" t="s">
        <v>260</v>
      </c>
      <c r="I22" s="106"/>
      <c r="J22" s="107"/>
      <c r="L22" s="271" t="s">
        <v>90</v>
      </c>
      <c r="M22" s="272"/>
      <c r="N22" s="58"/>
      <c r="O22" s="17" t="str">
        <f t="shared" ref="O22:O30" si="2">+IF(OR(L22=" ",L22=""),"",VLOOKUP(L22,$T$65:$X$100,5,FALSE))</f>
        <v/>
      </c>
      <c r="P22" s="20" t="str">
        <f t="shared" ref="P22:P30" si="3">+IF(O22="","",N22*O22)</f>
        <v/>
      </c>
      <c r="T22" s="101" t="b">
        <v>1</v>
      </c>
    </row>
    <row r="23" spans="1:20" ht="18" customHeight="1" x14ac:dyDescent="0.25">
      <c r="L23" s="271" t="s">
        <v>90</v>
      </c>
      <c r="M23" s="272"/>
      <c r="N23" s="58"/>
      <c r="O23" s="17" t="str">
        <f t="shared" si="2"/>
        <v/>
      </c>
      <c r="P23" s="20" t="str">
        <f t="shared" si="3"/>
        <v/>
      </c>
    </row>
    <row r="24" spans="1:20" ht="19.5" customHeight="1" x14ac:dyDescent="0.25">
      <c r="L24" s="271" t="s">
        <v>90</v>
      </c>
      <c r="M24" s="272"/>
      <c r="N24" s="58"/>
      <c r="O24" s="17" t="str">
        <f t="shared" si="2"/>
        <v/>
      </c>
      <c r="P24" s="20" t="str">
        <f t="shared" si="3"/>
        <v/>
      </c>
    </row>
    <row r="25" spans="1:20" x14ac:dyDescent="0.25">
      <c r="B25" s="308" t="s">
        <v>77</v>
      </c>
      <c r="C25" s="309"/>
      <c r="D25" s="314" t="s">
        <v>166</v>
      </c>
      <c r="E25" s="273" t="s">
        <v>98</v>
      </c>
      <c r="F25" s="274"/>
      <c r="G25" s="275"/>
      <c r="H25" s="306" t="s">
        <v>244</v>
      </c>
      <c r="I25" s="273" t="s">
        <v>245</v>
      </c>
      <c r="J25" s="275"/>
      <c r="L25" s="271" t="s">
        <v>90</v>
      </c>
      <c r="M25" s="272"/>
      <c r="N25" s="58"/>
      <c r="O25" s="17" t="str">
        <f t="shared" si="2"/>
        <v/>
      </c>
      <c r="P25" s="20" t="str">
        <f t="shared" si="3"/>
        <v/>
      </c>
    </row>
    <row r="26" spans="1:20" x14ac:dyDescent="0.25">
      <c r="B26" s="310"/>
      <c r="C26" s="311"/>
      <c r="D26" s="315"/>
      <c r="E26" s="8" t="s">
        <v>112</v>
      </c>
      <c r="F26" s="8" t="s">
        <v>78</v>
      </c>
      <c r="G26" s="8" t="str">
        <f>IF($T$22=TRUE,"RBCI","No Index")</f>
        <v>RBCI</v>
      </c>
      <c r="H26" s="307"/>
      <c r="I26" s="8" t="s">
        <v>112</v>
      </c>
      <c r="J26" s="8" t="s">
        <v>78</v>
      </c>
      <c r="L26" s="271" t="s">
        <v>90</v>
      </c>
      <c r="M26" s="272"/>
      <c r="N26" s="58"/>
      <c r="O26" s="17" t="str">
        <f t="shared" si="2"/>
        <v/>
      </c>
      <c r="P26" s="20" t="str">
        <f t="shared" si="3"/>
        <v/>
      </c>
    </row>
    <row r="27" spans="1:20" x14ac:dyDescent="0.25">
      <c r="D27" s="13" t="s">
        <v>113</v>
      </c>
      <c r="E27" s="10">
        <f>+INDEX($E$55:$E$59,T27)</f>
        <v>0</v>
      </c>
      <c r="F27" s="63" t="s">
        <v>283</v>
      </c>
      <c r="G27" s="3">
        <v>97.2</v>
      </c>
      <c r="H27" s="12">
        <f>IF($T$22=TRUE,Summary!$D$17/'Sewer &amp; Water'!G27,1)</f>
        <v>1.4516460905349793</v>
      </c>
      <c r="I27" s="10">
        <f>+E27*H27</f>
        <v>0</v>
      </c>
      <c r="J27" s="11">
        <f>+Summary!D14</f>
        <v>45627</v>
      </c>
      <c r="L27" s="271" t="s">
        <v>90</v>
      </c>
      <c r="M27" s="272"/>
      <c r="N27" s="58"/>
      <c r="O27" s="17" t="str">
        <f t="shared" si="2"/>
        <v/>
      </c>
      <c r="P27" s="20" t="str">
        <f t="shared" si="3"/>
        <v/>
      </c>
      <c r="T27" s="101">
        <v>1</v>
      </c>
    </row>
    <row r="28" spans="1:20" x14ac:dyDescent="0.25">
      <c r="D28" s="13" t="s">
        <v>114</v>
      </c>
      <c r="E28" s="10">
        <f>+INDEX($G$55:$G$59,T27)</f>
        <v>0</v>
      </c>
      <c r="F28" s="11" t="str">
        <f>+F27</f>
        <v>Aug '08</v>
      </c>
      <c r="G28" s="218">
        <f>$G$27</f>
        <v>97.2</v>
      </c>
      <c r="H28" s="12">
        <f>+H27</f>
        <v>1.4516460905349793</v>
      </c>
      <c r="I28" s="10">
        <f>+E28*H28</f>
        <v>0</v>
      </c>
      <c r="J28" s="11">
        <f>+J27</f>
        <v>45627</v>
      </c>
      <c r="L28" s="271" t="s">
        <v>90</v>
      </c>
      <c r="M28" s="272"/>
      <c r="N28" s="58"/>
      <c r="O28" s="17" t="str">
        <f t="shared" si="2"/>
        <v/>
      </c>
      <c r="P28" s="20" t="str">
        <f t="shared" si="3"/>
        <v/>
      </c>
    </row>
    <row r="29" spans="1:20" x14ac:dyDescent="0.25">
      <c r="E29" s="81" t="str">
        <f>IF($T$22=TRUE,"Note - RBCI applied given condition of approval","Note - Base Rate set per policy, as yet no indexation applies automatically")</f>
        <v>Note - RBCI applied given condition of approval</v>
      </c>
      <c r="G29" s="81"/>
      <c r="L29" s="271" t="s">
        <v>90</v>
      </c>
      <c r="M29" s="272"/>
      <c r="N29" s="58"/>
      <c r="O29" s="17" t="str">
        <f t="shared" si="2"/>
        <v/>
      </c>
      <c r="P29" s="20" t="str">
        <f t="shared" si="3"/>
        <v/>
      </c>
    </row>
    <row r="30" spans="1:20" x14ac:dyDescent="0.25">
      <c r="L30" s="316" t="s">
        <v>90</v>
      </c>
      <c r="M30" s="317"/>
      <c r="N30" s="59"/>
      <c r="O30" s="18" t="str">
        <f t="shared" si="2"/>
        <v/>
      </c>
      <c r="P30" s="21" t="str">
        <f t="shared" si="3"/>
        <v/>
      </c>
    </row>
    <row r="31" spans="1:20" x14ac:dyDescent="0.25">
      <c r="A31" s="99" t="s">
        <v>97</v>
      </c>
      <c r="B31" s="100" t="s">
        <v>259</v>
      </c>
      <c r="E31" s="112"/>
      <c r="L31" s="73" t="s">
        <v>170</v>
      </c>
      <c r="P31" s="118">
        <f>SUM(P8:P30)</f>
        <v>0</v>
      </c>
    </row>
    <row r="32" spans="1:20" x14ac:dyDescent="0.25">
      <c r="B32" s="115" t="s">
        <v>261</v>
      </c>
      <c r="C32" s="116">
        <f>+IF(J11&gt;J21,(J11-J21)*I27,0)</f>
        <v>0</v>
      </c>
      <c r="D32" s="117" t="s">
        <v>256</v>
      </c>
      <c r="G32" s="116" t="str">
        <f>+IF(J21&gt;J11,"No credit in excess of the demand is given","")</f>
        <v/>
      </c>
      <c r="L32" s="81" t="s">
        <v>171</v>
      </c>
      <c r="M32" s="81"/>
      <c r="N32" s="81"/>
    </row>
    <row r="33" spans="1:10" ht="15" x14ac:dyDescent="0.4">
      <c r="A33" s="99"/>
      <c r="C33" s="119">
        <f>+IF(J11&gt;J21,(J11-J21)*I28,0)</f>
        <v>0</v>
      </c>
      <c r="D33" s="117" t="s">
        <v>257</v>
      </c>
      <c r="G33" s="120" t="str">
        <f>+G32</f>
        <v/>
      </c>
    </row>
    <row r="34" spans="1:10" x14ac:dyDescent="0.25">
      <c r="C34" s="120">
        <f>+C33+C32</f>
        <v>0</v>
      </c>
      <c r="D34" s="270">
        <f>+J27</f>
        <v>45627</v>
      </c>
      <c r="E34" s="270"/>
    </row>
    <row r="36" spans="1:10" ht="15.75" customHeight="1" x14ac:dyDescent="0.25">
      <c r="G36" s="122"/>
      <c r="I36" s="123"/>
    </row>
    <row r="37" spans="1:10" ht="57.75" customHeight="1" x14ac:dyDescent="0.25">
      <c r="B37" s="305" t="str">
        <f>+IF(T14=6,J44,"")</f>
        <v/>
      </c>
      <c r="C37" s="305"/>
      <c r="D37" s="305"/>
      <c r="E37" s="305"/>
      <c r="F37" s="305"/>
      <c r="G37" s="305"/>
      <c r="H37" s="305"/>
      <c r="I37" s="305"/>
      <c r="J37" s="305"/>
    </row>
    <row r="38" spans="1:10" x14ac:dyDescent="0.25">
      <c r="B38" s="99"/>
    </row>
    <row r="39" spans="1:10" x14ac:dyDescent="0.25">
      <c r="B39" s="124"/>
      <c r="E39" s="81" t="str">
        <f>+IF(E31&gt;C32,"no credit given in excess of existing lawful use","")</f>
        <v/>
      </c>
    </row>
    <row r="43" spans="1:10" x14ac:dyDescent="0.25">
      <c r="B43" s="125" t="s">
        <v>101</v>
      </c>
    </row>
    <row r="44" spans="1:10" x14ac:dyDescent="0.25">
      <c r="J44" s="77" t="s">
        <v>299</v>
      </c>
    </row>
    <row r="45" spans="1:10" x14ac:dyDescent="0.25">
      <c r="B45" s="280" t="s">
        <v>84</v>
      </c>
      <c r="C45" s="281"/>
      <c r="D45" s="281"/>
      <c r="E45" s="282"/>
    </row>
    <row r="46" spans="1:10" x14ac:dyDescent="0.25">
      <c r="B46" s="126" t="s">
        <v>85</v>
      </c>
      <c r="C46" s="127"/>
      <c r="D46" s="127"/>
      <c r="E46" s="103"/>
    </row>
    <row r="47" spans="1:10" x14ac:dyDescent="0.25">
      <c r="B47" s="128" t="s">
        <v>165</v>
      </c>
      <c r="E47" s="105"/>
    </row>
    <row r="48" spans="1:10" x14ac:dyDescent="0.25">
      <c r="B48" s="129"/>
      <c r="C48" s="130"/>
      <c r="D48" s="130"/>
      <c r="E48" s="114"/>
    </row>
    <row r="50" spans="2:36" x14ac:dyDescent="0.25">
      <c r="B50" s="312" t="s">
        <v>236</v>
      </c>
      <c r="C50" s="313"/>
      <c r="D50" s="313"/>
      <c r="E50" s="313"/>
      <c r="F50" s="313"/>
      <c r="G50" s="313"/>
      <c r="H50" s="313"/>
      <c r="J50" s="280" t="s">
        <v>174</v>
      </c>
      <c r="K50" s="281"/>
      <c r="L50" s="281"/>
      <c r="M50" s="281"/>
      <c r="N50" s="282"/>
    </row>
    <row r="51" spans="2:36" x14ac:dyDescent="0.25">
      <c r="B51" s="283" t="s">
        <v>77</v>
      </c>
      <c r="C51" s="284"/>
      <c r="D51" s="285"/>
      <c r="E51" s="132" t="s">
        <v>82</v>
      </c>
      <c r="F51" s="133"/>
      <c r="G51" s="132"/>
      <c r="H51" s="133"/>
      <c r="J51" s="126"/>
      <c r="K51" s="127"/>
      <c r="L51" s="127"/>
      <c r="M51" s="127"/>
      <c r="N51" s="103"/>
    </row>
    <row r="52" spans="2:36" ht="12.75" customHeight="1" x14ac:dyDescent="0.25">
      <c r="B52" s="286"/>
      <c r="C52" s="287"/>
      <c r="D52" s="288"/>
      <c r="E52" s="267" t="s">
        <v>113</v>
      </c>
      <c r="F52" s="269"/>
      <c r="G52" s="267" t="s">
        <v>114</v>
      </c>
      <c r="H52" s="269"/>
      <c r="J52" s="128" t="s">
        <v>180</v>
      </c>
      <c r="N52" s="105"/>
    </row>
    <row r="53" spans="2:36" x14ac:dyDescent="0.25">
      <c r="B53" s="286"/>
      <c r="C53" s="287"/>
      <c r="D53" s="288"/>
      <c r="E53" s="134" t="s">
        <v>79</v>
      </c>
      <c r="F53" s="135" t="s">
        <v>81</v>
      </c>
      <c r="G53" s="134" t="s">
        <v>79</v>
      </c>
      <c r="H53" s="135" t="s">
        <v>81</v>
      </c>
      <c r="J53" s="128" t="s">
        <v>179</v>
      </c>
      <c r="N53" s="105"/>
      <c r="O53" s="73" t="s">
        <v>177</v>
      </c>
    </row>
    <row r="54" spans="2:36" x14ac:dyDescent="0.25">
      <c r="B54" s="289"/>
      <c r="C54" s="290"/>
      <c r="D54" s="291"/>
      <c r="E54" s="136"/>
      <c r="F54" s="137">
        <f>+J27</f>
        <v>45627</v>
      </c>
      <c r="G54" s="136">
        <f>+E54</f>
        <v>0</v>
      </c>
      <c r="H54" s="137">
        <f>+F54</f>
        <v>45627</v>
      </c>
      <c r="J54" s="128" t="s">
        <v>241</v>
      </c>
      <c r="N54" s="105"/>
      <c r="O54" s="73" t="s">
        <v>176</v>
      </c>
    </row>
    <row r="55" spans="2:36" x14ac:dyDescent="0.25">
      <c r="B55" s="138" t="s">
        <v>90</v>
      </c>
      <c r="C55" s="127"/>
      <c r="D55" s="103"/>
      <c r="E55" s="139"/>
      <c r="F55" s="140"/>
      <c r="G55" s="139"/>
      <c r="H55" s="140"/>
      <c r="J55" s="128" t="s">
        <v>182</v>
      </c>
      <c r="N55" s="105"/>
      <c r="O55" s="73" t="s">
        <v>178</v>
      </c>
    </row>
    <row r="56" spans="2:36" x14ac:dyDescent="0.25">
      <c r="B56" s="141" t="s">
        <v>108</v>
      </c>
      <c r="D56" s="105"/>
      <c r="E56" s="142">
        <v>761</v>
      </c>
      <c r="F56" s="143">
        <f>+E56*$H$27</f>
        <v>1104.7026748971193</v>
      </c>
      <c r="G56" s="142">
        <v>3044</v>
      </c>
      <c r="H56" s="143">
        <f>+G56*$H$27</f>
        <v>4418.8106995884773</v>
      </c>
      <c r="J56" s="129" t="s">
        <v>242</v>
      </c>
      <c r="K56" s="130"/>
      <c r="L56" s="130"/>
      <c r="M56" s="130"/>
      <c r="N56" s="114"/>
      <c r="O56" s="73" t="s">
        <v>176</v>
      </c>
    </row>
    <row r="57" spans="2:36" x14ac:dyDescent="0.25">
      <c r="B57" s="141" t="s">
        <v>107</v>
      </c>
      <c r="D57" s="105"/>
      <c r="E57" s="142">
        <v>4935</v>
      </c>
      <c r="F57" s="143">
        <f>+E57*$H$27</f>
        <v>7163.8734567901229</v>
      </c>
      <c r="G57" s="142">
        <v>3909</v>
      </c>
      <c r="H57" s="143">
        <f>+G57*$H$27</f>
        <v>5674.4845679012342</v>
      </c>
    </row>
    <row r="58" spans="2:36" x14ac:dyDescent="0.25">
      <c r="B58" s="141" t="s">
        <v>168</v>
      </c>
      <c r="D58" s="105"/>
      <c r="E58" s="142">
        <v>0</v>
      </c>
      <c r="F58" s="143">
        <f>+E58*$H$27</f>
        <v>0</v>
      </c>
      <c r="G58" s="142">
        <v>4891</v>
      </c>
      <c r="H58" s="143">
        <f>+G58*$H$27</f>
        <v>7100.0010288065832</v>
      </c>
    </row>
    <row r="59" spans="2:36" x14ac:dyDescent="0.25">
      <c r="B59" s="141" t="s">
        <v>109</v>
      </c>
      <c r="D59" s="105"/>
      <c r="E59" s="142">
        <v>0</v>
      </c>
      <c r="F59" s="143">
        <f>+E59*$H$27</f>
        <v>0</v>
      </c>
      <c r="G59" s="142">
        <v>3927</v>
      </c>
      <c r="H59" s="143">
        <f>+G59*$H$27</f>
        <v>5700.6141975308637</v>
      </c>
    </row>
    <row r="60" spans="2:36" x14ac:dyDescent="0.25">
      <c r="B60" s="144"/>
      <c r="C60" s="130"/>
      <c r="D60" s="114"/>
      <c r="E60" s="145"/>
      <c r="F60" s="146"/>
      <c r="G60" s="145"/>
      <c r="H60" s="146"/>
    </row>
    <row r="63" spans="2:36" ht="12.75" customHeight="1" x14ac:dyDescent="0.25">
      <c r="B63" s="280" t="s">
        <v>237</v>
      </c>
      <c r="C63" s="281"/>
      <c r="D63" s="281"/>
      <c r="E63" s="281"/>
      <c r="F63" s="282"/>
      <c r="H63" s="300" t="s">
        <v>238</v>
      </c>
      <c r="I63" s="301"/>
      <c r="J63" s="301"/>
      <c r="K63" s="301"/>
      <c r="L63" s="302"/>
      <c r="M63" s="147"/>
      <c r="N63" s="300" t="s">
        <v>239</v>
      </c>
      <c r="O63" s="301"/>
      <c r="P63" s="301"/>
      <c r="Q63" s="301"/>
      <c r="R63" s="302"/>
      <c r="T63" s="300" t="s">
        <v>240</v>
      </c>
      <c r="U63" s="301"/>
      <c r="V63" s="301"/>
      <c r="W63" s="301"/>
      <c r="X63" s="302"/>
      <c r="Z63" s="280" t="s">
        <v>102</v>
      </c>
      <c r="AA63" s="281"/>
      <c r="AB63" s="281"/>
      <c r="AC63" s="281"/>
      <c r="AD63" s="282"/>
      <c r="AF63" s="280" t="s">
        <v>175</v>
      </c>
      <c r="AG63" s="281"/>
      <c r="AH63" s="281"/>
      <c r="AI63" s="281"/>
      <c r="AJ63" s="282"/>
    </row>
    <row r="64" spans="2:36" x14ac:dyDescent="0.25">
      <c r="B64" s="267" t="s">
        <v>166</v>
      </c>
      <c r="C64" s="268"/>
      <c r="D64" s="269"/>
      <c r="E64" s="148" t="s">
        <v>27</v>
      </c>
      <c r="F64" s="149" t="s">
        <v>110</v>
      </c>
      <c r="H64" s="297" t="s">
        <v>26</v>
      </c>
      <c r="I64" s="298"/>
      <c r="J64" s="299"/>
      <c r="K64" s="148" t="s">
        <v>27</v>
      </c>
      <c r="L64" s="149" t="s">
        <v>110</v>
      </c>
      <c r="N64" s="297" t="s">
        <v>34</v>
      </c>
      <c r="O64" s="298"/>
      <c r="P64" s="299"/>
      <c r="Q64" s="148" t="s">
        <v>27</v>
      </c>
      <c r="R64" s="149" t="s">
        <v>110</v>
      </c>
      <c r="T64" s="109" t="s">
        <v>163</v>
      </c>
      <c r="U64" s="150"/>
      <c r="V64" s="150"/>
      <c r="W64" s="110"/>
      <c r="X64" s="135" t="s">
        <v>164</v>
      </c>
      <c r="Z64" s="294" t="str">
        <f>IF($T$3=1,B64,N64)</f>
        <v>Defined City Plan Use</v>
      </c>
      <c r="AA64" s="295"/>
      <c r="AB64" s="296"/>
      <c r="AC64" s="151" t="str">
        <f>IF($T$3=1,E64,Q64)</f>
        <v>Unit</v>
      </c>
      <c r="AD64" s="152" t="str">
        <f>IF($T$3=1,F64,R64)</f>
        <v>EP/unit</v>
      </c>
      <c r="AF64" s="153" t="str">
        <f>IF(OR($T$14=2,$T$14=6),Z64,IF($T$14=3,N64,IF($T$14=4,H64,IF($T$14=6,H64, IF($T$14=1," ","Refer to Appendix H of the policy")))))</f>
        <v xml:space="preserve"> </v>
      </c>
      <c r="AG64" s="153"/>
      <c r="AH64" s="153"/>
      <c r="AI64" s="153" t="str">
        <f>IF(OR($T$14=2,$T$14=6),AC64,IF($T$14=3,Q64,IF($T$14=4,K64,IF($T$14=6,K64, IF($T$14=1," ","Refer to Appendix H of the policy")))))</f>
        <v xml:space="preserve"> </v>
      </c>
      <c r="AJ64" s="153" t="str">
        <f>IF(OR($T$14=2,$T$14=6),AD64,IF($T$14=3,R64,IF($T$14=4,L64,IF($T$14=6,L64, IF($T$14=1," ","Refer to Appendix H of the policy")))))</f>
        <v xml:space="preserve"> </v>
      </c>
    </row>
    <row r="65" spans="2:36" x14ac:dyDescent="0.25">
      <c r="B65" s="126"/>
      <c r="C65" s="127"/>
      <c r="D65" s="103"/>
      <c r="E65" s="156"/>
      <c r="F65" s="103"/>
      <c r="H65" s="128" t="s">
        <v>90</v>
      </c>
      <c r="J65" s="105"/>
      <c r="K65" s="157" t="s">
        <v>90</v>
      </c>
      <c r="L65" s="157" t="s">
        <v>90</v>
      </c>
      <c r="N65" s="126" t="s">
        <v>90</v>
      </c>
      <c r="O65" s="127"/>
      <c r="P65" s="127"/>
      <c r="Q65" s="157" t="s">
        <v>90</v>
      </c>
      <c r="R65" s="158" t="s">
        <v>90</v>
      </c>
      <c r="T65" s="126" t="s">
        <v>90</v>
      </c>
      <c r="U65" s="127"/>
      <c r="V65" s="127"/>
      <c r="W65" s="159"/>
      <c r="X65" s="157"/>
      <c r="Z65" s="160" t="s">
        <v>90</v>
      </c>
      <c r="AA65" s="161"/>
      <c r="AB65" s="162"/>
      <c r="AC65" s="154" t="s">
        <v>90</v>
      </c>
      <c r="AD65" s="163" t="s">
        <v>90</v>
      </c>
      <c r="AF65" s="153" t="str">
        <f t="shared" ref="AF65:AF106" si="4">IF(OR($T$14=2,$T$14=6),Z65,IF($T$14=3,N65,IF($T$14=4,H65,IF($T$14=6,H65, IF($T$14=1," ","Refer to Appendix H of the policy")))))</f>
        <v xml:space="preserve"> </v>
      </c>
      <c r="AG65" s="153"/>
      <c r="AH65" s="153"/>
      <c r="AI65" s="153" t="str">
        <f t="shared" ref="AI65:AI106" si="5">IF(OR($T$14=2,$T$14=6),AC65,IF($T$14=3,Q65,IF($T$14=4,K65,IF($T$14=6,K65, IF($T$14=1," ","Refer to Appendix H of the policy")))))</f>
        <v xml:space="preserve"> </v>
      </c>
      <c r="AJ65" s="153" t="str">
        <f t="shared" ref="AJ65:AJ106" si="6">IF(OR($T$14=2,$T$14=6),AD65,IF($T$14=3,R65,IF($T$14=4,L65,IF($T$14=6,L65, IF($T$14=1," ","Refer to Appendix H of the policy")))))</f>
        <v xml:space="preserve"> </v>
      </c>
    </row>
    <row r="66" spans="2:36" x14ac:dyDescent="0.25">
      <c r="B66" s="129" t="s">
        <v>167</v>
      </c>
      <c r="C66" s="130"/>
      <c r="D66" s="114"/>
      <c r="E66" s="164" t="s">
        <v>28</v>
      </c>
      <c r="F66" s="114">
        <v>2.8</v>
      </c>
      <c r="H66" s="165" t="s">
        <v>12</v>
      </c>
      <c r="J66" s="105"/>
      <c r="K66" s="166" t="s">
        <v>29</v>
      </c>
      <c r="L66" s="166">
        <v>31</v>
      </c>
      <c r="N66" s="128" t="s">
        <v>35</v>
      </c>
      <c r="Q66" s="166" t="s">
        <v>122</v>
      </c>
      <c r="R66" s="166">
        <v>0.75</v>
      </c>
      <c r="T66" s="128" t="s">
        <v>128</v>
      </c>
      <c r="W66" s="98"/>
      <c r="X66" s="166">
        <v>3</v>
      </c>
      <c r="Z66" s="153" t="str">
        <f>IF($T$3=1,B66,N66)</f>
        <v>Accomodation Building</v>
      </c>
      <c r="AA66" s="167"/>
      <c r="AB66" s="168"/>
      <c r="AC66" s="169" t="str">
        <f>IF($T$3=1,E66,Q66)</f>
        <v>single bed</v>
      </c>
      <c r="AD66" s="155">
        <f>IF($T$3=1,F66,R66)</f>
        <v>0.75</v>
      </c>
      <c r="AF66" s="153" t="str">
        <f t="shared" si="4"/>
        <v xml:space="preserve"> </v>
      </c>
      <c r="AG66" s="153"/>
      <c r="AH66" s="153"/>
      <c r="AI66" s="153" t="str">
        <f t="shared" si="5"/>
        <v xml:space="preserve"> </v>
      </c>
      <c r="AJ66" s="153" t="str">
        <f t="shared" si="6"/>
        <v xml:space="preserve"> </v>
      </c>
    </row>
    <row r="67" spans="2:36" x14ac:dyDescent="0.25">
      <c r="B67" s="73" t="s">
        <v>90</v>
      </c>
      <c r="E67" s="73" t="s">
        <v>90</v>
      </c>
      <c r="F67" s="73" t="s">
        <v>90</v>
      </c>
      <c r="H67" s="128" t="s">
        <v>19</v>
      </c>
      <c r="J67" s="105"/>
      <c r="K67" s="166" t="s">
        <v>29</v>
      </c>
      <c r="L67" s="166">
        <v>21</v>
      </c>
      <c r="N67" s="128" t="s">
        <v>54</v>
      </c>
      <c r="Q67" s="166" t="s">
        <v>124</v>
      </c>
      <c r="R67" s="166">
        <v>1.5</v>
      </c>
      <c r="T67" s="128" t="s">
        <v>129</v>
      </c>
      <c r="W67" s="98"/>
      <c r="X67" s="166">
        <v>3</v>
      </c>
      <c r="Z67" s="153" t="str">
        <f t="shared" ref="Z67:Z102" si="7">IF($T$3=1,B67,N67)</f>
        <v>Bed and Breakfast</v>
      </c>
      <c r="AA67" s="167"/>
      <c r="AB67" s="168"/>
      <c r="AC67" s="169" t="str">
        <f t="shared" ref="AC67:AC106" si="8">IF($T$3=1,E67,Q67)</f>
        <v>site</v>
      </c>
      <c r="AD67" s="155">
        <f t="shared" ref="AD67:AD106" si="9">IF($T$3=1,F67,R67)</f>
        <v>1.5</v>
      </c>
      <c r="AF67" s="153" t="str">
        <f t="shared" si="4"/>
        <v xml:space="preserve"> </v>
      </c>
      <c r="AG67" s="153"/>
      <c r="AH67" s="153"/>
      <c r="AI67" s="153" t="str">
        <f t="shared" si="5"/>
        <v xml:space="preserve"> </v>
      </c>
      <c r="AJ67" s="153" t="str">
        <f t="shared" si="6"/>
        <v xml:space="preserve"> </v>
      </c>
    </row>
    <row r="68" spans="2:36" x14ac:dyDescent="0.25">
      <c r="B68" s="73" t="s">
        <v>90</v>
      </c>
      <c r="E68" s="73" t="s">
        <v>90</v>
      </c>
      <c r="F68" s="73" t="s">
        <v>90</v>
      </c>
      <c r="H68" s="128" t="s">
        <v>13</v>
      </c>
      <c r="J68" s="105"/>
      <c r="K68" s="166" t="s">
        <v>29</v>
      </c>
      <c r="L68" s="166">
        <v>56</v>
      </c>
      <c r="N68" s="128" t="s">
        <v>62</v>
      </c>
      <c r="Q68" s="166" t="s">
        <v>172</v>
      </c>
      <c r="R68" s="166" t="s">
        <v>173</v>
      </c>
      <c r="T68" s="128" t="s">
        <v>130</v>
      </c>
      <c r="W68" s="98"/>
      <c r="X68" s="166">
        <v>1</v>
      </c>
      <c r="Z68" s="153" t="str">
        <f t="shared" si="7"/>
        <v>Car Washing Station</v>
      </c>
      <c r="AA68" s="167"/>
      <c r="AB68" s="168"/>
      <c r="AC68" s="169" t="str">
        <f t="shared" si="8"/>
        <v>fixture</v>
      </c>
      <c r="AD68" s="155" t="str">
        <f t="shared" si="9"/>
        <v>1/5 or part</v>
      </c>
      <c r="AF68" s="153" t="str">
        <f t="shared" si="4"/>
        <v xml:space="preserve"> </v>
      </c>
      <c r="AG68" s="153"/>
      <c r="AH68" s="153"/>
      <c r="AI68" s="153" t="str">
        <f t="shared" si="5"/>
        <v xml:space="preserve"> </v>
      </c>
      <c r="AJ68" s="153" t="str">
        <f t="shared" si="6"/>
        <v xml:space="preserve"> </v>
      </c>
    </row>
    <row r="69" spans="2:36" x14ac:dyDescent="0.25">
      <c r="B69" s="73" t="s">
        <v>90</v>
      </c>
      <c r="E69" s="73" t="s">
        <v>90</v>
      </c>
      <c r="F69" s="73" t="s">
        <v>90</v>
      </c>
      <c r="H69" s="128" t="s">
        <v>14</v>
      </c>
      <c r="J69" s="105"/>
      <c r="K69" s="166" t="s">
        <v>29</v>
      </c>
      <c r="L69" s="166">
        <v>56</v>
      </c>
      <c r="N69" s="128" t="s">
        <v>55</v>
      </c>
      <c r="Q69" s="166" t="s">
        <v>124</v>
      </c>
      <c r="R69" s="166">
        <v>1.5</v>
      </c>
      <c r="T69" s="128" t="s">
        <v>131</v>
      </c>
      <c r="W69" s="98"/>
      <c r="X69" s="166">
        <v>3</v>
      </c>
      <c r="Z69" s="153" t="str">
        <f t="shared" si="7"/>
        <v>Caravan Park</v>
      </c>
      <c r="AA69" s="167"/>
      <c r="AB69" s="168"/>
      <c r="AC69" s="169" t="str">
        <f t="shared" si="8"/>
        <v>site</v>
      </c>
      <c r="AD69" s="155">
        <f t="shared" si="9"/>
        <v>1.5</v>
      </c>
      <c r="AF69" s="153" t="str">
        <f t="shared" si="4"/>
        <v xml:space="preserve"> </v>
      </c>
      <c r="AG69" s="153"/>
      <c r="AH69" s="153"/>
      <c r="AI69" s="153" t="str">
        <f t="shared" si="5"/>
        <v xml:space="preserve"> </v>
      </c>
      <c r="AJ69" s="153" t="str">
        <f t="shared" si="6"/>
        <v xml:space="preserve"> </v>
      </c>
    </row>
    <row r="70" spans="2:36" x14ac:dyDescent="0.25">
      <c r="B70" s="73" t="s">
        <v>90</v>
      </c>
      <c r="E70" s="73" t="s">
        <v>90</v>
      </c>
      <c r="F70" s="73" t="s">
        <v>90</v>
      </c>
      <c r="H70" s="128" t="s">
        <v>15</v>
      </c>
      <c r="J70" s="105"/>
      <c r="K70" s="166" t="s">
        <v>29</v>
      </c>
      <c r="L70" s="166">
        <v>56</v>
      </c>
      <c r="N70" s="128" t="s">
        <v>37</v>
      </c>
      <c r="Q70" s="166" t="s">
        <v>57</v>
      </c>
      <c r="R70" s="166">
        <v>2</v>
      </c>
      <c r="T70" s="128" t="s">
        <v>132</v>
      </c>
      <c r="W70" s="98"/>
      <c r="X70" s="166">
        <v>1</v>
      </c>
      <c r="Z70" s="153" t="str">
        <f t="shared" si="7"/>
        <v>Caretakers Residence</v>
      </c>
      <c r="AA70" s="167"/>
      <c r="AB70" s="168"/>
      <c r="AC70" s="169" t="str">
        <f t="shared" si="8"/>
        <v>dwelling unit</v>
      </c>
      <c r="AD70" s="155">
        <f t="shared" si="9"/>
        <v>2</v>
      </c>
      <c r="AF70" s="153" t="str">
        <f t="shared" si="4"/>
        <v xml:space="preserve"> </v>
      </c>
      <c r="AG70" s="153"/>
      <c r="AH70" s="153"/>
      <c r="AI70" s="153" t="str">
        <f t="shared" si="5"/>
        <v xml:space="preserve"> </v>
      </c>
      <c r="AJ70" s="153" t="str">
        <f t="shared" si="6"/>
        <v xml:space="preserve"> </v>
      </c>
    </row>
    <row r="71" spans="2:36" x14ac:dyDescent="0.25">
      <c r="B71" s="73" t="s">
        <v>90</v>
      </c>
      <c r="E71" s="73" t="s">
        <v>90</v>
      </c>
      <c r="F71" s="73" t="s">
        <v>90</v>
      </c>
      <c r="H71" s="128" t="s">
        <v>16</v>
      </c>
      <c r="J71" s="105"/>
      <c r="K71" s="166" t="s">
        <v>29</v>
      </c>
      <c r="L71" s="166">
        <v>31</v>
      </c>
      <c r="N71" s="128" t="s">
        <v>41</v>
      </c>
      <c r="Q71" s="166" t="s">
        <v>172</v>
      </c>
      <c r="R71" s="166" t="s">
        <v>173</v>
      </c>
      <c r="T71" s="128" t="s">
        <v>133</v>
      </c>
      <c r="W71" s="98"/>
      <c r="X71" s="166">
        <v>1</v>
      </c>
      <c r="Z71" s="153" t="str">
        <f t="shared" si="7"/>
        <v>Catering Shop</v>
      </c>
      <c r="AA71" s="167"/>
      <c r="AB71" s="168"/>
      <c r="AC71" s="169" t="str">
        <f t="shared" si="8"/>
        <v>fixture</v>
      </c>
      <c r="AD71" s="155" t="str">
        <f t="shared" si="9"/>
        <v>1/5 or part</v>
      </c>
      <c r="AF71" s="153" t="str">
        <f t="shared" si="4"/>
        <v xml:space="preserve"> </v>
      </c>
      <c r="AG71" s="153"/>
      <c r="AH71" s="153"/>
      <c r="AI71" s="153" t="str">
        <f t="shared" si="5"/>
        <v xml:space="preserve"> </v>
      </c>
      <c r="AJ71" s="153" t="str">
        <f t="shared" si="6"/>
        <v xml:space="preserve"> </v>
      </c>
    </row>
    <row r="72" spans="2:36" x14ac:dyDescent="0.25">
      <c r="B72" s="73" t="s">
        <v>90</v>
      </c>
      <c r="E72" s="73" t="s">
        <v>90</v>
      </c>
      <c r="F72" s="73" t="s">
        <v>90</v>
      </c>
      <c r="H72" s="128" t="s">
        <v>7</v>
      </c>
      <c r="J72" s="105"/>
      <c r="K72" s="166" t="s">
        <v>29</v>
      </c>
      <c r="L72" s="166">
        <v>70</v>
      </c>
      <c r="N72" s="128" t="s">
        <v>42</v>
      </c>
      <c r="Q72" s="166" t="s">
        <v>172</v>
      </c>
      <c r="R72" s="166" t="s">
        <v>173</v>
      </c>
      <c r="T72" s="128" t="s">
        <v>134</v>
      </c>
      <c r="W72" s="98"/>
      <c r="X72" s="166">
        <v>4</v>
      </c>
      <c r="Z72" s="153" t="str">
        <f t="shared" si="7"/>
        <v>Child Care Centre</v>
      </c>
      <c r="AA72" s="167"/>
      <c r="AB72" s="168"/>
      <c r="AC72" s="169" t="str">
        <f t="shared" si="8"/>
        <v>fixture</v>
      </c>
      <c r="AD72" s="155" t="str">
        <f t="shared" si="9"/>
        <v>1/5 or part</v>
      </c>
      <c r="AF72" s="153" t="str">
        <f t="shared" si="4"/>
        <v xml:space="preserve"> </v>
      </c>
      <c r="AG72" s="153"/>
      <c r="AH72" s="153"/>
      <c r="AI72" s="153" t="str">
        <f t="shared" si="5"/>
        <v xml:space="preserve"> </v>
      </c>
      <c r="AJ72" s="153" t="str">
        <f t="shared" si="6"/>
        <v xml:space="preserve"> </v>
      </c>
    </row>
    <row r="73" spans="2:36" x14ac:dyDescent="0.25">
      <c r="B73" s="73" t="s">
        <v>90</v>
      </c>
      <c r="E73" s="73" t="s">
        <v>90</v>
      </c>
      <c r="F73" s="73" t="s">
        <v>90</v>
      </c>
      <c r="H73" s="128" t="s">
        <v>20</v>
      </c>
      <c r="J73" s="105"/>
      <c r="K73" s="166" t="s">
        <v>29</v>
      </c>
      <c r="L73" s="166">
        <v>20</v>
      </c>
      <c r="N73" s="128" t="s">
        <v>75</v>
      </c>
      <c r="Q73" s="166" t="s">
        <v>126</v>
      </c>
      <c r="R73" s="166">
        <v>0.5</v>
      </c>
      <c r="T73" s="128" t="s">
        <v>135</v>
      </c>
      <c r="W73" s="98"/>
      <c r="X73" s="166">
        <v>4</v>
      </c>
      <c r="Z73" s="153" t="str">
        <f t="shared" si="7"/>
        <v>Commercial Animal Keeping</v>
      </c>
      <c r="AA73" s="167"/>
      <c r="AB73" s="168"/>
      <c r="AC73" s="169" t="str">
        <f t="shared" si="8"/>
        <v>stal/place</v>
      </c>
      <c r="AD73" s="155">
        <f t="shared" si="9"/>
        <v>0.5</v>
      </c>
      <c r="AF73" s="153" t="str">
        <f t="shared" si="4"/>
        <v xml:space="preserve"> </v>
      </c>
      <c r="AG73" s="153"/>
      <c r="AH73" s="153"/>
      <c r="AI73" s="153" t="str">
        <f t="shared" si="5"/>
        <v xml:space="preserve"> </v>
      </c>
      <c r="AJ73" s="153" t="str">
        <f t="shared" si="6"/>
        <v xml:space="preserve"> </v>
      </c>
    </row>
    <row r="74" spans="2:36" x14ac:dyDescent="0.25">
      <c r="B74" s="73" t="s">
        <v>90</v>
      </c>
      <c r="E74" s="73" t="s">
        <v>90</v>
      </c>
      <c r="F74" s="73" t="s">
        <v>90</v>
      </c>
      <c r="H74" s="128" t="s">
        <v>21</v>
      </c>
      <c r="J74" s="105"/>
      <c r="K74" s="166" t="s">
        <v>29</v>
      </c>
      <c r="L74" s="166">
        <v>8</v>
      </c>
      <c r="N74" s="128" t="s">
        <v>40</v>
      </c>
      <c r="Q74" s="166" t="s">
        <v>57</v>
      </c>
      <c r="R74" s="166">
        <v>2.8</v>
      </c>
      <c r="T74" s="128" t="s">
        <v>136</v>
      </c>
      <c r="W74" s="98"/>
      <c r="X74" s="166">
        <v>6</v>
      </c>
      <c r="Z74" s="153" t="str">
        <f t="shared" si="7"/>
        <v>Detached House</v>
      </c>
      <c r="AA74" s="167"/>
      <c r="AB74" s="168"/>
      <c r="AC74" s="169" t="str">
        <f t="shared" si="8"/>
        <v>dwelling unit</v>
      </c>
      <c r="AD74" s="155">
        <f t="shared" si="9"/>
        <v>2.8</v>
      </c>
      <c r="AF74" s="153" t="str">
        <f t="shared" si="4"/>
        <v xml:space="preserve"> </v>
      </c>
      <c r="AG74" s="153"/>
      <c r="AH74" s="153"/>
      <c r="AI74" s="153" t="str">
        <f t="shared" si="5"/>
        <v xml:space="preserve"> </v>
      </c>
      <c r="AJ74" s="153" t="str">
        <f t="shared" si="6"/>
        <v xml:space="preserve"> </v>
      </c>
    </row>
    <row r="75" spans="2:36" x14ac:dyDescent="0.25">
      <c r="B75" s="73" t="s">
        <v>90</v>
      </c>
      <c r="E75" s="73" t="s">
        <v>90</v>
      </c>
      <c r="F75" s="73" t="s">
        <v>90</v>
      </c>
      <c r="H75" s="128" t="s">
        <v>17</v>
      </c>
      <c r="J75" s="105"/>
      <c r="K75" s="166" t="s">
        <v>29</v>
      </c>
      <c r="L75" s="166">
        <v>20</v>
      </c>
      <c r="N75" s="128" t="s">
        <v>38</v>
      </c>
      <c r="Q75" s="166" t="s">
        <v>57</v>
      </c>
      <c r="R75" s="166">
        <v>2</v>
      </c>
      <c r="T75" s="128" t="s">
        <v>137</v>
      </c>
      <c r="W75" s="98"/>
      <c r="X75" s="166">
        <v>1</v>
      </c>
      <c r="Z75" s="153" t="str">
        <f t="shared" si="7"/>
        <v>Dual Occupancy</v>
      </c>
      <c r="AA75" s="167"/>
      <c r="AB75" s="168"/>
      <c r="AC75" s="169" t="str">
        <f t="shared" si="8"/>
        <v>dwelling unit</v>
      </c>
      <c r="AD75" s="155">
        <f t="shared" si="9"/>
        <v>2</v>
      </c>
      <c r="AF75" s="153" t="str">
        <f t="shared" si="4"/>
        <v xml:space="preserve"> </v>
      </c>
      <c r="AG75" s="153"/>
      <c r="AH75" s="153"/>
      <c r="AI75" s="153" t="str">
        <f t="shared" si="5"/>
        <v xml:space="preserve"> </v>
      </c>
      <c r="AJ75" s="153" t="str">
        <f t="shared" si="6"/>
        <v xml:space="preserve"> </v>
      </c>
    </row>
    <row r="76" spans="2:36" x14ac:dyDescent="0.25">
      <c r="B76" s="73" t="s">
        <v>90</v>
      </c>
      <c r="E76" s="73" t="s">
        <v>90</v>
      </c>
      <c r="F76" s="73" t="s">
        <v>90</v>
      </c>
      <c r="H76" s="128" t="s">
        <v>10</v>
      </c>
      <c r="J76" s="105"/>
      <c r="K76" s="166" t="s">
        <v>29</v>
      </c>
      <c r="L76" s="166">
        <v>56</v>
      </c>
      <c r="N76" s="128" t="s">
        <v>73</v>
      </c>
      <c r="Q76" s="166" t="s">
        <v>172</v>
      </c>
      <c r="R76" s="166" t="s">
        <v>173</v>
      </c>
      <c r="T76" s="128" t="s">
        <v>138</v>
      </c>
      <c r="W76" s="98"/>
      <c r="X76" s="166">
        <v>4</v>
      </c>
      <c r="Z76" s="153" t="str">
        <f t="shared" si="7"/>
        <v>Educational Establishment</v>
      </c>
      <c r="AA76" s="167"/>
      <c r="AB76" s="168"/>
      <c r="AC76" s="169" t="str">
        <f t="shared" si="8"/>
        <v>fixture</v>
      </c>
      <c r="AD76" s="155" t="str">
        <f t="shared" si="9"/>
        <v>1/5 or part</v>
      </c>
      <c r="AF76" s="153" t="str">
        <f t="shared" si="4"/>
        <v xml:space="preserve"> </v>
      </c>
      <c r="AG76" s="153"/>
      <c r="AH76" s="153"/>
      <c r="AI76" s="153" t="str">
        <f t="shared" si="5"/>
        <v xml:space="preserve"> </v>
      </c>
      <c r="AJ76" s="153" t="str">
        <f t="shared" si="6"/>
        <v xml:space="preserve"> </v>
      </c>
    </row>
    <row r="77" spans="2:36" x14ac:dyDescent="0.25">
      <c r="B77" s="73" t="s">
        <v>90</v>
      </c>
      <c r="E77" s="73" t="s">
        <v>90</v>
      </c>
      <c r="F77" s="73" t="s">
        <v>90</v>
      </c>
      <c r="H77" s="128" t="s">
        <v>18</v>
      </c>
      <c r="J77" s="105"/>
      <c r="K77" s="166" t="s">
        <v>29</v>
      </c>
      <c r="L77" s="166">
        <v>20</v>
      </c>
      <c r="N77" s="128" t="s">
        <v>43</v>
      </c>
      <c r="Q77" s="166" t="s">
        <v>172</v>
      </c>
      <c r="R77" s="166" t="s">
        <v>173</v>
      </c>
      <c r="T77" s="128" t="s">
        <v>139</v>
      </c>
      <c r="W77" s="98"/>
      <c r="X77" s="166">
        <v>1</v>
      </c>
      <c r="Z77" s="153" t="str">
        <f t="shared" si="7"/>
        <v>Fast Food Outlet</v>
      </c>
      <c r="AA77" s="167"/>
      <c r="AB77" s="168"/>
      <c r="AC77" s="169" t="str">
        <f t="shared" si="8"/>
        <v>fixture</v>
      </c>
      <c r="AD77" s="155" t="str">
        <f t="shared" si="9"/>
        <v>1/5 or part</v>
      </c>
      <c r="AF77" s="153" t="str">
        <f t="shared" si="4"/>
        <v xml:space="preserve"> </v>
      </c>
      <c r="AG77" s="153"/>
      <c r="AH77" s="153"/>
      <c r="AI77" s="153" t="str">
        <f t="shared" si="5"/>
        <v xml:space="preserve"> </v>
      </c>
      <c r="AJ77" s="153" t="str">
        <f t="shared" si="6"/>
        <v xml:space="preserve"> </v>
      </c>
    </row>
    <row r="78" spans="2:36" x14ac:dyDescent="0.25">
      <c r="B78" s="73" t="s">
        <v>90</v>
      </c>
      <c r="E78" s="73" t="s">
        <v>90</v>
      </c>
      <c r="F78" s="73" t="s">
        <v>90</v>
      </c>
      <c r="H78" s="128" t="s">
        <v>8</v>
      </c>
      <c r="J78" s="105"/>
      <c r="K78" s="166" t="s">
        <v>29</v>
      </c>
      <c r="L78" s="166">
        <v>70</v>
      </c>
      <c r="N78" s="128" t="s">
        <v>44</v>
      </c>
      <c r="Q78" s="166" t="s">
        <v>172</v>
      </c>
      <c r="R78" s="166" t="s">
        <v>173</v>
      </c>
      <c r="T78" s="128" t="s">
        <v>140</v>
      </c>
      <c r="W78" s="98"/>
      <c r="X78" s="166">
        <v>5</v>
      </c>
      <c r="Z78" s="153" t="str">
        <f t="shared" si="7"/>
        <v>Funeral Directors Premises</v>
      </c>
      <c r="AA78" s="167"/>
      <c r="AB78" s="168"/>
      <c r="AC78" s="169" t="str">
        <f t="shared" si="8"/>
        <v>fixture</v>
      </c>
      <c r="AD78" s="155" t="str">
        <f t="shared" si="9"/>
        <v>1/5 or part</v>
      </c>
      <c r="AF78" s="153" t="str">
        <f t="shared" si="4"/>
        <v xml:space="preserve"> </v>
      </c>
      <c r="AG78" s="153"/>
      <c r="AH78" s="153"/>
      <c r="AI78" s="153" t="str">
        <f t="shared" si="5"/>
        <v xml:space="preserve"> </v>
      </c>
      <c r="AJ78" s="153" t="str">
        <f t="shared" si="6"/>
        <v xml:space="preserve"> </v>
      </c>
    </row>
    <row r="79" spans="2:36" x14ac:dyDescent="0.25">
      <c r="B79" s="73" t="s">
        <v>90</v>
      </c>
      <c r="E79" s="73" t="s">
        <v>90</v>
      </c>
      <c r="F79" s="73" t="s">
        <v>90</v>
      </c>
      <c r="H79" s="128" t="s">
        <v>4</v>
      </c>
      <c r="J79" s="105"/>
      <c r="K79" s="166" t="s">
        <v>29</v>
      </c>
      <c r="L79" s="166">
        <v>33</v>
      </c>
      <c r="N79" s="128" t="s">
        <v>63</v>
      </c>
      <c r="Q79" s="166" t="s">
        <v>172</v>
      </c>
      <c r="R79" s="166" t="s">
        <v>173</v>
      </c>
      <c r="T79" s="128" t="s">
        <v>141</v>
      </c>
      <c r="W79" s="98"/>
      <c r="X79" s="166">
        <v>6</v>
      </c>
      <c r="Z79" s="153" t="str">
        <f t="shared" si="7"/>
        <v>General Industry</v>
      </c>
      <c r="AA79" s="167"/>
      <c r="AB79" s="168"/>
      <c r="AC79" s="169" t="str">
        <f t="shared" si="8"/>
        <v>fixture</v>
      </c>
      <c r="AD79" s="155" t="str">
        <f t="shared" si="9"/>
        <v>1/5 or part</v>
      </c>
      <c r="AF79" s="153" t="str">
        <f t="shared" si="4"/>
        <v xml:space="preserve"> </v>
      </c>
      <c r="AG79" s="153"/>
      <c r="AH79" s="153"/>
      <c r="AI79" s="153" t="str">
        <f t="shared" si="5"/>
        <v xml:space="preserve"> </v>
      </c>
      <c r="AJ79" s="153" t="str">
        <f t="shared" si="6"/>
        <v xml:space="preserve"> </v>
      </c>
    </row>
    <row r="80" spans="2:36" x14ac:dyDescent="0.25">
      <c r="B80" s="73" t="s">
        <v>90</v>
      </c>
      <c r="E80" s="73" t="s">
        <v>90</v>
      </c>
      <c r="F80" s="73" t="s">
        <v>90</v>
      </c>
      <c r="H80" s="128" t="s">
        <v>9</v>
      </c>
      <c r="J80" s="105"/>
      <c r="K80" s="166" t="s">
        <v>29</v>
      </c>
      <c r="L80" s="166">
        <v>56</v>
      </c>
      <c r="N80" s="128" t="s">
        <v>61</v>
      </c>
      <c r="Q80" s="166" t="s">
        <v>30</v>
      </c>
      <c r="R80" s="166">
        <v>0</v>
      </c>
      <c r="T80" s="128" t="s">
        <v>142</v>
      </c>
      <c r="W80" s="98"/>
      <c r="X80" s="166">
        <v>1</v>
      </c>
      <c r="Z80" s="153" t="str">
        <f t="shared" si="7"/>
        <v>Home Based Business</v>
      </c>
      <c r="AA80" s="167"/>
      <c r="AB80" s="168"/>
      <c r="AC80" s="169" t="str">
        <f t="shared" si="8"/>
        <v>N/A</v>
      </c>
      <c r="AD80" s="155">
        <f t="shared" si="9"/>
        <v>0</v>
      </c>
      <c r="AF80" s="153" t="str">
        <f t="shared" si="4"/>
        <v xml:space="preserve"> </v>
      </c>
      <c r="AG80" s="153"/>
      <c r="AH80" s="153"/>
      <c r="AI80" s="153" t="str">
        <f t="shared" si="5"/>
        <v xml:space="preserve"> </v>
      </c>
      <c r="AJ80" s="153" t="str">
        <f t="shared" si="6"/>
        <v xml:space="preserve"> </v>
      </c>
    </row>
    <row r="81" spans="2:36" x14ac:dyDescent="0.25">
      <c r="B81" s="73" t="s">
        <v>90</v>
      </c>
      <c r="E81" s="73" t="s">
        <v>90</v>
      </c>
      <c r="F81" s="73" t="s">
        <v>90</v>
      </c>
      <c r="H81" s="128" t="s">
        <v>5</v>
      </c>
      <c r="J81" s="105"/>
      <c r="K81" s="166" t="s">
        <v>29</v>
      </c>
      <c r="L81" s="166">
        <v>32</v>
      </c>
      <c r="N81" s="128" t="s">
        <v>71</v>
      </c>
      <c r="Q81" s="166" t="s">
        <v>122</v>
      </c>
      <c r="R81" s="166">
        <v>0.5</v>
      </c>
      <c r="T81" s="128" t="s">
        <v>143</v>
      </c>
      <c r="W81" s="98"/>
      <c r="X81" s="166">
        <v>3</v>
      </c>
      <c r="Z81" s="153" t="str">
        <f t="shared" si="7"/>
        <v>Hospital</v>
      </c>
      <c r="AA81" s="167"/>
      <c r="AB81" s="168"/>
      <c r="AC81" s="169" t="str">
        <f t="shared" si="8"/>
        <v>single bed</v>
      </c>
      <c r="AD81" s="155">
        <f t="shared" si="9"/>
        <v>0.5</v>
      </c>
      <c r="AF81" s="153" t="str">
        <f t="shared" si="4"/>
        <v xml:space="preserve"> </v>
      </c>
      <c r="AG81" s="153"/>
      <c r="AH81" s="153"/>
      <c r="AI81" s="153" t="str">
        <f t="shared" si="5"/>
        <v xml:space="preserve"> </v>
      </c>
      <c r="AJ81" s="153" t="str">
        <f t="shared" si="6"/>
        <v xml:space="preserve"> </v>
      </c>
    </row>
    <row r="82" spans="2:36" x14ac:dyDescent="0.25">
      <c r="B82" s="73" t="s">
        <v>90</v>
      </c>
      <c r="E82" s="73" t="s">
        <v>90</v>
      </c>
      <c r="F82" s="73" t="s">
        <v>90</v>
      </c>
      <c r="H82" s="128" t="s">
        <v>6</v>
      </c>
      <c r="J82" s="105"/>
      <c r="K82" s="166" t="s">
        <v>29</v>
      </c>
      <c r="L82" s="166">
        <v>0</v>
      </c>
      <c r="N82" s="128" t="s">
        <v>59</v>
      </c>
      <c r="Q82" s="166" t="s">
        <v>127</v>
      </c>
      <c r="R82" s="166">
        <v>1.5</v>
      </c>
      <c r="T82" s="128" t="s">
        <v>144</v>
      </c>
      <c r="W82" s="98"/>
      <c r="X82" s="166">
        <v>1</v>
      </c>
      <c r="Z82" s="153" t="str">
        <f t="shared" si="7"/>
        <v>Hotel (accomodation component)</v>
      </c>
      <c r="AA82" s="167"/>
      <c r="AB82" s="168"/>
      <c r="AC82" s="169" t="str">
        <f t="shared" si="8"/>
        <v>room</v>
      </c>
      <c r="AD82" s="155">
        <f t="shared" si="9"/>
        <v>1.5</v>
      </c>
      <c r="AF82" s="153" t="str">
        <f t="shared" si="4"/>
        <v xml:space="preserve"> </v>
      </c>
      <c r="AG82" s="153"/>
      <c r="AH82" s="153"/>
      <c r="AI82" s="153" t="str">
        <f t="shared" si="5"/>
        <v xml:space="preserve"> </v>
      </c>
      <c r="AJ82" s="153" t="str">
        <f t="shared" si="6"/>
        <v xml:space="preserve"> </v>
      </c>
    </row>
    <row r="83" spans="2:36" x14ac:dyDescent="0.25">
      <c r="B83" s="73" t="s">
        <v>90</v>
      </c>
      <c r="E83" s="73" t="s">
        <v>90</v>
      </c>
      <c r="F83" s="73" t="s">
        <v>90</v>
      </c>
      <c r="H83" s="128" t="s">
        <v>11</v>
      </c>
      <c r="J83" s="105"/>
      <c r="K83" s="166" t="s">
        <v>29</v>
      </c>
      <c r="L83" s="166">
        <v>56</v>
      </c>
      <c r="N83" s="128" t="s">
        <v>60</v>
      </c>
      <c r="Q83" s="166" t="s">
        <v>172</v>
      </c>
      <c r="R83" s="166" t="s">
        <v>173</v>
      </c>
      <c r="T83" s="128" t="s">
        <v>145</v>
      </c>
      <c r="W83" s="98"/>
      <c r="X83" s="166">
        <v>3</v>
      </c>
      <c r="Z83" s="153" t="str">
        <f t="shared" si="7"/>
        <v>Hotel (non-accomodation component)</v>
      </c>
      <c r="AA83" s="167"/>
      <c r="AB83" s="168"/>
      <c r="AC83" s="169" t="str">
        <f t="shared" si="8"/>
        <v>fixture</v>
      </c>
      <c r="AD83" s="155" t="str">
        <f t="shared" si="9"/>
        <v>1/5 or part</v>
      </c>
      <c r="AF83" s="153" t="str">
        <f t="shared" si="4"/>
        <v xml:space="preserve"> </v>
      </c>
      <c r="AG83" s="153"/>
      <c r="AH83" s="153"/>
      <c r="AI83" s="153" t="str">
        <f t="shared" si="5"/>
        <v xml:space="preserve"> </v>
      </c>
      <c r="AJ83" s="153" t="str">
        <f t="shared" si="6"/>
        <v xml:space="preserve"> </v>
      </c>
    </row>
    <row r="84" spans="2:36" x14ac:dyDescent="0.25">
      <c r="B84" s="73" t="s">
        <v>90</v>
      </c>
      <c r="E84" s="73" t="s">
        <v>90</v>
      </c>
      <c r="F84" s="73" t="s">
        <v>90</v>
      </c>
      <c r="H84" s="128" t="s">
        <v>1</v>
      </c>
      <c r="J84" s="105"/>
      <c r="K84" s="166" t="s">
        <v>29</v>
      </c>
      <c r="L84" s="166">
        <v>32</v>
      </c>
      <c r="N84" s="128" t="s">
        <v>45</v>
      </c>
      <c r="Q84" s="166" t="s">
        <v>172</v>
      </c>
      <c r="R84" s="166" t="s">
        <v>173</v>
      </c>
      <c r="T84" s="128" t="s">
        <v>162</v>
      </c>
      <c r="W84" s="98"/>
      <c r="X84" s="166">
        <v>6</v>
      </c>
      <c r="Z84" s="153" t="str">
        <f t="shared" si="7"/>
        <v>Indoor Recreation</v>
      </c>
      <c r="AA84" s="167"/>
      <c r="AB84" s="168"/>
      <c r="AC84" s="169" t="str">
        <f t="shared" si="8"/>
        <v>fixture</v>
      </c>
      <c r="AD84" s="155" t="str">
        <f t="shared" si="9"/>
        <v>1/5 or part</v>
      </c>
      <c r="AF84" s="153" t="str">
        <f t="shared" si="4"/>
        <v xml:space="preserve"> </v>
      </c>
      <c r="AG84" s="153"/>
      <c r="AH84" s="153"/>
      <c r="AI84" s="153" t="str">
        <f t="shared" si="5"/>
        <v xml:space="preserve"> </v>
      </c>
      <c r="AJ84" s="153" t="str">
        <f t="shared" si="6"/>
        <v xml:space="preserve"> </v>
      </c>
    </row>
    <row r="85" spans="2:36" x14ac:dyDescent="0.25">
      <c r="B85" s="73" t="s">
        <v>90</v>
      </c>
      <c r="E85" s="73" t="s">
        <v>90</v>
      </c>
      <c r="F85" s="73" t="s">
        <v>90</v>
      </c>
      <c r="H85" s="128" t="s">
        <v>90</v>
      </c>
      <c r="J85" s="105"/>
      <c r="K85" s="166" t="s">
        <v>90</v>
      </c>
      <c r="L85" s="166" t="s">
        <v>90</v>
      </c>
      <c r="N85" s="128" t="s">
        <v>72</v>
      </c>
      <c r="Q85" s="166" t="s">
        <v>122</v>
      </c>
      <c r="R85" s="166">
        <v>0.5</v>
      </c>
      <c r="T85" s="128" t="s">
        <v>147</v>
      </c>
      <c r="W85" s="98"/>
      <c r="X85" s="166">
        <v>3</v>
      </c>
      <c r="Z85" s="153" t="str">
        <f t="shared" si="7"/>
        <v>Institutional Residence</v>
      </c>
      <c r="AA85" s="167"/>
      <c r="AB85" s="168"/>
      <c r="AC85" s="169" t="str">
        <f t="shared" si="8"/>
        <v>single bed</v>
      </c>
      <c r="AD85" s="155">
        <f t="shared" si="9"/>
        <v>0.5</v>
      </c>
      <c r="AF85" s="153" t="str">
        <f t="shared" si="4"/>
        <v xml:space="preserve"> </v>
      </c>
      <c r="AG85" s="153"/>
      <c r="AH85" s="153"/>
      <c r="AI85" s="153" t="str">
        <f t="shared" si="5"/>
        <v xml:space="preserve"> </v>
      </c>
      <c r="AJ85" s="153" t="str">
        <f t="shared" si="6"/>
        <v xml:space="preserve"> </v>
      </c>
    </row>
    <row r="86" spans="2:36" x14ac:dyDescent="0.25">
      <c r="B86" s="73" t="s">
        <v>90</v>
      </c>
      <c r="E86" s="73" t="s">
        <v>90</v>
      </c>
      <c r="F86" s="73" t="s">
        <v>90</v>
      </c>
      <c r="H86" s="128" t="s">
        <v>90</v>
      </c>
      <c r="J86" s="105"/>
      <c r="K86" s="166" t="s">
        <v>90</v>
      </c>
      <c r="L86" s="166" t="s">
        <v>90</v>
      </c>
      <c r="N86" s="128" t="s">
        <v>46</v>
      </c>
      <c r="Q86" s="166" t="s">
        <v>172</v>
      </c>
      <c r="R86" s="166" t="s">
        <v>173</v>
      </c>
      <c r="T86" s="128" t="s">
        <v>148</v>
      </c>
      <c r="W86" s="98"/>
      <c r="X86" s="166">
        <v>5</v>
      </c>
      <c r="Z86" s="153" t="str">
        <f t="shared" si="7"/>
        <v>Landscaping Supplies</v>
      </c>
      <c r="AA86" s="167"/>
      <c r="AB86" s="168"/>
      <c r="AC86" s="169" t="str">
        <f t="shared" si="8"/>
        <v>fixture</v>
      </c>
      <c r="AD86" s="155" t="str">
        <f t="shared" si="9"/>
        <v>1/5 or part</v>
      </c>
      <c r="AF86" s="153" t="str">
        <f t="shared" si="4"/>
        <v xml:space="preserve"> </v>
      </c>
      <c r="AG86" s="153"/>
      <c r="AH86" s="153"/>
      <c r="AI86" s="153" t="str">
        <f t="shared" si="5"/>
        <v xml:space="preserve"> </v>
      </c>
      <c r="AJ86" s="153" t="str">
        <f t="shared" si="6"/>
        <v xml:space="preserve"> </v>
      </c>
    </row>
    <row r="87" spans="2:36" x14ac:dyDescent="0.25">
      <c r="B87" s="73" t="s">
        <v>90</v>
      </c>
      <c r="E87" s="73" t="s">
        <v>90</v>
      </c>
      <c r="F87" s="73" t="s">
        <v>90</v>
      </c>
      <c r="H87" s="128" t="s">
        <v>90</v>
      </c>
      <c r="J87" s="105"/>
      <c r="K87" s="166" t="s">
        <v>90</v>
      </c>
      <c r="L87" s="166" t="s">
        <v>90</v>
      </c>
      <c r="N87" s="128" t="s">
        <v>53</v>
      </c>
      <c r="Q87" s="166" t="s">
        <v>125</v>
      </c>
      <c r="R87" s="166">
        <v>1</v>
      </c>
      <c r="T87" s="128" t="s">
        <v>151</v>
      </c>
      <c r="W87" s="98"/>
      <c r="X87" s="166">
        <v>1</v>
      </c>
      <c r="Z87" s="153" t="str">
        <f t="shared" si="7"/>
        <v>Medical Centre</v>
      </c>
      <c r="AA87" s="167"/>
      <c r="AB87" s="168"/>
      <c r="AC87" s="169" t="str">
        <f t="shared" si="8"/>
        <v>practicioner</v>
      </c>
      <c r="AD87" s="155">
        <f t="shared" si="9"/>
        <v>1</v>
      </c>
      <c r="AF87" s="153" t="str">
        <f t="shared" si="4"/>
        <v xml:space="preserve"> </v>
      </c>
      <c r="AG87" s="153"/>
      <c r="AH87" s="153"/>
      <c r="AI87" s="153" t="str">
        <f t="shared" si="5"/>
        <v xml:space="preserve"> </v>
      </c>
      <c r="AJ87" s="153" t="str">
        <f t="shared" si="6"/>
        <v xml:space="preserve"> </v>
      </c>
    </row>
    <row r="88" spans="2:36" x14ac:dyDescent="0.25">
      <c r="B88" s="73" t="s">
        <v>90</v>
      </c>
      <c r="E88" s="73" t="s">
        <v>90</v>
      </c>
      <c r="F88" s="73" t="s">
        <v>90</v>
      </c>
      <c r="H88" s="128" t="s">
        <v>90</v>
      </c>
      <c r="J88" s="105"/>
      <c r="K88" s="166" t="s">
        <v>90</v>
      </c>
      <c r="L88" s="166" t="s">
        <v>90</v>
      </c>
      <c r="N88" s="128" t="s">
        <v>56</v>
      </c>
      <c r="Q88" s="166" t="s">
        <v>124</v>
      </c>
      <c r="R88" s="166">
        <v>1.5</v>
      </c>
      <c r="T88" s="128" t="s">
        <v>150</v>
      </c>
      <c r="W88" s="98"/>
      <c r="X88" s="166">
        <v>5</v>
      </c>
      <c r="Z88" s="153" t="str">
        <f t="shared" si="7"/>
        <v>Motel</v>
      </c>
      <c r="AA88" s="167"/>
      <c r="AB88" s="168"/>
      <c r="AC88" s="169" t="str">
        <f t="shared" si="8"/>
        <v>site</v>
      </c>
      <c r="AD88" s="155">
        <f t="shared" si="9"/>
        <v>1.5</v>
      </c>
      <c r="AF88" s="153" t="str">
        <f t="shared" si="4"/>
        <v xml:space="preserve"> </v>
      </c>
      <c r="AG88" s="153"/>
      <c r="AH88" s="153"/>
      <c r="AI88" s="153" t="str">
        <f t="shared" si="5"/>
        <v xml:space="preserve"> </v>
      </c>
      <c r="AJ88" s="153" t="str">
        <f t="shared" si="6"/>
        <v xml:space="preserve"> </v>
      </c>
    </row>
    <row r="89" spans="2:36" x14ac:dyDescent="0.25">
      <c r="B89" s="73" t="s">
        <v>90</v>
      </c>
      <c r="E89" s="73" t="s">
        <v>90</v>
      </c>
      <c r="F89" s="73" t="s">
        <v>90</v>
      </c>
      <c r="H89" s="128" t="s">
        <v>90</v>
      </c>
      <c r="J89" s="105"/>
      <c r="K89" s="166" t="s">
        <v>90</v>
      </c>
      <c r="L89" s="166" t="s">
        <v>90</v>
      </c>
      <c r="N89" s="128" t="s">
        <v>39</v>
      </c>
      <c r="Q89" s="166" t="s">
        <v>57</v>
      </c>
      <c r="R89" s="166">
        <v>2</v>
      </c>
      <c r="T89" s="128" t="s">
        <v>152</v>
      </c>
      <c r="W89" s="98"/>
      <c r="X89" s="166">
        <v>3</v>
      </c>
      <c r="Z89" s="153" t="str">
        <f t="shared" si="7"/>
        <v>Multiple Dwelling</v>
      </c>
      <c r="AA89" s="167"/>
      <c r="AB89" s="168"/>
      <c r="AC89" s="169" t="str">
        <f t="shared" si="8"/>
        <v>dwelling unit</v>
      </c>
      <c r="AD89" s="155">
        <f t="shared" si="9"/>
        <v>2</v>
      </c>
      <c r="AF89" s="153" t="str">
        <f t="shared" si="4"/>
        <v xml:space="preserve"> </v>
      </c>
      <c r="AG89" s="153"/>
      <c r="AH89" s="153"/>
      <c r="AI89" s="153" t="str">
        <f t="shared" si="5"/>
        <v xml:space="preserve"> </v>
      </c>
      <c r="AJ89" s="153" t="str">
        <f t="shared" si="6"/>
        <v xml:space="preserve"> </v>
      </c>
    </row>
    <row r="90" spans="2:36" x14ac:dyDescent="0.25">
      <c r="B90" s="73" t="s">
        <v>90</v>
      </c>
      <c r="E90" s="73" t="s">
        <v>90</v>
      </c>
      <c r="F90" s="73" t="s">
        <v>90</v>
      </c>
      <c r="H90" s="128" t="s">
        <v>90</v>
      </c>
      <c r="J90" s="105"/>
      <c r="K90" s="166" t="s">
        <v>90</v>
      </c>
      <c r="L90" s="166" t="s">
        <v>90</v>
      </c>
      <c r="N90" s="128" t="s">
        <v>47</v>
      </c>
      <c r="Q90" s="166" t="s">
        <v>172</v>
      </c>
      <c r="R90" s="166" t="s">
        <v>173</v>
      </c>
      <c r="T90" s="128" t="s">
        <v>153</v>
      </c>
      <c r="W90" s="98"/>
      <c r="X90" s="166">
        <v>1</v>
      </c>
      <c r="Z90" s="153" t="str">
        <f t="shared" si="7"/>
        <v>Office</v>
      </c>
      <c r="AA90" s="167"/>
      <c r="AB90" s="168"/>
      <c r="AC90" s="169" t="str">
        <f t="shared" si="8"/>
        <v>fixture</v>
      </c>
      <c r="AD90" s="155" t="str">
        <f t="shared" si="9"/>
        <v>1/5 or part</v>
      </c>
      <c r="AF90" s="153" t="str">
        <f t="shared" si="4"/>
        <v xml:space="preserve"> </v>
      </c>
      <c r="AG90" s="153"/>
      <c r="AH90" s="153"/>
      <c r="AI90" s="153" t="str">
        <f t="shared" si="5"/>
        <v xml:space="preserve"> </v>
      </c>
      <c r="AJ90" s="153" t="str">
        <f t="shared" si="6"/>
        <v xml:space="preserve"> </v>
      </c>
    </row>
    <row r="91" spans="2:36" x14ac:dyDescent="0.25">
      <c r="B91" s="73" t="s">
        <v>90</v>
      </c>
      <c r="E91" s="73" t="s">
        <v>90</v>
      </c>
      <c r="F91" s="73" t="s">
        <v>90</v>
      </c>
      <c r="H91" s="128" t="s">
        <v>90</v>
      </c>
      <c r="J91" s="105"/>
      <c r="K91" s="166" t="s">
        <v>90</v>
      </c>
      <c r="L91" s="166" t="s">
        <v>90</v>
      </c>
      <c r="N91" s="128" t="s">
        <v>33</v>
      </c>
      <c r="Q91" s="166" t="s">
        <v>32</v>
      </c>
      <c r="R91" s="166" t="s">
        <v>32</v>
      </c>
      <c r="T91" s="128" t="s">
        <v>154</v>
      </c>
      <c r="W91" s="98"/>
      <c r="X91" s="166">
        <v>3</v>
      </c>
      <c r="Z91" s="153" t="str">
        <f t="shared" si="7"/>
        <v>Other</v>
      </c>
      <c r="AA91" s="167"/>
      <c r="AB91" s="168"/>
      <c r="AC91" s="169" t="str">
        <f t="shared" si="8"/>
        <v>FPA</v>
      </c>
      <c r="AD91" s="155" t="str">
        <f t="shared" si="9"/>
        <v>FPA</v>
      </c>
      <c r="AF91" s="153" t="str">
        <f t="shared" si="4"/>
        <v xml:space="preserve"> </v>
      </c>
      <c r="AG91" s="153"/>
      <c r="AH91" s="153"/>
      <c r="AI91" s="153" t="str">
        <f t="shared" si="5"/>
        <v xml:space="preserve"> </v>
      </c>
      <c r="AJ91" s="153" t="str">
        <f t="shared" si="6"/>
        <v xml:space="preserve"> </v>
      </c>
    </row>
    <row r="92" spans="2:36" x14ac:dyDescent="0.25">
      <c r="B92" s="73" t="s">
        <v>90</v>
      </c>
      <c r="E92" s="73" t="s">
        <v>90</v>
      </c>
      <c r="F92" s="73" t="s">
        <v>90</v>
      </c>
      <c r="H92" s="128" t="s">
        <v>90</v>
      </c>
      <c r="J92" s="105"/>
      <c r="K92" s="166" t="s">
        <v>90</v>
      </c>
      <c r="L92" s="166" t="s">
        <v>90</v>
      </c>
      <c r="N92" s="128" t="s">
        <v>70</v>
      </c>
      <c r="Q92" s="166" t="s">
        <v>30</v>
      </c>
      <c r="R92" s="166">
        <v>0</v>
      </c>
      <c r="T92" s="128" t="s">
        <v>155</v>
      </c>
      <c r="V92" s="98"/>
      <c r="W92" s="98"/>
      <c r="X92" s="166">
        <v>2</v>
      </c>
      <c r="Z92" s="153" t="str">
        <f t="shared" si="7"/>
        <v>Place of Worship</v>
      </c>
      <c r="AA92" s="167"/>
      <c r="AB92" s="168"/>
      <c r="AC92" s="169" t="str">
        <f t="shared" si="8"/>
        <v>N/A</v>
      </c>
      <c r="AD92" s="155">
        <f t="shared" si="9"/>
        <v>0</v>
      </c>
      <c r="AF92" s="153" t="str">
        <f t="shared" si="4"/>
        <v xml:space="preserve"> </v>
      </c>
      <c r="AG92" s="153"/>
      <c r="AH92" s="153"/>
      <c r="AI92" s="153" t="str">
        <f t="shared" si="5"/>
        <v xml:space="preserve"> </v>
      </c>
      <c r="AJ92" s="153" t="str">
        <f t="shared" si="6"/>
        <v xml:space="preserve"> </v>
      </c>
    </row>
    <row r="93" spans="2:36" x14ac:dyDescent="0.25">
      <c r="B93" s="73" t="s">
        <v>90</v>
      </c>
      <c r="E93" s="73" t="s">
        <v>90</v>
      </c>
      <c r="F93" s="73" t="s">
        <v>90</v>
      </c>
      <c r="H93" s="128" t="s">
        <v>90</v>
      </c>
      <c r="J93" s="105"/>
      <c r="K93" s="166" t="s">
        <v>90</v>
      </c>
      <c r="L93" s="166" t="s">
        <v>90</v>
      </c>
      <c r="N93" s="128" t="s">
        <v>48</v>
      </c>
      <c r="Q93" s="166" t="s">
        <v>172</v>
      </c>
      <c r="R93" s="166" t="s">
        <v>173</v>
      </c>
      <c r="T93" s="128" t="s">
        <v>156</v>
      </c>
      <c r="V93" s="98"/>
      <c r="W93" s="98"/>
      <c r="X93" s="166">
        <v>4</v>
      </c>
      <c r="Z93" s="153" t="str">
        <f t="shared" si="7"/>
        <v>Restaurant</v>
      </c>
      <c r="AA93" s="167"/>
      <c r="AB93" s="168"/>
      <c r="AC93" s="169" t="str">
        <f t="shared" si="8"/>
        <v>fixture</v>
      </c>
      <c r="AD93" s="155" t="str">
        <f t="shared" si="9"/>
        <v>1/5 or part</v>
      </c>
      <c r="AF93" s="153" t="str">
        <f t="shared" si="4"/>
        <v xml:space="preserve"> </v>
      </c>
      <c r="AG93" s="153"/>
      <c r="AH93" s="153"/>
      <c r="AI93" s="153" t="str">
        <f t="shared" si="5"/>
        <v xml:space="preserve"> </v>
      </c>
      <c r="AJ93" s="153" t="str">
        <f t="shared" si="6"/>
        <v xml:space="preserve"> </v>
      </c>
    </row>
    <row r="94" spans="2:36" x14ac:dyDescent="0.25">
      <c r="B94" s="73" t="s">
        <v>90</v>
      </c>
      <c r="E94" s="73" t="s">
        <v>90</v>
      </c>
      <c r="F94" s="73" t="s">
        <v>90</v>
      </c>
      <c r="H94" s="128" t="s">
        <v>90</v>
      </c>
      <c r="J94" s="105"/>
      <c r="K94" s="166" t="s">
        <v>90</v>
      </c>
      <c r="L94" s="166" t="s">
        <v>90</v>
      </c>
      <c r="N94" s="128" t="s">
        <v>36</v>
      </c>
      <c r="Q94" s="166" t="s">
        <v>122</v>
      </c>
      <c r="R94" s="166">
        <v>0.33300000000000002</v>
      </c>
      <c r="T94" s="128" t="s">
        <v>149</v>
      </c>
      <c r="W94" s="98"/>
      <c r="X94" s="166">
        <v>4</v>
      </c>
      <c r="Z94" s="153" t="str">
        <f t="shared" si="7"/>
        <v>Retirement Village</v>
      </c>
      <c r="AA94" s="167"/>
      <c r="AB94" s="168"/>
      <c r="AC94" s="169" t="str">
        <f t="shared" si="8"/>
        <v>single bed</v>
      </c>
      <c r="AD94" s="155">
        <f t="shared" si="9"/>
        <v>0.33300000000000002</v>
      </c>
      <c r="AF94" s="153" t="str">
        <f t="shared" si="4"/>
        <v xml:space="preserve"> </v>
      </c>
      <c r="AG94" s="153"/>
      <c r="AH94" s="153"/>
      <c r="AI94" s="153" t="str">
        <f t="shared" si="5"/>
        <v xml:space="preserve"> </v>
      </c>
      <c r="AJ94" s="153" t="str">
        <f t="shared" si="6"/>
        <v xml:space="preserve"> </v>
      </c>
    </row>
    <row r="95" spans="2:36" x14ac:dyDescent="0.25">
      <c r="B95" s="73" t="s">
        <v>90</v>
      </c>
      <c r="E95" s="73" t="s">
        <v>90</v>
      </c>
      <c r="F95" s="73" t="s">
        <v>90</v>
      </c>
      <c r="H95" s="128" t="s">
        <v>90</v>
      </c>
      <c r="J95" s="105"/>
      <c r="K95" s="166" t="s">
        <v>90</v>
      </c>
      <c r="L95" s="166" t="s">
        <v>90</v>
      </c>
      <c r="N95" s="128" t="s">
        <v>64</v>
      </c>
      <c r="Q95" s="166" t="s">
        <v>172</v>
      </c>
      <c r="R95" s="166" t="s">
        <v>173</v>
      </c>
      <c r="T95" s="128" t="s">
        <v>157</v>
      </c>
      <c r="V95" s="98"/>
      <c r="W95" s="98"/>
      <c r="X95" s="166">
        <v>6</v>
      </c>
      <c r="Z95" s="153" t="str">
        <f t="shared" si="7"/>
        <v>Sales or Hire Yard</v>
      </c>
      <c r="AA95" s="167"/>
      <c r="AB95" s="168"/>
      <c r="AC95" s="169" t="str">
        <f t="shared" si="8"/>
        <v>fixture</v>
      </c>
      <c r="AD95" s="155" t="str">
        <f t="shared" si="9"/>
        <v>1/5 or part</v>
      </c>
      <c r="AF95" s="153" t="str">
        <f t="shared" si="4"/>
        <v xml:space="preserve"> </v>
      </c>
      <c r="AG95" s="153"/>
      <c r="AH95" s="153"/>
      <c r="AI95" s="153" t="str">
        <f t="shared" si="5"/>
        <v xml:space="preserve"> </v>
      </c>
      <c r="AJ95" s="153" t="str">
        <f t="shared" si="6"/>
        <v xml:space="preserve"> </v>
      </c>
    </row>
    <row r="96" spans="2:36" x14ac:dyDescent="0.25">
      <c r="B96" s="73" t="s">
        <v>90</v>
      </c>
      <c r="E96" s="73" t="s">
        <v>90</v>
      </c>
      <c r="F96" s="73" t="s">
        <v>90</v>
      </c>
      <c r="H96" s="128" t="s">
        <v>90</v>
      </c>
      <c r="J96" s="105"/>
      <c r="K96" s="166" t="s">
        <v>90</v>
      </c>
      <c r="L96" s="166" t="s">
        <v>90</v>
      </c>
      <c r="N96" s="128" t="s">
        <v>65</v>
      </c>
      <c r="Q96" s="166" t="s">
        <v>172</v>
      </c>
      <c r="R96" s="166" t="s">
        <v>173</v>
      </c>
      <c r="T96" s="128" t="s">
        <v>158</v>
      </c>
      <c r="V96" s="98"/>
      <c r="W96" s="98"/>
      <c r="X96" s="166">
        <v>1</v>
      </c>
      <c r="Z96" s="153" t="str">
        <f t="shared" si="7"/>
        <v>Service Industry</v>
      </c>
      <c r="AA96" s="167"/>
      <c r="AB96" s="168"/>
      <c r="AC96" s="169" t="str">
        <f t="shared" si="8"/>
        <v>fixture</v>
      </c>
      <c r="AD96" s="155" t="str">
        <f t="shared" si="9"/>
        <v>1/5 or part</v>
      </c>
      <c r="AF96" s="153" t="str">
        <f t="shared" si="4"/>
        <v xml:space="preserve"> </v>
      </c>
      <c r="AG96" s="153"/>
      <c r="AH96" s="153"/>
      <c r="AI96" s="153" t="str">
        <f t="shared" si="5"/>
        <v xml:space="preserve"> </v>
      </c>
      <c r="AJ96" s="153" t="str">
        <f t="shared" si="6"/>
        <v xml:space="preserve"> </v>
      </c>
    </row>
    <row r="97" spans="2:36" x14ac:dyDescent="0.25">
      <c r="B97" s="73" t="s">
        <v>90</v>
      </c>
      <c r="E97" s="73" t="s">
        <v>90</v>
      </c>
      <c r="F97" s="73" t="s">
        <v>90</v>
      </c>
      <c r="H97" s="128" t="s">
        <v>90</v>
      </c>
      <c r="J97" s="105"/>
      <c r="K97" s="166" t="s">
        <v>90</v>
      </c>
      <c r="L97" s="166" t="s">
        <v>90</v>
      </c>
      <c r="N97" s="128" t="s">
        <v>49</v>
      </c>
      <c r="Q97" s="166" t="s">
        <v>172</v>
      </c>
      <c r="R97" s="166" t="s">
        <v>173</v>
      </c>
      <c r="T97" s="128" t="s">
        <v>146</v>
      </c>
      <c r="W97" s="98"/>
      <c r="X97" s="166">
        <v>0</v>
      </c>
      <c r="Z97" s="153" t="str">
        <f t="shared" si="7"/>
        <v>Service Station</v>
      </c>
      <c r="AA97" s="167"/>
      <c r="AB97" s="168"/>
      <c r="AC97" s="169" t="str">
        <f t="shared" si="8"/>
        <v>fixture</v>
      </c>
      <c r="AD97" s="155" t="str">
        <f t="shared" si="9"/>
        <v>1/5 or part</v>
      </c>
      <c r="AF97" s="153" t="str">
        <f t="shared" si="4"/>
        <v xml:space="preserve"> </v>
      </c>
      <c r="AG97" s="153"/>
      <c r="AH97" s="153"/>
      <c r="AI97" s="153" t="str">
        <f t="shared" si="5"/>
        <v xml:space="preserve"> </v>
      </c>
      <c r="AJ97" s="153" t="str">
        <f t="shared" si="6"/>
        <v xml:space="preserve"> </v>
      </c>
    </row>
    <row r="98" spans="2:36" x14ac:dyDescent="0.25">
      <c r="B98" s="73" t="s">
        <v>90</v>
      </c>
      <c r="E98" s="73" t="s">
        <v>90</v>
      </c>
      <c r="F98" s="73" t="s">
        <v>90</v>
      </c>
      <c r="H98" s="128" t="s">
        <v>90</v>
      </c>
      <c r="J98" s="105"/>
      <c r="K98" s="166" t="s">
        <v>90</v>
      </c>
      <c r="L98" s="166" t="s">
        <v>90</v>
      </c>
      <c r="N98" s="128" t="s">
        <v>50</v>
      </c>
      <c r="Q98" s="166" t="s">
        <v>172</v>
      </c>
      <c r="R98" s="166" t="s">
        <v>173</v>
      </c>
      <c r="T98" s="128" t="s">
        <v>159</v>
      </c>
      <c r="W98" s="98"/>
      <c r="X98" s="166">
        <v>3</v>
      </c>
      <c r="Z98" s="153" t="str">
        <f t="shared" si="7"/>
        <v>Shop</v>
      </c>
      <c r="AA98" s="167"/>
      <c r="AB98" s="168"/>
      <c r="AC98" s="169" t="str">
        <f t="shared" si="8"/>
        <v>fixture</v>
      </c>
      <c r="AD98" s="155" t="str">
        <f t="shared" si="9"/>
        <v>1/5 or part</v>
      </c>
      <c r="AF98" s="153" t="str">
        <f t="shared" si="4"/>
        <v xml:space="preserve"> </v>
      </c>
      <c r="AG98" s="153"/>
      <c r="AH98" s="153"/>
      <c r="AI98" s="153" t="str">
        <f t="shared" si="5"/>
        <v xml:space="preserve"> </v>
      </c>
      <c r="AJ98" s="153" t="str">
        <f t="shared" si="6"/>
        <v xml:space="preserve"> </v>
      </c>
    </row>
    <row r="99" spans="2:36" x14ac:dyDescent="0.25">
      <c r="B99" s="73" t="s">
        <v>90</v>
      </c>
      <c r="E99" s="73" t="s">
        <v>90</v>
      </c>
      <c r="F99" s="73" t="s">
        <v>90</v>
      </c>
      <c r="H99" s="128" t="s">
        <v>90</v>
      </c>
      <c r="J99" s="105"/>
      <c r="K99" s="166" t="s">
        <v>90</v>
      </c>
      <c r="L99" s="166" t="s">
        <v>90</v>
      </c>
      <c r="N99" s="128" t="s">
        <v>51</v>
      </c>
      <c r="Q99" s="166" t="s">
        <v>172</v>
      </c>
      <c r="R99" s="166" t="s">
        <v>173</v>
      </c>
      <c r="T99" s="128" t="s">
        <v>160</v>
      </c>
      <c r="W99" s="98"/>
      <c r="X99" s="166">
        <v>4</v>
      </c>
      <c r="Z99" s="153" t="str">
        <f t="shared" si="7"/>
        <v>Shopping Complex</v>
      </c>
      <c r="AA99" s="167"/>
      <c r="AB99" s="168"/>
      <c r="AC99" s="169" t="str">
        <f t="shared" si="8"/>
        <v>fixture</v>
      </c>
      <c r="AD99" s="155" t="str">
        <f t="shared" si="9"/>
        <v>1/5 or part</v>
      </c>
      <c r="AF99" s="153" t="str">
        <f t="shared" si="4"/>
        <v xml:space="preserve"> </v>
      </c>
      <c r="AG99" s="153"/>
      <c r="AH99" s="153"/>
      <c r="AI99" s="153" t="str">
        <f t="shared" si="5"/>
        <v xml:space="preserve"> </v>
      </c>
      <c r="AJ99" s="153" t="str">
        <f t="shared" si="6"/>
        <v xml:space="preserve"> </v>
      </c>
    </row>
    <row r="100" spans="2:36" x14ac:dyDescent="0.25">
      <c r="B100" s="73" t="s">
        <v>90</v>
      </c>
      <c r="E100" s="73" t="s">
        <v>90</v>
      </c>
      <c r="F100" s="73" t="s">
        <v>90</v>
      </c>
      <c r="H100" s="128" t="s">
        <v>90</v>
      </c>
      <c r="J100" s="105"/>
      <c r="K100" s="166" t="s">
        <v>90</v>
      </c>
      <c r="L100" s="166" t="s">
        <v>90</v>
      </c>
      <c r="N100" s="128" t="s">
        <v>52</v>
      </c>
      <c r="Q100" s="166" t="s">
        <v>172</v>
      </c>
      <c r="R100" s="166" t="s">
        <v>173</v>
      </c>
      <c r="T100" s="128" t="s">
        <v>161</v>
      </c>
      <c r="W100" s="98"/>
      <c r="X100" s="166">
        <v>6</v>
      </c>
      <c r="Z100" s="153" t="str">
        <f t="shared" si="7"/>
        <v xml:space="preserve">Showroom </v>
      </c>
      <c r="AA100" s="167"/>
      <c r="AB100" s="168"/>
      <c r="AC100" s="169" t="str">
        <f t="shared" si="8"/>
        <v>fixture</v>
      </c>
      <c r="AD100" s="155" t="str">
        <f t="shared" si="9"/>
        <v>1/5 or part</v>
      </c>
      <c r="AF100" s="153" t="str">
        <f t="shared" si="4"/>
        <v xml:space="preserve"> </v>
      </c>
      <c r="AG100" s="153"/>
      <c r="AH100" s="153"/>
      <c r="AI100" s="153" t="str">
        <f t="shared" si="5"/>
        <v xml:space="preserve"> </v>
      </c>
      <c r="AJ100" s="153" t="str">
        <f t="shared" si="6"/>
        <v xml:space="preserve"> </v>
      </c>
    </row>
    <row r="101" spans="2:36" x14ac:dyDescent="0.25">
      <c r="B101" s="73" t="s">
        <v>90</v>
      </c>
      <c r="E101" s="73" t="s">
        <v>90</v>
      </c>
      <c r="F101" s="73" t="s">
        <v>90</v>
      </c>
      <c r="H101" s="128" t="s">
        <v>90</v>
      </c>
      <c r="J101" s="105"/>
      <c r="K101" s="166" t="s">
        <v>90</v>
      </c>
      <c r="L101" s="166" t="s">
        <v>90</v>
      </c>
      <c r="N101" s="128" t="s">
        <v>76</v>
      </c>
      <c r="Q101" s="166" t="s">
        <v>126</v>
      </c>
      <c r="R101" s="166">
        <v>0.5</v>
      </c>
      <c r="T101" s="129"/>
      <c r="U101" s="130"/>
      <c r="V101" s="130"/>
      <c r="W101" s="170"/>
      <c r="X101" s="171"/>
      <c r="Z101" s="153" t="str">
        <f t="shared" si="7"/>
        <v>Stables</v>
      </c>
      <c r="AA101" s="167"/>
      <c r="AB101" s="168"/>
      <c r="AC101" s="169" t="str">
        <f t="shared" si="8"/>
        <v>stal/place</v>
      </c>
      <c r="AD101" s="155">
        <f t="shared" si="9"/>
        <v>0.5</v>
      </c>
      <c r="AF101" s="153" t="str">
        <f t="shared" si="4"/>
        <v xml:space="preserve"> </v>
      </c>
      <c r="AG101" s="153"/>
      <c r="AH101" s="153"/>
      <c r="AI101" s="153" t="str">
        <f t="shared" si="5"/>
        <v xml:space="preserve"> </v>
      </c>
      <c r="AJ101" s="153" t="str">
        <f t="shared" si="6"/>
        <v xml:space="preserve"> </v>
      </c>
    </row>
    <row r="102" spans="2:36" x14ac:dyDescent="0.25">
      <c r="B102" s="73" t="s">
        <v>90</v>
      </c>
      <c r="E102" s="73" t="s">
        <v>90</v>
      </c>
      <c r="F102" s="73" t="s">
        <v>90</v>
      </c>
      <c r="H102" s="128" t="s">
        <v>90</v>
      </c>
      <c r="J102" s="105"/>
      <c r="K102" s="166" t="s">
        <v>90</v>
      </c>
      <c r="L102" s="166" t="s">
        <v>90</v>
      </c>
      <c r="N102" s="128" t="s">
        <v>66</v>
      </c>
      <c r="Q102" s="166" t="s">
        <v>172</v>
      </c>
      <c r="R102" s="166" t="s">
        <v>173</v>
      </c>
      <c r="W102" s="98"/>
      <c r="Z102" s="153" t="str">
        <f t="shared" si="7"/>
        <v>Storage or Contractors Yard</v>
      </c>
      <c r="AA102" s="167"/>
      <c r="AB102" s="168"/>
      <c r="AC102" s="169" t="str">
        <f t="shared" si="8"/>
        <v>fixture</v>
      </c>
      <c r="AD102" s="155" t="str">
        <f t="shared" si="9"/>
        <v>1/5 or part</v>
      </c>
      <c r="AF102" s="153" t="str">
        <f t="shared" si="4"/>
        <v xml:space="preserve"> </v>
      </c>
      <c r="AG102" s="153"/>
      <c r="AH102" s="153"/>
      <c r="AI102" s="153" t="str">
        <f t="shared" si="5"/>
        <v xml:space="preserve"> </v>
      </c>
      <c r="AJ102" s="153" t="str">
        <f t="shared" si="6"/>
        <v xml:space="preserve"> </v>
      </c>
    </row>
    <row r="103" spans="2:36" x14ac:dyDescent="0.25">
      <c r="B103" s="73" t="s">
        <v>90</v>
      </c>
      <c r="E103" s="73" t="s">
        <v>90</v>
      </c>
      <c r="F103" s="73" t="s">
        <v>90</v>
      </c>
      <c r="H103" s="128" t="s">
        <v>90</v>
      </c>
      <c r="J103" s="105"/>
      <c r="K103" s="166" t="s">
        <v>90</v>
      </c>
      <c r="L103" s="166" t="s">
        <v>90</v>
      </c>
      <c r="N103" s="128" t="s">
        <v>123</v>
      </c>
      <c r="Q103" s="166" t="s">
        <v>57</v>
      </c>
      <c r="R103" s="166">
        <v>2</v>
      </c>
      <c r="W103" s="98"/>
      <c r="Z103" s="153" t="str">
        <f>IF($T$3=1,B103,N103)</f>
        <v>Subordinate dwelling unit</v>
      </c>
      <c r="AA103" s="167"/>
      <c r="AB103" s="168"/>
      <c r="AC103" s="169" t="str">
        <f t="shared" si="8"/>
        <v>dwelling unit</v>
      </c>
      <c r="AD103" s="155">
        <f t="shared" si="9"/>
        <v>2</v>
      </c>
      <c r="AF103" s="153" t="str">
        <f t="shared" si="4"/>
        <v xml:space="preserve"> </v>
      </c>
      <c r="AG103" s="153"/>
      <c r="AH103" s="153"/>
      <c r="AI103" s="153" t="str">
        <f t="shared" si="5"/>
        <v xml:space="preserve"> </v>
      </c>
      <c r="AJ103" s="153" t="str">
        <f t="shared" si="6"/>
        <v xml:space="preserve"> </v>
      </c>
    </row>
    <row r="104" spans="2:36" x14ac:dyDescent="0.25">
      <c r="B104" s="73" t="s">
        <v>90</v>
      </c>
      <c r="E104" s="73" t="s">
        <v>90</v>
      </c>
      <c r="F104" s="73" t="s">
        <v>90</v>
      </c>
      <c r="H104" s="128" t="s">
        <v>90</v>
      </c>
      <c r="J104" s="105"/>
      <c r="K104" s="166" t="s">
        <v>90</v>
      </c>
      <c r="L104" s="166" t="s">
        <v>90</v>
      </c>
      <c r="N104" s="128" t="s">
        <v>67</v>
      </c>
      <c r="Q104" s="166" t="s">
        <v>172</v>
      </c>
      <c r="R104" s="166" t="s">
        <v>173</v>
      </c>
      <c r="W104" s="98"/>
      <c r="Z104" s="153" t="str">
        <f>IF($T$3=1,B104,N104)</f>
        <v>Transport Depot</v>
      </c>
      <c r="AA104" s="167"/>
      <c r="AB104" s="168"/>
      <c r="AC104" s="169" t="str">
        <f t="shared" si="8"/>
        <v>fixture</v>
      </c>
      <c r="AD104" s="155" t="str">
        <f t="shared" si="9"/>
        <v>1/5 or part</v>
      </c>
      <c r="AF104" s="153" t="str">
        <f t="shared" si="4"/>
        <v xml:space="preserve"> </v>
      </c>
      <c r="AG104" s="153"/>
      <c r="AH104" s="153"/>
      <c r="AI104" s="153" t="str">
        <f t="shared" si="5"/>
        <v xml:space="preserve"> </v>
      </c>
      <c r="AJ104" s="153" t="str">
        <f t="shared" si="6"/>
        <v xml:space="preserve"> </v>
      </c>
    </row>
    <row r="105" spans="2:36" x14ac:dyDescent="0.25">
      <c r="B105" s="73" t="s">
        <v>90</v>
      </c>
      <c r="E105" s="73" t="s">
        <v>90</v>
      </c>
      <c r="F105" s="73" t="s">
        <v>90</v>
      </c>
      <c r="H105" s="128" t="s">
        <v>90</v>
      </c>
      <c r="J105" s="105"/>
      <c r="K105" s="166" t="s">
        <v>90</v>
      </c>
      <c r="L105" s="166" t="s">
        <v>90</v>
      </c>
      <c r="N105" s="128" t="s">
        <v>68</v>
      </c>
      <c r="Q105" s="166" t="s">
        <v>172</v>
      </c>
      <c r="R105" s="166" t="s">
        <v>173</v>
      </c>
      <c r="W105" s="98"/>
      <c r="Z105" s="153" t="str">
        <f>IF($T$3=1,B105,N105)</f>
        <v>Vehicle Repair Premises</v>
      </c>
      <c r="AA105" s="167"/>
      <c r="AB105" s="168"/>
      <c r="AC105" s="169" t="str">
        <f t="shared" si="8"/>
        <v>fixture</v>
      </c>
      <c r="AD105" s="155" t="str">
        <f t="shared" si="9"/>
        <v>1/5 or part</v>
      </c>
      <c r="AF105" s="153" t="str">
        <f t="shared" si="4"/>
        <v xml:space="preserve"> </v>
      </c>
      <c r="AG105" s="153"/>
      <c r="AH105" s="153"/>
      <c r="AI105" s="153" t="str">
        <f t="shared" si="5"/>
        <v xml:space="preserve"> </v>
      </c>
      <c r="AJ105" s="153" t="str">
        <f t="shared" si="6"/>
        <v xml:space="preserve"> </v>
      </c>
    </row>
    <row r="106" spans="2:36" x14ac:dyDescent="0.25">
      <c r="B106" s="73" t="s">
        <v>90</v>
      </c>
      <c r="E106" s="73" t="s">
        <v>90</v>
      </c>
      <c r="F106" s="73" t="s">
        <v>90</v>
      </c>
      <c r="H106" s="129" t="s">
        <v>90</v>
      </c>
      <c r="I106" s="130"/>
      <c r="J106" s="114"/>
      <c r="K106" s="171" t="s">
        <v>90</v>
      </c>
      <c r="L106" s="171" t="s">
        <v>90</v>
      </c>
      <c r="N106" s="129" t="s">
        <v>69</v>
      </c>
      <c r="O106" s="130"/>
      <c r="P106" s="130"/>
      <c r="Q106" s="171" t="s">
        <v>172</v>
      </c>
      <c r="R106" s="166" t="s">
        <v>173</v>
      </c>
      <c r="W106" s="98"/>
      <c r="Z106" s="172" t="str">
        <f>IF($T$3=1,B106,N106)</f>
        <v>Warehouse</v>
      </c>
      <c r="AA106" s="173"/>
      <c r="AB106" s="174"/>
      <c r="AC106" s="175" t="str">
        <f t="shared" si="8"/>
        <v>fixture</v>
      </c>
      <c r="AD106" s="176" t="str">
        <f t="shared" si="9"/>
        <v>1/5 or part</v>
      </c>
      <c r="AF106" s="153" t="str">
        <f t="shared" si="4"/>
        <v xml:space="preserve"> </v>
      </c>
      <c r="AG106" s="153"/>
      <c r="AH106" s="153"/>
      <c r="AI106" s="153" t="str">
        <f t="shared" si="5"/>
        <v xml:space="preserve"> </v>
      </c>
      <c r="AJ106" s="153" t="str">
        <f t="shared" si="6"/>
        <v xml:space="preserve"> </v>
      </c>
    </row>
    <row r="107" spans="2:36" x14ac:dyDescent="0.25">
      <c r="W107" s="98"/>
    </row>
    <row r="108" spans="2:36" x14ac:dyDescent="0.25">
      <c r="W108" s="98"/>
    </row>
    <row r="109" spans="2:36" x14ac:dyDescent="0.25">
      <c r="W109" s="98"/>
    </row>
    <row r="110" spans="2:36" x14ac:dyDescent="0.25">
      <c r="W110" s="98"/>
    </row>
    <row r="111" spans="2:36" x14ac:dyDescent="0.25">
      <c r="W111" s="98"/>
    </row>
    <row r="112" spans="2:36" x14ac:dyDescent="0.25">
      <c r="W112" s="98"/>
    </row>
    <row r="113" spans="9:23" x14ac:dyDescent="0.25">
      <c r="W113" s="98"/>
    </row>
    <row r="114" spans="9:23" x14ac:dyDescent="0.25">
      <c r="W114" s="98"/>
    </row>
    <row r="124" spans="9:23" x14ac:dyDescent="0.25">
      <c r="I124" s="73" t="s">
        <v>90</v>
      </c>
      <c r="J124" s="73" t="s">
        <v>90</v>
      </c>
    </row>
  </sheetData>
  <sheetProtection password="CDF4" sheet="1" objects="1" scenarios="1"/>
  <mergeCells count="56">
    <mergeCell ref="L20:M20"/>
    <mergeCell ref="L21:M21"/>
    <mergeCell ref="L22:M22"/>
    <mergeCell ref="L27:M27"/>
    <mergeCell ref="L30:M30"/>
    <mergeCell ref="L24:M24"/>
    <mergeCell ref="L23:M23"/>
    <mergeCell ref="AF63:AJ63"/>
    <mergeCell ref="J50:N50"/>
    <mergeCell ref="L25:M25"/>
    <mergeCell ref="L26:M26"/>
    <mergeCell ref="L28:M28"/>
    <mergeCell ref="L29:M29"/>
    <mergeCell ref="Z63:AD63"/>
    <mergeCell ref="B37:J37"/>
    <mergeCell ref="H25:H26"/>
    <mergeCell ref="I25:J25"/>
    <mergeCell ref="B25:C26"/>
    <mergeCell ref="B50:H50"/>
    <mergeCell ref="E25:G25"/>
    <mergeCell ref="D25:D26"/>
    <mergeCell ref="F19:G19"/>
    <mergeCell ref="L15:M15"/>
    <mergeCell ref="L16:M16"/>
    <mergeCell ref="L17:M17"/>
    <mergeCell ref="L14:M14"/>
    <mergeCell ref="F17:G17"/>
    <mergeCell ref="F18:G18"/>
    <mergeCell ref="L18:M18"/>
    <mergeCell ref="F7:G7"/>
    <mergeCell ref="F8:G8"/>
    <mergeCell ref="F9:G9"/>
    <mergeCell ref="F10:G10"/>
    <mergeCell ref="L13:M13"/>
    <mergeCell ref="Z64:AB64"/>
    <mergeCell ref="N64:P64"/>
    <mergeCell ref="N63:R63"/>
    <mergeCell ref="T63:X63"/>
    <mergeCell ref="H63:L63"/>
    <mergeCell ref="H64:J64"/>
    <mergeCell ref="B64:D64"/>
    <mergeCell ref="G52:H52"/>
    <mergeCell ref="D34:E34"/>
    <mergeCell ref="L19:M19"/>
    <mergeCell ref="L6:P6"/>
    <mergeCell ref="L10:M10"/>
    <mergeCell ref="L11:M11"/>
    <mergeCell ref="L12:M12"/>
    <mergeCell ref="L7:M7"/>
    <mergeCell ref="L8:M8"/>
    <mergeCell ref="L9:M9"/>
    <mergeCell ref="B45:E45"/>
    <mergeCell ref="B63:F63"/>
    <mergeCell ref="E52:F52"/>
    <mergeCell ref="B51:D54"/>
    <mergeCell ref="F20:G20"/>
  </mergeCells>
  <phoneticPr fontId="3" type="noConversion"/>
  <dataValidations disablePrompts="1" count="1">
    <dataValidation type="list" allowBlank="1" showInputMessage="1" showErrorMessage="1" sqref="L8:L30" xr:uid="{00000000-0002-0000-0200-000000000000}">
      <formula1>$T$65:$T$100</formula1>
    </dataValidation>
  </dataValidations>
  <pageMargins left="0.75" right="0.75" top="1" bottom="1" header="0.5" footer="0.5"/>
  <pageSetup paperSize="9" scale="86" orientation="landscape" blackAndWhite="1"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defaultSize="0" autoLine="0" autoPict="0">
                <anchor moveWithCells="1">
                  <from>
                    <xdr:col>1</xdr:col>
                    <xdr:colOff>7620</xdr:colOff>
                    <xdr:row>6</xdr:row>
                    <xdr:rowOff>0</xdr:rowOff>
                  </from>
                  <to>
                    <xdr:col>5</xdr:col>
                    <xdr:colOff>0</xdr:colOff>
                    <xdr:row>7</xdr:row>
                    <xdr:rowOff>7620</xdr:rowOff>
                  </to>
                </anchor>
              </controlPr>
            </control>
          </mc:Choice>
        </mc:AlternateContent>
        <mc:AlternateContent xmlns:mc="http://schemas.openxmlformats.org/markup-compatibility/2006">
          <mc:Choice Requires="x14">
            <control shapeId="7170" r:id="rId5" name="Drop Down 2">
              <controlPr defaultSize="0" autoLine="0" autoPict="0">
                <anchor moveWithCells="1">
                  <from>
                    <xdr:col>1</xdr:col>
                    <xdr:colOff>7620</xdr:colOff>
                    <xdr:row>7</xdr:row>
                    <xdr:rowOff>0</xdr:rowOff>
                  </from>
                  <to>
                    <xdr:col>5</xdr:col>
                    <xdr:colOff>0</xdr:colOff>
                    <xdr:row>8</xdr:row>
                    <xdr:rowOff>7620</xdr:rowOff>
                  </to>
                </anchor>
              </controlPr>
            </control>
          </mc:Choice>
        </mc:AlternateContent>
        <mc:AlternateContent xmlns:mc="http://schemas.openxmlformats.org/markup-compatibility/2006">
          <mc:Choice Requires="x14">
            <control shapeId="7171" r:id="rId6" name="Drop Down 3">
              <controlPr defaultSize="0" autoLine="0" autoPict="0">
                <anchor moveWithCells="1">
                  <from>
                    <xdr:col>1</xdr:col>
                    <xdr:colOff>7620</xdr:colOff>
                    <xdr:row>8</xdr:row>
                    <xdr:rowOff>0</xdr:rowOff>
                  </from>
                  <to>
                    <xdr:col>5</xdr:col>
                    <xdr:colOff>0</xdr:colOff>
                    <xdr:row>9</xdr:row>
                    <xdr:rowOff>7620</xdr:rowOff>
                  </to>
                </anchor>
              </controlPr>
            </control>
          </mc:Choice>
        </mc:AlternateContent>
        <mc:AlternateContent xmlns:mc="http://schemas.openxmlformats.org/markup-compatibility/2006">
          <mc:Choice Requires="x14">
            <control shapeId="7172" r:id="rId7" name="Drop Down 4">
              <controlPr defaultSize="0" autoLine="0" autoPict="0">
                <anchor moveWithCells="1">
                  <from>
                    <xdr:col>1</xdr:col>
                    <xdr:colOff>7620</xdr:colOff>
                    <xdr:row>16</xdr:row>
                    <xdr:rowOff>0</xdr:rowOff>
                  </from>
                  <to>
                    <xdr:col>5</xdr:col>
                    <xdr:colOff>0</xdr:colOff>
                    <xdr:row>17</xdr:row>
                    <xdr:rowOff>7620</xdr:rowOff>
                  </to>
                </anchor>
              </controlPr>
            </control>
          </mc:Choice>
        </mc:AlternateContent>
        <mc:AlternateContent xmlns:mc="http://schemas.openxmlformats.org/markup-compatibility/2006">
          <mc:Choice Requires="x14">
            <control shapeId="7173" r:id="rId8" name="Drop Down 5">
              <controlPr defaultSize="0" autoLine="0" autoPict="0">
                <anchor moveWithCells="1">
                  <from>
                    <xdr:col>1</xdr:col>
                    <xdr:colOff>7620</xdr:colOff>
                    <xdr:row>17</xdr:row>
                    <xdr:rowOff>0</xdr:rowOff>
                  </from>
                  <to>
                    <xdr:col>5</xdr:col>
                    <xdr:colOff>0</xdr:colOff>
                    <xdr:row>18</xdr:row>
                    <xdr:rowOff>7620</xdr:rowOff>
                  </to>
                </anchor>
              </controlPr>
            </control>
          </mc:Choice>
        </mc:AlternateContent>
        <mc:AlternateContent xmlns:mc="http://schemas.openxmlformats.org/markup-compatibility/2006">
          <mc:Choice Requires="x14">
            <control shapeId="7174" r:id="rId9" name="Drop Down 6">
              <controlPr defaultSize="0" autoLine="0" autoPict="0">
                <anchor moveWithCells="1">
                  <from>
                    <xdr:col>1</xdr:col>
                    <xdr:colOff>0</xdr:colOff>
                    <xdr:row>26</xdr:row>
                    <xdr:rowOff>7620</xdr:rowOff>
                  </from>
                  <to>
                    <xdr:col>3</xdr:col>
                    <xdr:colOff>0</xdr:colOff>
                    <xdr:row>28</xdr:row>
                    <xdr:rowOff>7620</xdr:rowOff>
                  </to>
                </anchor>
              </controlPr>
            </control>
          </mc:Choice>
        </mc:AlternateContent>
        <mc:AlternateContent xmlns:mc="http://schemas.openxmlformats.org/markup-compatibility/2006">
          <mc:Choice Requires="x14">
            <control shapeId="7175" r:id="rId10" name="Drop Down 7">
              <controlPr defaultSize="0" autoLine="0" autoPict="0">
                <anchor moveWithCells="1">
                  <from>
                    <xdr:col>2</xdr:col>
                    <xdr:colOff>731520</xdr:colOff>
                    <xdr:row>1</xdr:row>
                    <xdr:rowOff>144780</xdr:rowOff>
                  </from>
                  <to>
                    <xdr:col>8</xdr:col>
                    <xdr:colOff>68580</xdr:colOff>
                    <xdr:row>3</xdr:row>
                    <xdr:rowOff>30480</xdr:rowOff>
                  </to>
                </anchor>
              </controlPr>
            </control>
          </mc:Choice>
        </mc:AlternateContent>
        <mc:AlternateContent xmlns:mc="http://schemas.openxmlformats.org/markup-compatibility/2006">
          <mc:Choice Requires="x14">
            <control shapeId="7176" r:id="rId11" name="Drop Down 8">
              <controlPr defaultSize="0" autoLine="0" autoPict="0">
                <anchor moveWithCells="1">
                  <from>
                    <xdr:col>1</xdr:col>
                    <xdr:colOff>7620</xdr:colOff>
                    <xdr:row>18</xdr:row>
                    <xdr:rowOff>0</xdr:rowOff>
                  </from>
                  <to>
                    <xdr:col>5</xdr:col>
                    <xdr:colOff>7620</xdr:colOff>
                    <xdr:row>19</xdr:row>
                    <xdr:rowOff>7620</xdr:rowOff>
                  </to>
                </anchor>
              </controlPr>
            </control>
          </mc:Choice>
        </mc:AlternateContent>
        <mc:AlternateContent xmlns:mc="http://schemas.openxmlformats.org/markup-compatibility/2006">
          <mc:Choice Requires="x14">
            <control shapeId="7189" r:id="rId12" name="Drop Down 21">
              <controlPr defaultSize="0" autoLine="0" autoPict="0">
                <anchor moveWithCells="1">
                  <from>
                    <xdr:col>5</xdr:col>
                    <xdr:colOff>251460</xdr:colOff>
                    <xdr:row>12</xdr:row>
                    <xdr:rowOff>144780</xdr:rowOff>
                  </from>
                  <to>
                    <xdr:col>10</xdr:col>
                    <xdr:colOff>38100</xdr:colOff>
                    <xdr:row>14</xdr:row>
                    <xdr:rowOff>0</xdr:rowOff>
                  </to>
                </anchor>
              </controlPr>
            </control>
          </mc:Choice>
        </mc:AlternateContent>
        <mc:AlternateContent xmlns:mc="http://schemas.openxmlformats.org/markup-compatibility/2006">
          <mc:Choice Requires="x14">
            <control shapeId="7207" r:id="rId13" name="Check Box 39">
              <controlPr defaultSize="0" autoFill="0" autoLine="0" autoPict="0">
                <anchor moveWithCells="1" sizeWithCells="1">
                  <from>
                    <xdr:col>0</xdr:col>
                    <xdr:colOff>312420</xdr:colOff>
                    <xdr:row>22</xdr:row>
                    <xdr:rowOff>45720</xdr:rowOff>
                  </from>
                  <to>
                    <xdr:col>7</xdr:col>
                    <xdr:colOff>99060</xdr:colOff>
                    <xdr:row>23</xdr:row>
                    <xdr:rowOff>106680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T17"/>
  <sheetViews>
    <sheetView showGridLines="0" zoomScale="75" workbookViewId="0">
      <selection activeCell="E3" sqref="E3"/>
    </sheetView>
  </sheetViews>
  <sheetFormatPr defaultColWidth="9.109375" defaultRowHeight="13.2" x14ac:dyDescent="0.25"/>
  <cols>
    <col min="1" max="1" width="4.88671875" style="73" customWidth="1"/>
    <col min="2" max="2" width="9.109375" style="73"/>
    <col min="3" max="3" width="12.5546875" style="73" customWidth="1"/>
    <col min="4" max="19" width="9.109375" style="73"/>
    <col min="20" max="20" width="0" style="73" hidden="1" customWidth="1"/>
    <col min="21" max="16384" width="9.109375" style="73"/>
  </cols>
  <sheetData>
    <row r="1" spans="1:20" ht="15.6" x14ac:dyDescent="0.3">
      <c r="A1" s="97" t="s">
        <v>196</v>
      </c>
      <c r="K1" s="207" t="s">
        <v>248</v>
      </c>
    </row>
    <row r="2" spans="1:20" ht="15.6" x14ac:dyDescent="0.3">
      <c r="A2" s="177"/>
      <c r="K2" s="92"/>
    </row>
    <row r="3" spans="1:20" x14ac:dyDescent="0.25">
      <c r="A3" s="99" t="s">
        <v>103</v>
      </c>
      <c r="B3" s="100" t="s">
        <v>252</v>
      </c>
      <c r="E3" s="60"/>
      <c r="F3" s="73" t="s">
        <v>194</v>
      </c>
    </row>
    <row r="4" spans="1:20" x14ac:dyDescent="0.25">
      <c r="A4" s="99"/>
      <c r="B4" s="100"/>
      <c r="E4" s="101"/>
    </row>
    <row r="5" spans="1:20" ht="30" customHeight="1" x14ac:dyDescent="0.25">
      <c r="A5" s="99" t="s">
        <v>94</v>
      </c>
      <c r="B5" s="100" t="s">
        <v>189</v>
      </c>
      <c r="E5" s="101"/>
      <c r="T5" s="101" t="b">
        <v>1</v>
      </c>
    </row>
    <row r="6" spans="1:20" ht="21.75" customHeight="1" x14ac:dyDescent="0.25"/>
    <row r="7" spans="1:20" ht="12.75" customHeight="1" x14ac:dyDescent="0.25"/>
    <row r="8" spans="1:20" x14ac:dyDescent="0.25">
      <c r="A8" s="99"/>
      <c r="B8" s="308" t="s">
        <v>77</v>
      </c>
      <c r="C8" s="318"/>
      <c r="D8" s="318"/>
      <c r="E8" s="309"/>
      <c r="F8" s="273" t="s">
        <v>98</v>
      </c>
      <c r="G8" s="274"/>
      <c r="H8" s="275"/>
      <c r="I8" s="306" t="s">
        <v>244</v>
      </c>
      <c r="J8" s="273" t="s">
        <v>245</v>
      </c>
      <c r="K8" s="275"/>
    </row>
    <row r="9" spans="1:20" x14ac:dyDescent="0.25">
      <c r="B9" s="310"/>
      <c r="C9" s="319"/>
      <c r="D9" s="319"/>
      <c r="E9" s="311"/>
      <c r="F9" s="61" t="s">
        <v>195</v>
      </c>
      <c r="G9" s="61" t="s">
        <v>78</v>
      </c>
      <c r="H9" s="61" t="str">
        <f>IF($T$5=TRUE,"RBCI","No Index")</f>
        <v>RBCI</v>
      </c>
      <c r="I9" s="307"/>
      <c r="J9" s="8" t="s">
        <v>112</v>
      </c>
      <c r="K9" s="8" t="s">
        <v>78</v>
      </c>
    </row>
    <row r="10" spans="1:20" x14ac:dyDescent="0.25">
      <c r="B10" s="13" t="s">
        <v>197</v>
      </c>
      <c r="C10" s="14"/>
      <c r="D10" s="14"/>
      <c r="E10" s="15"/>
      <c r="F10" s="10">
        <v>2071</v>
      </c>
      <c r="G10" s="62" t="s">
        <v>282</v>
      </c>
      <c r="H10" s="3">
        <f>IF($T$5=TRUE,85,"")</f>
        <v>85</v>
      </c>
      <c r="I10" s="12">
        <f>IF($T$5=TRUE,Summary!$D$17/'Open Space'!$H$10,1)</f>
        <v>1.66</v>
      </c>
      <c r="J10" s="10">
        <f>+F10*I10</f>
        <v>3437.8599999999997</v>
      </c>
      <c r="K10" s="11">
        <f>+Summary!D14</f>
        <v>45627</v>
      </c>
    </row>
    <row r="11" spans="1:20" x14ac:dyDescent="0.25">
      <c r="F11" s="81" t="str">
        <f>IF($T$5=TRUE,"Note - RBCI applied given condition of approval","Note - Base Rate set per policy, as yet no indexation applies automatically")</f>
        <v>Note - RBCI applied given condition of approval</v>
      </c>
    </row>
    <row r="13" spans="1:20" x14ac:dyDescent="0.25">
      <c r="A13" s="99" t="s">
        <v>95</v>
      </c>
      <c r="B13" s="100" t="s">
        <v>99</v>
      </c>
    </row>
    <row r="14" spans="1:20" x14ac:dyDescent="0.25">
      <c r="B14" s="178" t="s">
        <v>192</v>
      </c>
      <c r="C14" s="179">
        <f>+E3*J10</f>
        <v>0</v>
      </c>
      <c r="D14" s="180">
        <f>+K10</f>
        <v>45627</v>
      </c>
    </row>
    <row r="16" spans="1:20" x14ac:dyDescent="0.25">
      <c r="A16" s="99"/>
    </row>
    <row r="17" spans="5:5" x14ac:dyDescent="0.25">
      <c r="E17" s="112"/>
    </row>
  </sheetData>
  <sheetProtection password="CDF4" sheet="1" objects="1" scenarios="1"/>
  <mergeCells count="4">
    <mergeCell ref="B8:E9"/>
    <mergeCell ref="I8:I9"/>
    <mergeCell ref="J8:K8"/>
    <mergeCell ref="F8:H8"/>
  </mergeCells>
  <phoneticPr fontId="3" type="noConversion"/>
  <pageMargins left="0.75" right="0.75" top="1" bottom="1" header="0.5" footer="0.5"/>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4" r:id="rId4" name="Check Box 4">
              <controlPr defaultSize="0" autoFill="0" autoLine="0" autoPict="0">
                <anchor moveWithCells="1" sizeWithCells="1">
                  <from>
                    <xdr:col>0</xdr:col>
                    <xdr:colOff>274320</xdr:colOff>
                    <xdr:row>5</xdr:row>
                    <xdr:rowOff>0</xdr:rowOff>
                  </from>
                  <to>
                    <xdr:col>7</xdr:col>
                    <xdr:colOff>327660</xdr:colOff>
                    <xdr:row>6</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S50"/>
  <sheetViews>
    <sheetView showGridLines="0" zoomScale="75" workbookViewId="0">
      <selection activeCell="F3" sqref="F3"/>
    </sheetView>
  </sheetViews>
  <sheetFormatPr defaultColWidth="9.109375" defaultRowHeight="13.2" x14ac:dyDescent="0.25"/>
  <cols>
    <col min="1" max="1" width="4.6640625" style="73" customWidth="1"/>
    <col min="2" max="4" width="9.109375" style="73"/>
    <col min="5" max="5" width="10.33203125" style="73" bestFit="1" customWidth="1"/>
    <col min="6" max="18" width="9.109375" style="73"/>
    <col min="19" max="19" width="9.109375" style="73" hidden="1" customWidth="1"/>
    <col min="20" max="16384" width="9.109375" style="73"/>
  </cols>
  <sheetData>
    <row r="1" spans="1:19" ht="15.6" x14ac:dyDescent="0.3">
      <c r="A1" s="97" t="s">
        <v>188</v>
      </c>
      <c r="K1" s="92" t="s">
        <v>248</v>
      </c>
    </row>
    <row r="3" spans="1:19" x14ac:dyDescent="0.25">
      <c r="A3" s="99" t="s">
        <v>103</v>
      </c>
      <c r="B3" s="100" t="s">
        <v>184</v>
      </c>
      <c r="F3" s="60"/>
      <c r="G3" s="73" t="s">
        <v>190</v>
      </c>
    </row>
    <row r="4" spans="1:19" x14ac:dyDescent="0.25">
      <c r="A4" s="99"/>
      <c r="B4" s="100"/>
    </row>
    <row r="5" spans="1:19" ht="30.75" customHeight="1" x14ac:dyDescent="0.25">
      <c r="A5" s="99" t="s">
        <v>94</v>
      </c>
      <c r="B5" s="100" t="s">
        <v>189</v>
      </c>
      <c r="S5" s="101" t="b">
        <v>1</v>
      </c>
    </row>
    <row r="6" spans="1:19" ht="28.5" customHeight="1" x14ac:dyDescent="0.25"/>
    <row r="7" spans="1:19" ht="16.5" customHeight="1" x14ac:dyDescent="0.25"/>
    <row r="8" spans="1:19" ht="12.75" customHeight="1" x14ac:dyDescent="0.25">
      <c r="B8" s="308" t="s">
        <v>77</v>
      </c>
      <c r="C8" s="318"/>
      <c r="D8" s="318"/>
      <c r="E8" s="309"/>
      <c r="F8" s="273" t="s">
        <v>98</v>
      </c>
      <c r="G8" s="274"/>
      <c r="H8" s="275"/>
      <c r="I8" s="306" t="s">
        <v>244</v>
      </c>
      <c r="J8" s="273" t="s">
        <v>245</v>
      </c>
      <c r="K8" s="275"/>
    </row>
    <row r="9" spans="1:19" x14ac:dyDescent="0.25">
      <c r="B9" s="310"/>
      <c r="C9" s="319"/>
      <c r="D9" s="319"/>
      <c r="E9" s="311"/>
      <c r="F9" s="8" t="s">
        <v>191</v>
      </c>
      <c r="G9" s="8" t="s">
        <v>78</v>
      </c>
      <c r="H9" s="8" t="str">
        <f>IF($S$5=TRUE,"RBCI","No Index")</f>
        <v>RBCI</v>
      </c>
      <c r="I9" s="307"/>
      <c r="J9" s="8" t="s">
        <v>191</v>
      </c>
      <c r="K9" s="8" t="s">
        <v>78</v>
      </c>
    </row>
    <row r="10" spans="1:19" ht="15" customHeight="1" x14ac:dyDescent="0.25">
      <c r="F10" s="10">
        <f>+INDEX(E29:E32,S11)</f>
        <v>0</v>
      </c>
      <c r="G10" s="65" t="s">
        <v>282</v>
      </c>
      <c r="H10" s="3">
        <f>IF($S$5=TRUE,85,"")</f>
        <v>85</v>
      </c>
      <c r="I10" s="12">
        <f>IF($S$5=TRUE,Summary!$D$17/'Car Parking'!$H$10,1)</f>
        <v>1.66</v>
      </c>
      <c r="J10" s="10">
        <f>+F10*I10</f>
        <v>0</v>
      </c>
      <c r="K10" s="65">
        <f>+Summary!D14</f>
        <v>45627</v>
      </c>
    </row>
    <row r="11" spans="1:19" x14ac:dyDescent="0.25">
      <c r="F11" s="81" t="str">
        <f>IF($S$5=TRUE,"Note - RBCI applied given condition of approval","Note - Base Rate set per policy, as yet no indexation applies automatically")</f>
        <v>Note - RBCI applied given condition of approval</v>
      </c>
      <c r="G11" s="81"/>
      <c r="S11" s="101">
        <v>1</v>
      </c>
    </row>
    <row r="13" spans="1:19" x14ac:dyDescent="0.25">
      <c r="A13" s="99" t="s">
        <v>95</v>
      </c>
      <c r="B13" s="100" t="s">
        <v>99</v>
      </c>
    </row>
    <row r="14" spans="1:19" x14ac:dyDescent="0.25">
      <c r="B14" s="181" t="s">
        <v>192</v>
      </c>
      <c r="C14" s="182">
        <f>+(F3*J10)</f>
        <v>0</v>
      </c>
      <c r="D14" s="180">
        <f>+K10</f>
        <v>45627</v>
      </c>
    </row>
    <row r="16" spans="1:19" hidden="1" x14ac:dyDescent="0.25"/>
    <row r="17" spans="1:6" hidden="1" x14ac:dyDescent="0.25">
      <c r="A17" s="99"/>
    </row>
    <row r="18" spans="1:6" hidden="1" x14ac:dyDescent="0.25">
      <c r="E18" s="183"/>
    </row>
    <row r="19" spans="1:6" hidden="1" x14ac:dyDescent="0.25">
      <c r="B19" s="99"/>
    </row>
    <row r="20" spans="1:6" hidden="1" x14ac:dyDescent="0.25"/>
    <row r="21" spans="1:6" hidden="1" x14ac:dyDescent="0.25"/>
    <row r="22" spans="1:6" ht="126.75" hidden="1" customHeight="1" x14ac:dyDescent="0.25"/>
    <row r="23" spans="1:6" hidden="1" x14ac:dyDescent="0.25">
      <c r="B23" s="125" t="s">
        <v>101</v>
      </c>
    </row>
    <row r="24" spans="1:6" hidden="1" x14ac:dyDescent="0.25"/>
    <row r="25" spans="1:6" hidden="1" x14ac:dyDescent="0.25">
      <c r="B25" s="300" t="s">
        <v>243</v>
      </c>
      <c r="C25" s="301"/>
      <c r="D25" s="301"/>
      <c r="E25" s="301"/>
      <c r="F25" s="302"/>
    </row>
    <row r="26" spans="1:6" ht="25.5" hidden="1" customHeight="1" x14ac:dyDescent="0.25">
      <c r="B26" s="283" t="s">
        <v>193</v>
      </c>
      <c r="C26" s="284"/>
      <c r="D26" s="285"/>
      <c r="E26" s="300" t="s">
        <v>82</v>
      </c>
      <c r="F26" s="302"/>
    </row>
    <row r="27" spans="1:6" hidden="1" x14ac:dyDescent="0.25">
      <c r="B27" s="286"/>
      <c r="C27" s="287"/>
      <c r="D27" s="288"/>
      <c r="E27" s="131" t="s">
        <v>79</v>
      </c>
      <c r="F27" s="111" t="s">
        <v>81</v>
      </c>
    </row>
    <row r="28" spans="1:6" hidden="1" x14ac:dyDescent="0.25">
      <c r="B28" s="289"/>
      <c r="C28" s="290"/>
      <c r="D28" s="291"/>
      <c r="E28" s="184"/>
      <c r="F28" s="185"/>
    </row>
    <row r="29" spans="1:6" hidden="1" x14ac:dyDescent="0.25">
      <c r="B29" s="126" t="s">
        <v>90</v>
      </c>
      <c r="C29" s="127"/>
      <c r="D29" s="103"/>
      <c r="E29" s="156"/>
      <c r="F29" s="156"/>
    </row>
    <row r="30" spans="1:6" hidden="1" x14ac:dyDescent="0.25">
      <c r="B30" s="128" t="s">
        <v>186</v>
      </c>
      <c r="D30" s="105"/>
      <c r="E30" s="104">
        <v>38613</v>
      </c>
      <c r="F30" s="104">
        <f>+E30*$I$10</f>
        <v>64097.579999999994</v>
      </c>
    </row>
    <row r="31" spans="1:6" hidden="1" x14ac:dyDescent="0.25">
      <c r="B31" s="128" t="s">
        <v>187</v>
      </c>
      <c r="D31" s="105"/>
      <c r="E31" s="104">
        <f>+E30</f>
        <v>38613</v>
      </c>
      <c r="F31" s="104">
        <f>+E31*$I$10</f>
        <v>64097.579999999994</v>
      </c>
    </row>
    <row r="32" spans="1:6" hidden="1" x14ac:dyDescent="0.25">
      <c r="B32" s="129" t="s">
        <v>185</v>
      </c>
      <c r="C32" s="130"/>
      <c r="D32" s="114"/>
      <c r="E32" s="113">
        <v>8472</v>
      </c>
      <c r="F32" s="113">
        <f>+E32*$I$10</f>
        <v>14063.519999999999</v>
      </c>
    </row>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sheetData>
  <sheetProtection password="CDF4" sheet="1" objects="1" scenarios="1"/>
  <mergeCells count="7">
    <mergeCell ref="J8:K8"/>
    <mergeCell ref="B8:E9"/>
    <mergeCell ref="B26:D28"/>
    <mergeCell ref="B25:F25"/>
    <mergeCell ref="E26:F26"/>
    <mergeCell ref="F8:H8"/>
    <mergeCell ref="I8:I9"/>
  </mergeCells>
  <phoneticPr fontId="3" type="noConversion"/>
  <pageMargins left="0.74803149606299213" right="0.74803149606299213" top="0.98425196850393704" bottom="0.98425196850393704"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1</xdr:col>
                    <xdr:colOff>0</xdr:colOff>
                    <xdr:row>9</xdr:row>
                    <xdr:rowOff>0</xdr:rowOff>
                  </from>
                  <to>
                    <xdr:col>5</xdr:col>
                    <xdr:colOff>0</xdr:colOff>
                    <xdr:row>10</xdr:row>
                    <xdr:rowOff>7620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sizeWithCells="1">
                  <from>
                    <xdr:col>0</xdr:col>
                    <xdr:colOff>266700</xdr:colOff>
                    <xdr:row>5</xdr:row>
                    <xdr:rowOff>7620</xdr:rowOff>
                  </from>
                  <to>
                    <xdr:col>7</xdr:col>
                    <xdr:colOff>480060</xdr:colOff>
                    <xdr:row>6</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53"/>
  <sheetViews>
    <sheetView showGridLines="0" zoomScale="75" workbookViewId="0">
      <selection activeCell="H5" sqref="H5"/>
    </sheetView>
  </sheetViews>
  <sheetFormatPr defaultColWidth="9.109375" defaultRowHeight="13.2" x14ac:dyDescent="0.25"/>
  <cols>
    <col min="1" max="1" width="5.109375" style="73" customWidth="1"/>
    <col min="2" max="2" width="11.44140625" style="73" customWidth="1"/>
    <col min="3" max="3" width="11.33203125" style="73" bestFit="1" customWidth="1"/>
    <col min="4" max="4" width="9" style="73" customWidth="1"/>
    <col min="5" max="7" width="9.109375" style="73"/>
    <col min="8" max="8" width="11.5546875" style="73" customWidth="1"/>
    <col min="9" max="9" width="11.88671875" style="73" customWidth="1"/>
    <col min="10" max="13" width="9.109375" style="73"/>
    <col min="14" max="14" width="12.109375" style="73" customWidth="1"/>
    <col min="15" max="15" width="12" style="73" customWidth="1"/>
    <col min="16" max="16" width="11.88671875" style="73" customWidth="1"/>
    <col min="17" max="18" width="9.109375" style="73"/>
    <col min="19" max="19" width="0" style="73" hidden="1" customWidth="1"/>
    <col min="20" max="21" width="9.109375" style="73"/>
    <col min="22" max="22" width="12.109375" style="73" customWidth="1"/>
    <col min="23" max="16384" width="9.109375" style="73"/>
  </cols>
  <sheetData>
    <row r="1" spans="1:19" ht="15.6" x14ac:dyDescent="0.3">
      <c r="A1" s="208" t="s">
        <v>207</v>
      </c>
      <c r="J1" s="92" t="s">
        <v>249</v>
      </c>
    </row>
    <row r="3" spans="1:19" x14ac:dyDescent="0.25">
      <c r="A3" s="99" t="s">
        <v>103</v>
      </c>
      <c r="B3" s="100" t="s">
        <v>92</v>
      </c>
    </row>
    <row r="4" spans="1:19" x14ac:dyDescent="0.25">
      <c r="B4" s="4" t="s">
        <v>87</v>
      </c>
      <c r="C4" s="5"/>
      <c r="D4" s="5"/>
      <c r="E4" s="6"/>
      <c r="F4" s="4" t="s">
        <v>89</v>
      </c>
      <c r="G4" s="7"/>
      <c r="H4" s="8" t="s">
        <v>88</v>
      </c>
      <c r="I4" s="9" t="s">
        <v>198</v>
      </c>
      <c r="J4" s="8" t="s">
        <v>206</v>
      </c>
    </row>
    <row r="5" spans="1:19" ht="15" customHeight="1" x14ac:dyDescent="0.25">
      <c r="F5" s="303" t="str">
        <f>+IF(S5&gt;1,INDEX($E$49:$E$60,S5),"")</f>
        <v/>
      </c>
      <c r="G5" s="304"/>
      <c r="H5" s="60"/>
      <c r="I5" s="1" t="str">
        <f>+IF(OR(F5="FPA",F5="")," ",INDEX($F$49:$F$60,S5))</f>
        <v xml:space="preserve"> </v>
      </c>
      <c r="J5" s="2" t="str">
        <f>+IF(I5=" ","",H5*I5)</f>
        <v/>
      </c>
      <c r="S5" s="101">
        <v>1</v>
      </c>
    </row>
    <row r="6" spans="1:19" ht="15" customHeight="1" x14ac:dyDescent="0.25">
      <c r="F6" s="303" t="str">
        <f>+IF(S6&gt;1,INDEX($E$49:$E$60,S6),"")</f>
        <v/>
      </c>
      <c r="G6" s="304"/>
      <c r="H6" s="60"/>
      <c r="I6" s="1" t="str">
        <f>+IF(OR(F6="FPA",F6="")," ",INDEX($F$49:$F$60,S6))</f>
        <v xml:space="preserve"> </v>
      </c>
      <c r="J6" s="2" t="str">
        <f>+IF(I6=" ","",H6*I6)</f>
        <v/>
      </c>
      <c r="S6" s="101">
        <v>1</v>
      </c>
    </row>
    <row r="7" spans="1:19" ht="15" customHeight="1" x14ac:dyDescent="0.25">
      <c r="F7" s="303" t="str">
        <f>+IF(S7&gt;1,INDEX($E$49:$E$60,S7),"")</f>
        <v/>
      </c>
      <c r="G7" s="304"/>
      <c r="H7" s="60"/>
      <c r="I7" s="1" t="str">
        <f>+IF(OR(F7="FPA",F7="")," ",INDEX($F$49:$F$60,S7))</f>
        <v xml:space="preserve"> </v>
      </c>
      <c r="J7" s="3" t="str">
        <f>+IF(I7=" ","",H7*I7)</f>
        <v/>
      </c>
      <c r="S7" s="101">
        <v>1</v>
      </c>
    </row>
    <row r="8" spans="1:19" ht="15" customHeight="1" x14ac:dyDescent="0.25">
      <c r="E8" s="91" t="str">
        <f>+IF(OR(F5="FPA",F6="FPA",F7="FPA")," Please summarise First Principles Assessment (FPA):","Do not use this line - First Principles Assessment only")</f>
        <v>Do not use this line - First Principles Assessment only</v>
      </c>
      <c r="F8" s="292"/>
      <c r="G8" s="293"/>
      <c r="H8" s="60"/>
      <c r="I8" s="60"/>
      <c r="J8" s="3">
        <f>+IF(I8=" ","",H8*I8)</f>
        <v>0</v>
      </c>
    </row>
    <row r="9" spans="1:19" x14ac:dyDescent="0.25">
      <c r="I9" s="106" t="s">
        <v>91</v>
      </c>
      <c r="J9" s="66">
        <f>SUM(J5:J8)</f>
        <v>0</v>
      </c>
    </row>
    <row r="11" spans="1:19" x14ac:dyDescent="0.25">
      <c r="A11" s="99" t="s">
        <v>94</v>
      </c>
      <c r="B11" s="100" t="s">
        <v>93</v>
      </c>
    </row>
    <row r="12" spans="1:19" x14ac:dyDescent="0.25">
      <c r="B12" s="4" t="s">
        <v>87</v>
      </c>
      <c r="C12" s="5"/>
      <c r="D12" s="5"/>
      <c r="E12" s="6"/>
      <c r="F12" s="4" t="s">
        <v>89</v>
      </c>
      <c r="G12" s="7"/>
      <c r="H12" s="8" t="s">
        <v>88</v>
      </c>
      <c r="I12" s="9" t="str">
        <f>+I4</f>
        <v>ET/unit</v>
      </c>
      <c r="J12" s="8" t="str">
        <f>+J4</f>
        <v>ET's</v>
      </c>
    </row>
    <row r="13" spans="1:19" ht="15" customHeight="1" x14ac:dyDescent="0.25">
      <c r="F13" s="303" t="str">
        <f>+IF(S13&gt;1,INDEX($E$49:$E$60,S13),"")</f>
        <v/>
      </c>
      <c r="G13" s="304"/>
      <c r="H13" s="60"/>
      <c r="I13" s="1" t="str">
        <f>+IF(OR(F13="FPA",F13="")," ",INDEX($F$49:$F$60,S13))</f>
        <v xml:space="preserve"> </v>
      </c>
      <c r="J13" s="2" t="str">
        <f>+IF(I13=" ","",H13*I13)</f>
        <v/>
      </c>
      <c r="S13" s="101">
        <v>1</v>
      </c>
    </row>
    <row r="14" spans="1:19" ht="15" customHeight="1" x14ac:dyDescent="0.25">
      <c r="F14" s="303" t="str">
        <f>+IF(S14&gt;1,INDEX($E$49:$E$60,S14),"")</f>
        <v/>
      </c>
      <c r="G14" s="304"/>
      <c r="H14" s="60"/>
      <c r="I14" s="1" t="str">
        <f>+IF(OR(F14="FPA",F14="")," ",INDEX($F$49:$F$60,S14))</f>
        <v xml:space="preserve"> </v>
      </c>
      <c r="J14" s="2" t="str">
        <f>+IF(I14=" ","",H14*I14)</f>
        <v/>
      </c>
      <c r="S14" s="101">
        <v>1</v>
      </c>
    </row>
    <row r="15" spans="1:19" ht="15" customHeight="1" x14ac:dyDescent="0.25">
      <c r="F15" s="303" t="str">
        <f>+IF(S15&gt;1,INDEX($E$49:$E$60,S15),"")</f>
        <v/>
      </c>
      <c r="G15" s="304"/>
      <c r="H15" s="60"/>
      <c r="I15" s="1" t="str">
        <f>+IF(OR(F15="FPA",F15="")," ",INDEX($F$49:$F$60,S15))</f>
        <v xml:space="preserve"> </v>
      </c>
      <c r="J15" s="3" t="str">
        <f>+IF(I15=" ","",H15*I15)</f>
        <v/>
      </c>
      <c r="S15" s="101">
        <v>1</v>
      </c>
    </row>
    <row r="16" spans="1:19" ht="15" customHeight="1" x14ac:dyDescent="0.25">
      <c r="E16" s="91" t="str">
        <f>+IF(OR(F13="FPA",F14="FPA",F15="FPA")," Please summarise First Principles Assessment (FPA):","Do not use this line - First Principles Assessment only:")</f>
        <v>Do not use this line - First Principles Assessment only:</v>
      </c>
      <c r="F16" s="292"/>
      <c r="G16" s="293"/>
      <c r="H16" s="60"/>
      <c r="I16" s="60"/>
      <c r="J16" s="3">
        <f>+IF(I16=" ","",H16*I16)</f>
        <v>0</v>
      </c>
    </row>
    <row r="17" spans="1:19" x14ac:dyDescent="0.25">
      <c r="I17" s="106" t="s">
        <v>91</v>
      </c>
      <c r="J17" s="66">
        <f>SUM(J13:J16)</f>
        <v>0</v>
      </c>
    </row>
    <row r="19" spans="1:19" x14ac:dyDescent="0.25">
      <c r="A19" s="99" t="s">
        <v>95</v>
      </c>
      <c r="B19" s="100" t="s">
        <v>100</v>
      </c>
    </row>
    <row r="20" spans="1:19" ht="12.75" customHeight="1" x14ac:dyDescent="0.25">
      <c r="B20" s="308" t="s">
        <v>77</v>
      </c>
      <c r="C20" s="318"/>
      <c r="D20" s="318"/>
      <c r="E20" s="309"/>
      <c r="F20" s="273" t="s">
        <v>98</v>
      </c>
      <c r="G20" s="274"/>
      <c r="H20" s="275"/>
      <c r="I20" s="306" t="s">
        <v>244</v>
      </c>
      <c r="J20" s="273" t="s">
        <v>245</v>
      </c>
      <c r="K20" s="275"/>
    </row>
    <row r="21" spans="1:19" x14ac:dyDescent="0.25">
      <c r="B21" s="310"/>
      <c r="C21" s="319"/>
      <c r="D21" s="319"/>
      <c r="E21" s="311"/>
      <c r="F21" s="8" t="s">
        <v>246</v>
      </c>
      <c r="G21" s="8" t="s">
        <v>78</v>
      </c>
      <c r="H21" s="8" t="s">
        <v>80</v>
      </c>
      <c r="I21" s="307"/>
      <c r="J21" s="8" t="str">
        <f>+F21</f>
        <v>$/ET</v>
      </c>
      <c r="K21" s="8" t="s">
        <v>78</v>
      </c>
    </row>
    <row r="22" spans="1:19" ht="15" customHeight="1" x14ac:dyDescent="0.25">
      <c r="F22" s="10">
        <f>+INDEX(E42:E44,S22)</f>
        <v>0</v>
      </c>
      <c r="G22" s="62" t="s">
        <v>284</v>
      </c>
      <c r="H22" s="67">
        <v>73.3</v>
      </c>
      <c r="I22" s="12">
        <f>+Summary!D17/Roads!H22</f>
        <v>1.9249658935879945</v>
      </c>
      <c r="J22" s="10">
        <f>+I22*F22</f>
        <v>0</v>
      </c>
      <c r="K22" s="62">
        <f>+Summary!D14</f>
        <v>45627</v>
      </c>
      <c r="S22" s="101">
        <v>1</v>
      </c>
    </row>
    <row r="23" spans="1:19" x14ac:dyDescent="0.25">
      <c r="B23" s="81"/>
      <c r="F23" s="81" t="s">
        <v>285</v>
      </c>
      <c r="K23" s="81"/>
    </row>
    <row r="25" spans="1:19" x14ac:dyDescent="0.25">
      <c r="A25" s="99" t="s">
        <v>96</v>
      </c>
      <c r="B25" s="100" t="s">
        <v>258</v>
      </c>
    </row>
    <row r="26" spans="1:19" x14ac:dyDescent="0.25">
      <c r="B26" s="115" t="s">
        <v>183</v>
      </c>
      <c r="C26" s="179">
        <f>+IF(J9&gt;J17,(J9-J17)*J22,0)</f>
        <v>0</v>
      </c>
      <c r="D26" s="186">
        <f>+K22</f>
        <v>45627</v>
      </c>
      <c r="E26" s="116" t="str">
        <f>+IF(J17&gt;J9,"No credit in excess of the demand is given","")</f>
        <v/>
      </c>
    </row>
    <row r="28" spans="1:19" ht="15" customHeight="1" x14ac:dyDescent="0.25"/>
    <row r="29" spans="1:19" x14ac:dyDescent="0.25">
      <c r="A29" s="99"/>
    </row>
    <row r="30" spans="1:19" x14ac:dyDescent="0.25">
      <c r="C30" s="179"/>
      <c r="D30" s="121"/>
      <c r="E30" s="112"/>
    </row>
    <row r="31" spans="1:19" x14ac:dyDescent="0.25">
      <c r="B31" s="99"/>
      <c r="C31" s="116"/>
    </row>
    <row r="33" spans="2:6" hidden="1" x14ac:dyDescent="0.25"/>
    <row r="34" spans="2:6" hidden="1" x14ac:dyDescent="0.25">
      <c r="B34" s="125" t="s">
        <v>101</v>
      </c>
    </row>
    <row r="35" spans="2:6" hidden="1" x14ac:dyDescent="0.25"/>
    <row r="36" spans="2:6" hidden="1" x14ac:dyDescent="0.25"/>
    <row r="37" spans="2:6" hidden="1" x14ac:dyDescent="0.25"/>
    <row r="38" spans="2:6" hidden="1" x14ac:dyDescent="0.25">
      <c r="B38" s="297" t="s">
        <v>236</v>
      </c>
      <c r="C38" s="298"/>
      <c r="D38" s="298"/>
      <c r="E38" s="298"/>
      <c r="F38" s="299"/>
    </row>
    <row r="39" spans="2:6" ht="12.75" hidden="1" customHeight="1" x14ac:dyDescent="0.25">
      <c r="B39" s="283" t="s">
        <v>77</v>
      </c>
      <c r="C39" s="284"/>
      <c r="D39" s="285"/>
      <c r="E39" s="280" t="s">
        <v>82</v>
      </c>
      <c r="F39" s="282"/>
    </row>
    <row r="40" spans="2:6" hidden="1" x14ac:dyDescent="0.25">
      <c r="B40" s="286"/>
      <c r="C40" s="287"/>
      <c r="D40" s="288"/>
      <c r="E40" s="134" t="s">
        <v>79</v>
      </c>
      <c r="F40" s="135" t="s">
        <v>81</v>
      </c>
    </row>
    <row r="41" spans="2:6" hidden="1" x14ac:dyDescent="0.25">
      <c r="B41" s="289"/>
      <c r="C41" s="290"/>
      <c r="D41" s="291"/>
      <c r="E41" s="136"/>
      <c r="F41" s="137"/>
    </row>
    <row r="42" spans="2:6" hidden="1" x14ac:dyDescent="0.25">
      <c r="B42" s="323" t="s">
        <v>90</v>
      </c>
      <c r="C42" s="324"/>
      <c r="D42" s="103"/>
      <c r="E42" s="140"/>
      <c r="F42" s="140"/>
    </row>
    <row r="43" spans="2:6" hidden="1" x14ac:dyDescent="0.25">
      <c r="B43" s="325" t="s">
        <v>205</v>
      </c>
      <c r="C43" s="326"/>
      <c r="D43" s="105"/>
      <c r="E43" s="143">
        <v>1942</v>
      </c>
      <c r="F43" s="143" t="e">
        <f>+E43*Amendments!#REF!</f>
        <v>#REF!</v>
      </c>
    </row>
    <row r="44" spans="2:6" hidden="1" x14ac:dyDescent="0.25">
      <c r="B44" s="327" t="s">
        <v>107</v>
      </c>
      <c r="C44" s="328"/>
      <c r="D44" s="114"/>
      <c r="E44" s="146">
        <v>1360</v>
      </c>
      <c r="F44" s="146" t="e">
        <f>+E44*Amendments!#REF!</f>
        <v>#REF!</v>
      </c>
    </row>
    <row r="45" spans="2:6" hidden="1" x14ac:dyDescent="0.25"/>
    <row r="46" spans="2:6" hidden="1" x14ac:dyDescent="0.25"/>
    <row r="47" spans="2:6" ht="12.75" hidden="1" customHeight="1" x14ac:dyDescent="0.25">
      <c r="B47" s="300" t="s">
        <v>247</v>
      </c>
      <c r="C47" s="301"/>
      <c r="D47" s="301"/>
      <c r="E47" s="301"/>
      <c r="F47" s="302"/>
    </row>
    <row r="48" spans="2:6" hidden="1" x14ac:dyDescent="0.25">
      <c r="B48" s="320" t="s">
        <v>106</v>
      </c>
      <c r="C48" s="321"/>
      <c r="D48" s="322"/>
      <c r="E48" s="109" t="s">
        <v>27</v>
      </c>
      <c r="F48" s="135" t="s">
        <v>198</v>
      </c>
    </row>
    <row r="49" spans="2:6" hidden="1" x14ac:dyDescent="0.25">
      <c r="B49" s="126"/>
      <c r="C49" s="127"/>
      <c r="D49" s="127"/>
      <c r="E49" s="138"/>
      <c r="F49" s="157"/>
    </row>
    <row r="50" spans="2:6" hidden="1" x14ac:dyDescent="0.25">
      <c r="B50" s="128" t="s">
        <v>40</v>
      </c>
      <c r="E50" s="187" t="s">
        <v>57</v>
      </c>
      <c r="F50" s="166">
        <v>1</v>
      </c>
    </row>
    <row r="51" spans="2:6" hidden="1" x14ac:dyDescent="0.25">
      <c r="B51" s="128" t="s">
        <v>123</v>
      </c>
      <c r="E51" s="187" t="s">
        <v>57</v>
      </c>
      <c r="F51" s="166">
        <v>0.6</v>
      </c>
    </row>
    <row r="52" spans="2:6" hidden="1" x14ac:dyDescent="0.25">
      <c r="B52" s="128" t="s">
        <v>199</v>
      </c>
      <c r="E52" s="187" t="s">
        <v>57</v>
      </c>
      <c r="F52" s="166">
        <v>0.6</v>
      </c>
    </row>
    <row r="53" spans="2:6" hidden="1" x14ac:dyDescent="0.25">
      <c r="B53" s="128" t="s">
        <v>38</v>
      </c>
      <c r="E53" s="187" t="s">
        <v>57</v>
      </c>
      <c r="F53" s="166">
        <v>0.6</v>
      </c>
    </row>
    <row r="54" spans="2:6" hidden="1" x14ac:dyDescent="0.25">
      <c r="B54" s="128" t="s">
        <v>200</v>
      </c>
      <c r="E54" s="187" t="s">
        <v>57</v>
      </c>
      <c r="F54" s="166">
        <v>0.6</v>
      </c>
    </row>
    <row r="55" spans="2:6" hidden="1" x14ac:dyDescent="0.25">
      <c r="B55" s="128" t="s">
        <v>201</v>
      </c>
      <c r="E55" s="187" t="s">
        <v>57</v>
      </c>
      <c r="F55" s="166">
        <v>0.3</v>
      </c>
    </row>
    <row r="56" spans="2:6" hidden="1" x14ac:dyDescent="0.25">
      <c r="B56" s="128" t="s">
        <v>56</v>
      </c>
      <c r="E56" s="187" t="s">
        <v>203</v>
      </c>
      <c r="F56" s="166">
        <v>0.4</v>
      </c>
    </row>
    <row r="57" spans="2:6" hidden="1" x14ac:dyDescent="0.25">
      <c r="B57" s="128" t="s">
        <v>202</v>
      </c>
      <c r="E57" s="187" t="s">
        <v>203</v>
      </c>
      <c r="F57" s="166">
        <v>0.4</v>
      </c>
    </row>
    <row r="58" spans="2:6" hidden="1" x14ac:dyDescent="0.25">
      <c r="B58" s="128" t="s">
        <v>204</v>
      </c>
      <c r="E58" s="187" t="s">
        <v>124</v>
      </c>
      <c r="F58" s="166">
        <v>0.5</v>
      </c>
    </row>
    <row r="59" spans="2:6" hidden="1" x14ac:dyDescent="0.25">
      <c r="B59" s="128" t="s">
        <v>36</v>
      </c>
      <c r="E59" s="187" t="s">
        <v>203</v>
      </c>
      <c r="F59" s="166">
        <v>0.2</v>
      </c>
    </row>
    <row r="60" spans="2:6" hidden="1" x14ac:dyDescent="0.25">
      <c r="B60" s="129" t="s">
        <v>33</v>
      </c>
      <c r="C60" s="130"/>
      <c r="D60" s="130"/>
      <c r="E60" s="188" t="s">
        <v>32</v>
      </c>
      <c r="F60" s="171"/>
    </row>
    <row r="61" spans="2:6" hidden="1" x14ac:dyDescent="0.25"/>
    <row r="62" spans="2:6" hidden="1" x14ac:dyDescent="0.25"/>
    <row r="94" spans="3:4" x14ac:dyDescent="0.25">
      <c r="C94" s="73" t="s">
        <v>90</v>
      </c>
      <c r="D94" s="73" t="s">
        <v>90</v>
      </c>
    </row>
    <row r="123" spans="11:11" x14ac:dyDescent="0.25">
      <c r="K123" s="98"/>
    </row>
    <row r="124" spans="11:11" x14ac:dyDescent="0.25">
      <c r="K124" s="98"/>
    </row>
    <row r="125" spans="11:11" x14ac:dyDescent="0.25">
      <c r="K125" s="98"/>
    </row>
    <row r="126" spans="11:11" x14ac:dyDescent="0.25">
      <c r="K126" s="98"/>
    </row>
    <row r="127" spans="11:11" x14ac:dyDescent="0.25">
      <c r="K127" s="98"/>
    </row>
    <row r="128" spans="11:11" x14ac:dyDescent="0.25">
      <c r="K128" s="98"/>
    </row>
    <row r="129" spans="10:11" x14ac:dyDescent="0.25">
      <c r="K129" s="98"/>
    </row>
    <row r="130" spans="10:11" x14ac:dyDescent="0.25">
      <c r="K130" s="98"/>
    </row>
    <row r="131" spans="10:11" x14ac:dyDescent="0.25">
      <c r="K131" s="98"/>
    </row>
    <row r="132" spans="10:11" x14ac:dyDescent="0.25">
      <c r="J132" s="98"/>
      <c r="K132" s="98"/>
    </row>
    <row r="133" spans="10:11" x14ac:dyDescent="0.25">
      <c r="J133" s="98"/>
      <c r="K133" s="98"/>
    </row>
    <row r="134" spans="10:11" x14ac:dyDescent="0.25">
      <c r="J134" s="98"/>
      <c r="K134" s="98"/>
    </row>
    <row r="135" spans="10:11" x14ac:dyDescent="0.25">
      <c r="J135" s="98"/>
      <c r="K135" s="98"/>
    </row>
    <row r="136" spans="10:11" x14ac:dyDescent="0.25">
      <c r="J136" s="98"/>
      <c r="K136" s="98"/>
    </row>
    <row r="137" spans="10:11" x14ac:dyDescent="0.25">
      <c r="J137" s="98"/>
      <c r="K137" s="98"/>
    </row>
    <row r="138" spans="10:11" x14ac:dyDescent="0.25">
      <c r="J138" s="98"/>
      <c r="K138" s="98"/>
    </row>
    <row r="139" spans="10:11" x14ac:dyDescent="0.25">
      <c r="J139" s="98"/>
      <c r="K139" s="98"/>
    </row>
    <row r="140" spans="10:11" x14ac:dyDescent="0.25">
      <c r="J140" s="98"/>
      <c r="K140" s="98"/>
    </row>
    <row r="141" spans="10:11" x14ac:dyDescent="0.25">
      <c r="J141" s="98"/>
      <c r="K141" s="98"/>
    </row>
    <row r="142" spans="10:11" x14ac:dyDescent="0.25">
      <c r="J142" s="98"/>
      <c r="K142" s="98"/>
    </row>
    <row r="143" spans="10:11" x14ac:dyDescent="0.25">
      <c r="J143" s="98"/>
      <c r="K143" s="98"/>
    </row>
    <row r="144" spans="10:11" x14ac:dyDescent="0.25">
      <c r="J144" s="98"/>
      <c r="K144" s="98"/>
    </row>
    <row r="145" spans="10:11" x14ac:dyDescent="0.25">
      <c r="J145" s="98"/>
      <c r="K145" s="98"/>
    </row>
    <row r="146" spans="10:11" x14ac:dyDescent="0.25">
      <c r="J146" s="98"/>
      <c r="K146" s="98"/>
    </row>
    <row r="147" spans="10:11" x14ac:dyDescent="0.25">
      <c r="J147" s="98"/>
      <c r="K147" s="98"/>
    </row>
    <row r="148" spans="10:11" x14ac:dyDescent="0.25">
      <c r="J148" s="98"/>
      <c r="K148" s="98"/>
    </row>
    <row r="149" spans="10:11" x14ac:dyDescent="0.25">
      <c r="J149" s="98"/>
      <c r="K149" s="98"/>
    </row>
    <row r="150" spans="10:11" x14ac:dyDescent="0.25">
      <c r="J150" s="98"/>
      <c r="K150" s="98"/>
    </row>
    <row r="151" spans="10:11" x14ac:dyDescent="0.25">
      <c r="J151" s="98"/>
      <c r="K151" s="98"/>
    </row>
    <row r="152" spans="10:11" x14ac:dyDescent="0.25">
      <c r="J152" s="98"/>
      <c r="K152" s="98"/>
    </row>
    <row r="153" spans="10:11" x14ac:dyDescent="0.25">
      <c r="J153" s="98"/>
      <c r="K153" s="98"/>
    </row>
  </sheetData>
  <sheetProtection password="CDF4" sheet="1" objects="1" scenarios="1"/>
  <mergeCells count="20">
    <mergeCell ref="B48:D48"/>
    <mergeCell ref="E39:F39"/>
    <mergeCell ref="B47:F47"/>
    <mergeCell ref="B42:C42"/>
    <mergeCell ref="B43:C43"/>
    <mergeCell ref="B44:C44"/>
    <mergeCell ref="B39:D41"/>
    <mergeCell ref="B20:E21"/>
    <mergeCell ref="B38:F38"/>
    <mergeCell ref="F13:G13"/>
    <mergeCell ref="F14:G14"/>
    <mergeCell ref="F15:G15"/>
    <mergeCell ref="F16:G16"/>
    <mergeCell ref="F20:H20"/>
    <mergeCell ref="J20:K20"/>
    <mergeCell ref="F5:G5"/>
    <mergeCell ref="F6:G6"/>
    <mergeCell ref="F7:G7"/>
    <mergeCell ref="F8:G8"/>
    <mergeCell ref="I20:I21"/>
  </mergeCells>
  <phoneticPr fontId="3" type="noConversion"/>
  <pageMargins left="0.75" right="0.75" top="1" bottom="1" header="0.5" footer="0.5"/>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7620</xdr:colOff>
                    <xdr:row>4</xdr:row>
                    <xdr:rowOff>0</xdr:rowOff>
                  </from>
                  <to>
                    <xdr:col>5</xdr:col>
                    <xdr:colOff>0</xdr:colOff>
                    <xdr:row>5</xdr:row>
                    <xdr:rowOff>7620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1</xdr:col>
                    <xdr:colOff>7620</xdr:colOff>
                    <xdr:row>5</xdr:row>
                    <xdr:rowOff>0</xdr:rowOff>
                  </from>
                  <to>
                    <xdr:col>5</xdr:col>
                    <xdr:colOff>0</xdr:colOff>
                    <xdr:row>6</xdr:row>
                    <xdr:rowOff>22860</xdr:rowOff>
                  </to>
                </anchor>
              </controlPr>
            </control>
          </mc:Choice>
        </mc:AlternateContent>
        <mc:AlternateContent xmlns:mc="http://schemas.openxmlformats.org/markup-compatibility/2006">
          <mc:Choice Requires="x14">
            <control shapeId="11267" r:id="rId6" name="Drop Down 3">
              <controlPr defaultSize="0" autoLine="0" autoPict="0">
                <anchor moveWithCells="1">
                  <from>
                    <xdr:col>1</xdr:col>
                    <xdr:colOff>7620</xdr:colOff>
                    <xdr:row>6</xdr:row>
                    <xdr:rowOff>0</xdr:rowOff>
                  </from>
                  <to>
                    <xdr:col>5</xdr:col>
                    <xdr:colOff>0</xdr:colOff>
                    <xdr:row>7</xdr:row>
                    <xdr:rowOff>7620</xdr:rowOff>
                  </to>
                </anchor>
              </controlPr>
            </control>
          </mc:Choice>
        </mc:AlternateContent>
        <mc:AlternateContent xmlns:mc="http://schemas.openxmlformats.org/markup-compatibility/2006">
          <mc:Choice Requires="x14">
            <control shapeId="11268" r:id="rId7" name="Drop Down 4">
              <controlPr defaultSize="0" autoLine="0" autoPict="0">
                <anchor moveWithCells="1">
                  <from>
                    <xdr:col>1</xdr:col>
                    <xdr:colOff>7620</xdr:colOff>
                    <xdr:row>12</xdr:row>
                    <xdr:rowOff>0</xdr:rowOff>
                  </from>
                  <to>
                    <xdr:col>5</xdr:col>
                    <xdr:colOff>22860</xdr:colOff>
                    <xdr:row>13</xdr:row>
                    <xdr:rowOff>7620</xdr:rowOff>
                  </to>
                </anchor>
              </controlPr>
            </control>
          </mc:Choice>
        </mc:AlternateContent>
        <mc:AlternateContent xmlns:mc="http://schemas.openxmlformats.org/markup-compatibility/2006">
          <mc:Choice Requires="x14">
            <control shapeId="11269" r:id="rId8" name="Drop Down 5">
              <controlPr defaultSize="0" autoLine="0" autoPict="0">
                <anchor moveWithCells="1">
                  <from>
                    <xdr:col>1</xdr:col>
                    <xdr:colOff>7620</xdr:colOff>
                    <xdr:row>13</xdr:row>
                    <xdr:rowOff>0</xdr:rowOff>
                  </from>
                  <to>
                    <xdr:col>5</xdr:col>
                    <xdr:colOff>7620</xdr:colOff>
                    <xdr:row>14</xdr:row>
                    <xdr:rowOff>7620</xdr:rowOff>
                  </to>
                </anchor>
              </controlPr>
            </control>
          </mc:Choice>
        </mc:AlternateContent>
        <mc:AlternateContent xmlns:mc="http://schemas.openxmlformats.org/markup-compatibility/2006">
          <mc:Choice Requires="x14">
            <control shapeId="11270" r:id="rId9" name="Drop Down 6">
              <controlPr defaultSize="0" autoLine="0" autoPict="0">
                <anchor moveWithCells="1">
                  <from>
                    <xdr:col>1</xdr:col>
                    <xdr:colOff>7620</xdr:colOff>
                    <xdr:row>14</xdr:row>
                    <xdr:rowOff>0</xdr:rowOff>
                  </from>
                  <to>
                    <xdr:col>5</xdr:col>
                    <xdr:colOff>22860</xdr:colOff>
                    <xdr:row>15</xdr:row>
                    <xdr:rowOff>7620</xdr:rowOff>
                  </to>
                </anchor>
              </controlPr>
            </control>
          </mc:Choice>
        </mc:AlternateContent>
        <mc:AlternateContent xmlns:mc="http://schemas.openxmlformats.org/markup-compatibility/2006">
          <mc:Choice Requires="x14">
            <control shapeId="11271" r:id="rId10" name="Drop Down 7">
              <controlPr defaultSize="0" autoLine="0" autoPict="0">
                <anchor moveWithCells="1">
                  <from>
                    <xdr:col>1</xdr:col>
                    <xdr:colOff>0</xdr:colOff>
                    <xdr:row>20</xdr:row>
                    <xdr:rowOff>152400</xdr:rowOff>
                  </from>
                  <to>
                    <xdr:col>5</xdr:col>
                    <xdr:colOff>0</xdr:colOff>
                    <xdr:row>22</xdr:row>
                    <xdr:rowOff>0</xdr:rowOff>
                  </to>
                </anchor>
              </controlPr>
            </control>
          </mc:Choice>
        </mc:AlternateContent>
        <mc:AlternateContent xmlns:mc="http://schemas.openxmlformats.org/markup-compatibility/2006">
          <mc:Choice Requires="x14">
            <control shapeId="11273" r:id="rId11" name="Drop Down 9">
              <controlPr defaultSize="0" autoLine="0" autoPict="0">
                <anchor moveWithCells="1">
                  <from>
                    <xdr:col>1</xdr:col>
                    <xdr:colOff>7620</xdr:colOff>
                    <xdr:row>14</xdr:row>
                    <xdr:rowOff>0</xdr:rowOff>
                  </from>
                  <to>
                    <xdr:col>5</xdr:col>
                    <xdr:colOff>0</xdr:colOff>
                    <xdr:row>15</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170"/>
  <sheetViews>
    <sheetView showGridLines="0" zoomScale="75" workbookViewId="0">
      <selection activeCell="I7" sqref="I7"/>
    </sheetView>
  </sheetViews>
  <sheetFormatPr defaultColWidth="9.109375" defaultRowHeight="13.2" x14ac:dyDescent="0.25"/>
  <cols>
    <col min="1" max="1" width="5.109375" style="73" customWidth="1"/>
    <col min="2" max="2" width="13.109375" style="73" customWidth="1"/>
    <col min="3" max="3" width="11.6640625" style="73" customWidth="1"/>
    <col min="4" max="5" width="9" style="73" customWidth="1"/>
    <col min="6" max="7" width="9.109375" style="73"/>
    <col min="8" max="8" width="11.5546875" style="73" customWidth="1"/>
    <col min="9" max="9" width="11.88671875" style="73" customWidth="1"/>
    <col min="10" max="13" width="9.109375" style="73"/>
    <col min="14" max="14" width="12.109375" style="73" customWidth="1"/>
    <col min="15" max="15" width="12" style="73" customWidth="1"/>
    <col min="16" max="16" width="11.88671875" style="73" customWidth="1"/>
    <col min="17" max="18" width="9.109375" style="73"/>
    <col min="19" max="19" width="0" style="73" hidden="1" customWidth="1"/>
    <col min="20" max="21" width="9.109375" style="73"/>
    <col min="22" max="22" width="12.109375" style="73" customWidth="1"/>
    <col min="23" max="16384" width="9.109375" style="73"/>
  </cols>
  <sheetData>
    <row r="1" spans="1:19" ht="15.6" x14ac:dyDescent="0.3">
      <c r="A1" s="208" t="s">
        <v>211</v>
      </c>
      <c r="K1" s="207" t="s">
        <v>280</v>
      </c>
    </row>
    <row r="2" spans="1:19" x14ac:dyDescent="0.25">
      <c r="E2" s="98"/>
      <c r="F2" s="98"/>
      <c r="G2" s="98"/>
      <c r="H2" s="98"/>
      <c r="I2" s="98"/>
      <c r="J2" s="98"/>
      <c r="K2" s="98"/>
    </row>
    <row r="3" spans="1:19" ht="15" customHeight="1" x14ac:dyDescent="0.25">
      <c r="A3" s="99" t="s">
        <v>103</v>
      </c>
      <c r="B3" s="100" t="s">
        <v>84</v>
      </c>
      <c r="S3" s="101">
        <v>1</v>
      </c>
    </row>
    <row r="5" spans="1:19" x14ac:dyDescent="0.25">
      <c r="A5" s="99" t="s">
        <v>94</v>
      </c>
      <c r="B5" s="100" t="s">
        <v>92</v>
      </c>
    </row>
    <row r="6" spans="1:19" x14ac:dyDescent="0.25">
      <c r="B6" s="273" t="s">
        <v>166</v>
      </c>
      <c r="C6" s="274"/>
      <c r="D6" s="274"/>
      <c r="E6" s="274"/>
      <c r="F6" s="274"/>
      <c r="G6" s="274"/>
      <c r="H6" s="275"/>
      <c r="I6" s="8" t="s">
        <v>88</v>
      </c>
      <c r="J6" s="4" t="s">
        <v>89</v>
      </c>
      <c r="K6" s="7"/>
    </row>
    <row r="7" spans="1:19" ht="15" customHeight="1" x14ac:dyDescent="0.25">
      <c r="B7" s="13" t="str">
        <f>+IF(S3=1,"",IF(S3=2,"Area of the land subject of the proposal","Plan projection area of impervious surfaces of the land as proposed"))</f>
        <v/>
      </c>
      <c r="C7" s="14"/>
      <c r="D7" s="14"/>
      <c r="E7" s="14"/>
      <c r="F7" s="14"/>
      <c r="G7" s="14"/>
      <c r="H7" s="15"/>
      <c r="I7" s="68"/>
      <c r="J7" s="303" t="str">
        <f>+IF(S3=1,"Ha","Impervious Ha")</f>
        <v>Ha</v>
      </c>
      <c r="K7" s="330"/>
      <c r="S7" s="101">
        <v>2</v>
      </c>
    </row>
    <row r="8" spans="1:19" ht="15" customHeight="1" x14ac:dyDescent="0.25">
      <c r="B8" s="13" t="str">
        <f>+IF(S3=1,"",IF(S3=2,"LESS area of highly permeable park or drainage reserve in that land"," "))</f>
        <v/>
      </c>
      <c r="C8" s="14"/>
      <c r="D8" s="14"/>
      <c r="E8" s="14"/>
      <c r="F8" s="14"/>
      <c r="G8" s="14"/>
      <c r="H8" s="15"/>
      <c r="I8" s="68"/>
      <c r="J8" s="303" t="str">
        <f>+J7</f>
        <v>Ha</v>
      </c>
      <c r="K8" s="330"/>
      <c r="S8" s="101">
        <v>1</v>
      </c>
    </row>
    <row r="9" spans="1:19" x14ac:dyDescent="0.25">
      <c r="H9" s="106" t="s">
        <v>91</v>
      </c>
      <c r="I9" s="189">
        <f>+I7-I8</f>
        <v>0</v>
      </c>
    </row>
    <row r="11" spans="1:19" x14ac:dyDescent="0.25">
      <c r="A11" s="99" t="s">
        <v>95</v>
      </c>
      <c r="B11" s="100" t="s">
        <v>93</v>
      </c>
    </row>
    <row r="12" spans="1:19" x14ac:dyDescent="0.25">
      <c r="B12" s="273" t="s">
        <v>166</v>
      </c>
      <c r="C12" s="274"/>
      <c r="D12" s="274"/>
      <c r="E12" s="274"/>
      <c r="F12" s="274"/>
      <c r="G12" s="274"/>
      <c r="H12" s="275"/>
      <c r="I12" s="8" t="s">
        <v>88</v>
      </c>
      <c r="J12" s="4" t="s">
        <v>89</v>
      </c>
      <c r="K12" s="7"/>
    </row>
    <row r="13" spans="1:19" ht="15" customHeight="1" x14ac:dyDescent="0.25">
      <c r="B13" s="13" t="str">
        <f>+IF(S3=1,"",IF(S3=2,"Area of the balance lot","Existing plan projection area of impervious surfaces of the land"))</f>
        <v/>
      </c>
      <c r="C13" s="14"/>
      <c r="D13" s="14"/>
      <c r="E13" s="14"/>
      <c r="F13" s="14"/>
      <c r="G13" s="14"/>
      <c r="H13" s="15"/>
      <c r="I13" s="69"/>
      <c r="J13" s="303" t="str">
        <f>+J7</f>
        <v>Ha</v>
      </c>
      <c r="K13" s="330"/>
      <c r="S13" s="101">
        <v>1</v>
      </c>
    </row>
    <row r="14" spans="1:19" ht="15" customHeight="1" x14ac:dyDescent="0.25">
      <c r="B14" s="13" t="str">
        <f>+IF(S3=1,"",IF(S3=2,"ADD area equivalent of previous contributions proportioned to the additional lots","BUT NOT LESS THAN the area equivalent of previous contributions on the land:"))</f>
        <v/>
      </c>
      <c r="C14" s="14"/>
      <c r="D14" s="14"/>
      <c r="E14" s="14"/>
      <c r="F14" s="14"/>
      <c r="G14" s="14"/>
      <c r="H14" s="15"/>
      <c r="I14" s="69"/>
      <c r="J14" s="303" t="str">
        <f>+J13</f>
        <v>Ha</v>
      </c>
      <c r="K14" s="330"/>
      <c r="S14" s="101">
        <v>1</v>
      </c>
    </row>
    <row r="15" spans="1:19" ht="15" customHeight="1" x14ac:dyDescent="0.25">
      <c r="H15" s="106" t="s">
        <v>91</v>
      </c>
      <c r="I15" s="189">
        <f>+IF(S3=1,I13+I14,MAX(I13:I14))</f>
        <v>0</v>
      </c>
      <c r="S15" s="101">
        <v>1</v>
      </c>
    </row>
    <row r="16" spans="1:19" ht="15" customHeight="1" x14ac:dyDescent="0.25">
      <c r="H16" s="106"/>
      <c r="I16" s="189"/>
      <c r="S16" s="101"/>
    </row>
    <row r="17" spans="1:19" x14ac:dyDescent="0.25">
      <c r="A17" s="99" t="s">
        <v>96</v>
      </c>
      <c r="B17" s="100" t="s">
        <v>251</v>
      </c>
    </row>
    <row r="18" spans="1:19" x14ac:dyDescent="0.25">
      <c r="B18" s="308" t="str">
        <f>+IF(S3=1,"Precinct","Location")</f>
        <v>Precinct</v>
      </c>
      <c r="C18" s="318"/>
      <c r="D18" s="318"/>
      <c r="E18" s="309"/>
      <c r="F18" s="273" t="s">
        <v>98</v>
      </c>
      <c r="G18" s="274"/>
      <c r="H18" s="275"/>
      <c r="I18" s="306" t="s">
        <v>244</v>
      </c>
      <c r="J18" s="273" t="s">
        <v>245</v>
      </c>
      <c r="K18" s="275"/>
    </row>
    <row r="19" spans="1:19" x14ac:dyDescent="0.25">
      <c r="B19" s="310"/>
      <c r="C19" s="319"/>
      <c r="D19" s="319"/>
      <c r="E19" s="311"/>
      <c r="F19" s="8" t="str">
        <f>+O50</f>
        <v>$/Ha</v>
      </c>
      <c r="G19" s="8" t="s">
        <v>78</v>
      </c>
      <c r="H19" s="8" t="s">
        <v>80</v>
      </c>
      <c r="I19" s="307"/>
      <c r="J19" s="8" t="str">
        <f>+F19</f>
        <v>$/Ha</v>
      </c>
      <c r="K19" s="8" t="s">
        <v>78</v>
      </c>
    </row>
    <row r="20" spans="1:19" ht="15" customHeight="1" x14ac:dyDescent="0.25">
      <c r="F20" s="10">
        <f>+INDEX(O51:O87,S20)</f>
        <v>0</v>
      </c>
      <c r="G20" s="62" t="s">
        <v>284</v>
      </c>
      <c r="H20" s="3">
        <v>73.3</v>
      </c>
      <c r="I20" s="12">
        <f>+Summary!$D$17/'Storm Water'!H20</f>
        <v>1.9249658935879945</v>
      </c>
      <c r="J20" s="10">
        <f>+F20*I20</f>
        <v>0</v>
      </c>
      <c r="K20" s="64">
        <f>+Summary!D14</f>
        <v>45627</v>
      </c>
      <c r="S20" s="101">
        <v>1</v>
      </c>
    </row>
    <row r="21" spans="1:19" x14ac:dyDescent="0.25">
      <c r="B21" s="81"/>
      <c r="F21" s="81" t="s">
        <v>285</v>
      </c>
      <c r="H21" s="81"/>
    </row>
    <row r="23" spans="1:19" x14ac:dyDescent="0.25">
      <c r="A23" s="99" t="s">
        <v>97</v>
      </c>
      <c r="B23" s="100" t="s">
        <v>99</v>
      </c>
    </row>
    <row r="24" spans="1:19" x14ac:dyDescent="0.25">
      <c r="B24" s="115" t="s">
        <v>250</v>
      </c>
      <c r="C24" s="179">
        <f>+IF(I9&gt;I15,(I9-I15)*J20,0)</f>
        <v>0</v>
      </c>
      <c r="D24" s="121">
        <f>+K20</f>
        <v>45627</v>
      </c>
      <c r="E24" s="116" t="str">
        <f>+IF(I15&gt;I9,"No credit in excess of the demand is given","")</f>
        <v/>
      </c>
    </row>
    <row r="26" spans="1:19" x14ac:dyDescent="0.25">
      <c r="B26" s="99"/>
      <c r="C26" s="190"/>
    </row>
    <row r="27" spans="1:19" x14ac:dyDescent="0.25">
      <c r="A27" s="99"/>
    </row>
    <row r="28" spans="1:19" x14ac:dyDescent="0.25">
      <c r="E28" s="112"/>
    </row>
    <row r="30" spans="1:19" x14ac:dyDescent="0.25">
      <c r="C30" s="122"/>
    </row>
    <row r="31" spans="1:19" ht="15" x14ac:dyDescent="0.4">
      <c r="B31" s="124"/>
      <c r="C31" s="191"/>
    </row>
    <row r="32" spans="1:19" x14ac:dyDescent="0.25">
      <c r="B32" s="124"/>
      <c r="C32" s="122"/>
      <c r="E32" s="81"/>
    </row>
    <row r="33" spans="2:7" ht="15" x14ac:dyDescent="0.4">
      <c r="B33" s="124"/>
      <c r="C33" s="191"/>
      <c r="E33" s="121"/>
    </row>
    <row r="34" spans="2:7" x14ac:dyDescent="0.25">
      <c r="C34" s="112"/>
      <c r="E34" s="121"/>
    </row>
    <row r="35" spans="2:7" x14ac:dyDescent="0.25">
      <c r="B35" s="124"/>
      <c r="C35" s="192"/>
    </row>
    <row r="36" spans="2:7" ht="15" x14ac:dyDescent="0.4">
      <c r="C36" s="193"/>
      <c r="E36" s="121"/>
    </row>
    <row r="39" spans="2:7" x14ac:dyDescent="0.25">
      <c r="B39" s="125" t="s">
        <v>101</v>
      </c>
    </row>
    <row r="41" spans="2:7" x14ac:dyDescent="0.25">
      <c r="B41" s="294" t="s">
        <v>84</v>
      </c>
      <c r="C41" s="295"/>
      <c r="D41" s="295"/>
      <c r="E41" s="296"/>
    </row>
    <row r="42" spans="2:7" x14ac:dyDescent="0.25">
      <c r="B42" s="126" t="s">
        <v>90</v>
      </c>
      <c r="C42" s="127"/>
      <c r="D42" s="127"/>
      <c r="E42" s="103"/>
    </row>
    <row r="43" spans="2:7" x14ac:dyDescent="0.25">
      <c r="B43" s="128" t="s">
        <v>85</v>
      </c>
      <c r="E43" s="105"/>
    </row>
    <row r="44" spans="2:7" x14ac:dyDescent="0.25">
      <c r="B44" s="129" t="s">
        <v>86</v>
      </c>
      <c r="C44" s="130"/>
      <c r="D44" s="130"/>
      <c r="E44" s="114"/>
    </row>
    <row r="48" spans="2:7" x14ac:dyDescent="0.25">
      <c r="B48" s="73" t="s">
        <v>329</v>
      </c>
      <c r="G48" s="73" t="s">
        <v>328</v>
      </c>
    </row>
    <row r="49" spans="2:16" ht="12.75" customHeight="1" x14ac:dyDescent="0.25">
      <c r="B49" s="329" t="s">
        <v>286</v>
      </c>
      <c r="C49" s="301"/>
      <c r="D49" s="301"/>
      <c r="E49" s="302"/>
      <c r="G49" s="329" t="s">
        <v>287</v>
      </c>
      <c r="H49" s="301"/>
      <c r="I49" s="301"/>
      <c r="J49" s="302"/>
      <c r="L49" s="300" t="s">
        <v>102</v>
      </c>
      <c r="M49" s="301"/>
      <c r="N49" s="301"/>
      <c r="O49" s="302"/>
    </row>
    <row r="50" spans="2:16" x14ac:dyDescent="0.25">
      <c r="B50" s="320" t="s">
        <v>26</v>
      </c>
      <c r="C50" s="321"/>
      <c r="D50" s="194"/>
      <c r="E50" s="135" t="s">
        <v>208</v>
      </c>
      <c r="G50" s="297" t="s">
        <v>209</v>
      </c>
      <c r="H50" s="298"/>
      <c r="I50" s="299"/>
      <c r="J50" s="149" t="s">
        <v>210</v>
      </c>
      <c r="L50" s="297" t="s">
        <v>209</v>
      </c>
      <c r="M50" s="298"/>
      <c r="N50" s="299"/>
      <c r="O50" s="152" t="str">
        <f>IF($S$3=1,E50,J50)</f>
        <v>$/Ha</v>
      </c>
    </row>
    <row r="51" spans="2:16" x14ac:dyDescent="0.25">
      <c r="B51" s="126" t="s">
        <v>90</v>
      </c>
      <c r="C51" s="127"/>
      <c r="D51" s="127"/>
      <c r="E51" s="140"/>
      <c r="G51" s="126" t="s">
        <v>90</v>
      </c>
      <c r="H51" s="127"/>
      <c r="I51" s="103"/>
      <c r="J51" s="158"/>
      <c r="L51" s="153" t="str">
        <f>IF($S$3=1,B51,G51)</f>
        <v xml:space="preserve"> </v>
      </c>
      <c r="O51" s="157"/>
    </row>
    <row r="52" spans="2:16" x14ac:dyDescent="0.25">
      <c r="B52" s="128" t="s">
        <v>331</v>
      </c>
      <c r="E52" s="195" t="s">
        <v>90</v>
      </c>
      <c r="G52" s="128" t="s">
        <v>205</v>
      </c>
      <c r="I52" s="105"/>
      <c r="J52" s="196">
        <v>34231</v>
      </c>
      <c r="L52" s="220" t="str">
        <f>IF($S$3=2,B52,IF($S$3=3,G52,""))</f>
        <v/>
      </c>
      <c r="M52" s="167"/>
      <c r="N52" s="167"/>
      <c r="O52" s="155" t="str">
        <f>IF($S$3=2,E52,IF($S$3=3,J52,""))</f>
        <v/>
      </c>
      <c r="P52" s="167"/>
    </row>
    <row r="53" spans="2:16" x14ac:dyDescent="0.25">
      <c r="B53" s="128" t="s">
        <v>12</v>
      </c>
      <c r="E53" s="143">
        <v>27385</v>
      </c>
      <c r="G53" s="129" t="s">
        <v>107</v>
      </c>
      <c r="H53" s="130"/>
      <c r="I53" s="114"/>
      <c r="J53" s="197">
        <v>24760</v>
      </c>
      <c r="L53" s="220" t="str">
        <f t="shared" ref="L53:L65" si="0">IF($S$3=2,B53,IF($S$3=3,G53,""))</f>
        <v/>
      </c>
      <c r="M53" s="167"/>
      <c r="N53" s="167"/>
      <c r="O53" s="155" t="str">
        <f t="shared" ref="O53:O65" si="1">IF($S$3=2,E53,IF($S$3=3,J53,""))</f>
        <v/>
      </c>
      <c r="P53" s="167"/>
    </row>
    <row r="54" spans="2:16" x14ac:dyDescent="0.25">
      <c r="B54" s="128" t="s">
        <v>19</v>
      </c>
      <c r="E54" s="143">
        <v>34231</v>
      </c>
      <c r="G54" s="73" t="s">
        <v>90</v>
      </c>
      <c r="J54" s="73" t="s">
        <v>90</v>
      </c>
      <c r="L54" s="220" t="str">
        <f t="shared" si="0"/>
        <v/>
      </c>
      <c r="M54" s="167"/>
      <c r="N54" s="167"/>
      <c r="O54" s="155" t="str">
        <f t="shared" si="1"/>
        <v/>
      </c>
      <c r="P54" s="167"/>
    </row>
    <row r="55" spans="2:16" x14ac:dyDescent="0.25">
      <c r="B55" s="128" t="s">
        <v>13</v>
      </c>
      <c r="E55" s="143">
        <v>34231</v>
      </c>
      <c r="G55" s="73" t="s">
        <v>90</v>
      </c>
      <c r="J55" s="73" t="s">
        <v>90</v>
      </c>
      <c r="L55" s="220" t="str">
        <f t="shared" si="0"/>
        <v/>
      </c>
      <c r="M55" s="167"/>
      <c r="N55" s="167"/>
      <c r="O55" s="155" t="str">
        <f t="shared" si="1"/>
        <v/>
      </c>
      <c r="P55" s="167"/>
    </row>
    <row r="56" spans="2:16" x14ac:dyDescent="0.25">
      <c r="B56" s="128" t="s">
        <v>14</v>
      </c>
      <c r="E56" s="143">
        <v>27385</v>
      </c>
      <c r="G56" s="73" t="s">
        <v>90</v>
      </c>
      <c r="J56" s="73" t="s">
        <v>90</v>
      </c>
      <c r="L56" s="220" t="str">
        <f t="shared" si="0"/>
        <v/>
      </c>
      <c r="M56" s="167"/>
      <c r="N56" s="167"/>
      <c r="O56" s="155" t="str">
        <f t="shared" si="1"/>
        <v/>
      </c>
      <c r="P56" s="167"/>
    </row>
    <row r="57" spans="2:16" x14ac:dyDescent="0.25">
      <c r="B57" s="128" t="s">
        <v>15</v>
      </c>
      <c r="E57" s="143">
        <v>34231</v>
      </c>
      <c r="G57" s="73" t="s">
        <v>90</v>
      </c>
      <c r="J57" s="73" t="s">
        <v>90</v>
      </c>
      <c r="L57" s="220" t="str">
        <f t="shared" si="0"/>
        <v/>
      </c>
      <c r="M57" s="167"/>
      <c r="N57" s="167"/>
      <c r="O57" s="155" t="str">
        <f t="shared" si="1"/>
        <v/>
      </c>
      <c r="P57" s="167"/>
    </row>
    <row r="58" spans="2:16" x14ac:dyDescent="0.25">
      <c r="B58" s="128" t="s">
        <v>16</v>
      </c>
      <c r="E58" s="143">
        <v>27385</v>
      </c>
      <c r="G58" s="73" t="s">
        <v>90</v>
      </c>
      <c r="J58" s="73" t="s">
        <v>90</v>
      </c>
      <c r="L58" s="220" t="str">
        <f t="shared" si="0"/>
        <v/>
      </c>
      <c r="M58" s="167"/>
      <c r="N58" s="167"/>
      <c r="O58" s="155" t="str">
        <f t="shared" si="1"/>
        <v/>
      </c>
      <c r="P58" s="167"/>
    </row>
    <row r="59" spans="2:16" x14ac:dyDescent="0.25">
      <c r="B59" s="128" t="s">
        <v>7</v>
      </c>
      <c r="E59" s="143">
        <v>23962</v>
      </c>
      <c r="G59" s="73" t="s">
        <v>90</v>
      </c>
      <c r="J59" s="73" t="s">
        <v>90</v>
      </c>
      <c r="L59" s="220" t="str">
        <f t="shared" si="0"/>
        <v/>
      </c>
      <c r="M59" s="167"/>
      <c r="N59" s="167"/>
      <c r="O59" s="155" t="str">
        <f t="shared" si="1"/>
        <v/>
      </c>
      <c r="P59" s="167"/>
    </row>
    <row r="60" spans="2:16" x14ac:dyDescent="0.25">
      <c r="B60" s="128" t="s">
        <v>2</v>
      </c>
      <c r="E60" s="143">
        <v>17115</v>
      </c>
      <c r="G60" s="73" t="s">
        <v>90</v>
      </c>
      <c r="J60" s="73" t="s">
        <v>90</v>
      </c>
      <c r="L60" s="220" t="str">
        <f t="shared" si="0"/>
        <v/>
      </c>
      <c r="M60" s="167"/>
      <c r="N60" s="167"/>
      <c r="O60" s="155" t="str">
        <f t="shared" si="1"/>
        <v/>
      </c>
      <c r="P60" s="167"/>
    </row>
    <row r="61" spans="2:16" x14ac:dyDescent="0.25">
      <c r="B61" s="128" t="s">
        <v>20</v>
      </c>
      <c r="E61" s="143">
        <v>0</v>
      </c>
      <c r="G61" s="73" t="s">
        <v>90</v>
      </c>
      <c r="J61" s="73" t="s">
        <v>90</v>
      </c>
      <c r="L61" s="220" t="str">
        <f t="shared" si="0"/>
        <v/>
      </c>
      <c r="M61" s="167"/>
      <c r="N61" s="167"/>
      <c r="O61" s="155" t="str">
        <f t="shared" si="1"/>
        <v/>
      </c>
      <c r="P61" s="167"/>
    </row>
    <row r="62" spans="2:16" x14ac:dyDescent="0.25">
      <c r="B62" s="128" t="s">
        <v>21</v>
      </c>
      <c r="E62" s="143">
        <v>34231</v>
      </c>
      <c r="G62" s="73" t="s">
        <v>90</v>
      </c>
      <c r="J62" s="73" t="s">
        <v>90</v>
      </c>
      <c r="L62" s="220" t="str">
        <f t="shared" si="0"/>
        <v/>
      </c>
      <c r="M62" s="167"/>
      <c r="N62" s="167"/>
      <c r="O62" s="155" t="str">
        <f t="shared" si="1"/>
        <v/>
      </c>
      <c r="P62" s="167"/>
    </row>
    <row r="63" spans="2:16" x14ac:dyDescent="0.25">
      <c r="B63" s="128" t="s">
        <v>17</v>
      </c>
      <c r="E63" s="143">
        <v>27385</v>
      </c>
      <c r="G63" s="73" t="s">
        <v>90</v>
      </c>
      <c r="J63" s="73" t="s">
        <v>90</v>
      </c>
      <c r="L63" s="220" t="str">
        <f t="shared" si="0"/>
        <v/>
      </c>
      <c r="M63" s="167"/>
      <c r="N63" s="167"/>
      <c r="O63" s="155" t="str">
        <f t="shared" si="1"/>
        <v/>
      </c>
      <c r="P63" s="167"/>
    </row>
    <row r="64" spans="2:16" x14ac:dyDescent="0.25">
      <c r="B64" s="128" t="s">
        <v>23</v>
      </c>
      <c r="E64" s="143">
        <v>0</v>
      </c>
      <c r="G64" s="73" t="s">
        <v>90</v>
      </c>
      <c r="J64" s="73" t="s">
        <v>90</v>
      </c>
      <c r="L64" s="220" t="str">
        <f t="shared" si="0"/>
        <v/>
      </c>
      <c r="M64" s="167"/>
      <c r="N64" s="167"/>
      <c r="O64" s="155" t="str">
        <f t="shared" si="1"/>
        <v/>
      </c>
      <c r="P64" s="167"/>
    </row>
    <row r="65" spans="2:16" x14ac:dyDescent="0.25">
      <c r="B65" s="128" t="s">
        <v>10</v>
      </c>
      <c r="E65" s="143">
        <v>34231</v>
      </c>
      <c r="G65" s="73" t="s">
        <v>90</v>
      </c>
      <c r="J65" s="73" t="s">
        <v>90</v>
      </c>
      <c r="L65" s="220" t="str">
        <f t="shared" si="0"/>
        <v/>
      </c>
      <c r="M65" s="167"/>
      <c r="N65" s="167"/>
      <c r="O65" s="155" t="str">
        <f t="shared" si="1"/>
        <v/>
      </c>
      <c r="P65" s="167"/>
    </row>
    <row r="66" spans="2:16" x14ac:dyDescent="0.25">
      <c r="B66" s="128" t="s">
        <v>18</v>
      </c>
      <c r="E66" s="143">
        <v>27385</v>
      </c>
      <c r="G66" s="73" t="s">
        <v>90</v>
      </c>
      <c r="J66" s="73" t="s">
        <v>90</v>
      </c>
      <c r="L66" s="220" t="str">
        <f t="shared" ref="L66:L82" si="2">IF($S$3=2,B66,IF($S$3=3,G66,""))</f>
        <v/>
      </c>
      <c r="M66" s="167"/>
      <c r="N66" s="167"/>
      <c r="O66" s="155" t="str">
        <f t="shared" ref="O66:O82" si="3">IF($S$3=2,E66,IF($S$3=3,J66,""))</f>
        <v/>
      </c>
      <c r="P66" s="167"/>
    </row>
    <row r="67" spans="2:16" x14ac:dyDescent="0.25">
      <c r="B67" s="128" t="s">
        <v>22</v>
      </c>
      <c r="E67" s="143">
        <v>0</v>
      </c>
      <c r="G67" s="73" t="s">
        <v>90</v>
      </c>
      <c r="J67" s="73" t="s">
        <v>90</v>
      </c>
      <c r="L67" s="220" t="str">
        <f t="shared" si="2"/>
        <v/>
      </c>
      <c r="M67" s="167"/>
      <c r="N67" s="167"/>
      <c r="O67" s="155" t="str">
        <f t="shared" si="3"/>
        <v/>
      </c>
      <c r="P67" s="167"/>
    </row>
    <row r="68" spans="2:16" x14ac:dyDescent="0.25">
      <c r="B68" s="128" t="s">
        <v>8</v>
      </c>
      <c r="E68" s="143">
        <v>34231</v>
      </c>
      <c r="G68" s="73" t="s">
        <v>90</v>
      </c>
      <c r="J68" s="73" t="s">
        <v>90</v>
      </c>
      <c r="L68" s="220" t="str">
        <f t="shared" si="2"/>
        <v/>
      </c>
      <c r="M68" s="167"/>
      <c r="N68" s="167"/>
      <c r="O68" s="155" t="str">
        <f t="shared" si="3"/>
        <v/>
      </c>
      <c r="P68" s="167"/>
    </row>
    <row r="69" spans="2:16" x14ac:dyDescent="0.25">
      <c r="B69" s="128" t="s">
        <v>3</v>
      </c>
      <c r="E69" s="143">
        <v>27385</v>
      </c>
      <c r="G69" s="73" t="s">
        <v>90</v>
      </c>
      <c r="J69" s="73" t="s">
        <v>90</v>
      </c>
      <c r="L69" s="220" t="str">
        <f t="shared" si="2"/>
        <v/>
      </c>
      <c r="M69" s="167"/>
      <c r="N69" s="167"/>
      <c r="O69" s="155" t="str">
        <f t="shared" si="3"/>
        <v/>
      </c>
      <c r="P69" s="167"/>
    </row>
    <row r="70" spans="2:16" x14ac:dyDescent="0.25">
      <c r="B70" s="128" t="s">
        <v>4</v>
      </c>
      <c r="E70" s="143">
        <v>17115</v>
      </c>
      <c r="G70" s="73" t="s">
        <v>90</v>
      </c>
      <c r="J70" s="73" t="s">
        <v>90</v>
      </c>
      <c r="L70" s="220" t="str">
        <f t="shared" si="2"/>
        <v/>
      </c>
      <c r="M70" s="167"/>
      <c r="N70" s="167"/>
      <c r="O70" s="155" t="str">
        <f t="shared" si="3"/>
        <v/>
      </c>
      <c r="P70" s="167"/>
    </row>
    <row r="71" spans="2:16" x14ac:dyDescent="0.25">
      <c r="B71" s="128" t="s">
        <v>9</v>
      </c>
      <c r="E71" s="143">
        <v>34231</v>
      </c>
      <c r="G71" s="73" t="s">
        <v>90</v>
      </c>
      <c r="J71" s="73" t="s">
        <v>90</v>
      </c>
      <c r="L71" s="220" t="str">
        <f t="shared" si="2"/>
        <v/>
      </c>
      <c r="M71" s="167"/>
      <c r="N71" s="167"/>
      <c r="O71" s="155" t="str">
        <f t="shared" si="3"/>
        <v/>
      </c>
      <c r="P71" s="167"/>
    </row>
    <row r="72" spans="2:16" x14ac:dyDescent="0.25">
      <c r="B72" s="128" t="s">
        <v>5</v>
      </c>
      <c r="E72" s="143">
        <v>17115</v>
      </c>
      <c r="G72" s="73" t="s">
        <v>90</v>
      </c>
      <c r="J72" s="73" t="s">
        <v>90</v>
      </c>
      <c r="L72" s="220" t="str">
        <f t="shared" si="2"/>
        <v/>
      </c>
      <c r="M72" s="167"/>
      <c r="N72" s="167"/>
      <c r="O72" s="155" t="str">
        <f t="shared" si="3"/>
        <v/>
      </c>
      <c r="P72" s="167"/>
    </row>
    <row r="73" spans="2:16" x14ac:dyDescent="0.25">
      <c r="B73" s="128" t="s">
        <v>24</v>
      </c>
      <c r="E73" s="143">
        <v>0</v>
      </c>
      <c r="G73" s="73" t="s">
        <v>90</v>
      </c>
      <c r="J73" s="73" t="s">
        <v>90</v>
      </c>
      <c r="L73" s="220" t="str">
        <f t="shared" si="2"/>
        <v/>
      </c>
      <c r="M73" s="167"/>
      <c r="N73" s="167"/>
      <c r="O73" s="155" t="str">
        <f t="shared" si="3"/>
        <v/>
      </c>
      <c r="P73" s="167"/>
    </row>
    <row r="74" spans="2:16" x14ac:dyDescent="0.25">
      <c r="B74" s="128" t="s">
        <v>25</v>
      </c>
      <c r="E74" s="143">
        <v>0</v>
      </c>
      <c r="G74" s="73" t="s">
        <v>90</v>
      </c>
      <c r="J74" s="73" t="s">
        <v>90</v>
      </c>
      <c r="L74" s="220" t="str">
        <f t="shared" si="2"/>
        <v/>
      </c>
      <c r="M74" s="167"/>
      <c r="N74" s="167"/>
      <c r="O74" s="155" t="str">
        <f t="shared" si="3"/>
        <v/>
      </c>
      <c r="P74" s="167"/>
    </row>
    <row r="75" spans="2:16" x14ac:dyDescent="0.25">
      <c r="B75" s="128" t="s">
        <v>6</v>
      </c>
      <c r="E75" s="143">
        <v>0</v>
      </c>
      <c r="G75" s="73" t="s">
        <v>90</v>
      </c>
      <c r="J75" s="73" t="s">
        <v>90</v>
      </c>
      <c r="L75" s="220" t="str">
        <f t="shared" si="2"/>
        <v/>
      </c>
      <c r="M75" s="167"/>
      <c r="N75" s="167"/>
      <c r="O75" s="155" t="str">
        <f t="shared" si="3"/>
        <v/>
      </c>
      <c r="P75" s="167"/>
    </row>
    <row r="76" spans="2:16" x14ac:dyDescent="0.25">
      <c r="B76" s="128" t="s">
        <v>11</v>
      </c>
      <c r="E76" s="143">
        <v>34231</v>
      </c>
      <c r="G76" s="73" t="s">
        <v>90</v>
      </c>
      <c r="J76" s="73" t="s">
        <v>90</v>
      </c>
      <c r="L76" s="220" t="str">
        <f t="shared" si="2"/>
        <v/>
      </c>
      <c r="M76" s="167"/>
      <c r="N76" s="167"/>
      <c r="O76" s="155" t="str">
        <f t="shared" si="3"/>
        <v/>
      </c>
      <c r="P76" s="167"/>
    </row>
    <row r="77" spans="2:16" x14ac:dyDescent="0.25">
      <c r="B77" s="128" t="s">
        <v>31</v>
      </c>
      <c r="E77" s="143">
        <v>0</v>
      </c>
      <c r="G77" s="73" t="s">
        <v>90</v>
      </c>
      <c r="J77" s="73" t="s">
        <v>90</v>
      </c>
      <c r="L77" s="220" t="str">
        <f t="shared" si="2"/>
        <v/>
      </c>
      <c r="M77" s="167"/>
      <c r="N77" s="167"/>
      <c r="O77" s="155" t="str">
        <f t="shared" si="3"/>
        <v/>
      </c>
      <c r="P77" s="167"/>
    </row>
    <row r="78" spans="2:16" x14ac:dyDescent="0.25">
      <c r="B78" s="128" t="s">
        <v>1</v>
      </c>
      <c r="E78" s="143">
        <v>17115</v>
      </c>
      <c r="L78" s="220" t="str">
        <f t="shared" si="2"/>
        <v/>
      </c>
      <c r="M78" s="167"/>
      <c r="N78" s="167"/>
      <c r="O78" s="155" t="str">
        <f t="shared" si="3"/>
        <v/>
      </c>
    </row>
    <row r="79" spans="2:16" x14ac:dyDescent="0.25">
      <c r="B79" s="128" t="s">
        <v>90</v>
      </c>
      <c r="E79" s="195" t="s">
        <v>90</v>
      </c>
      <c r="L79" s="220" t="str">
        <f t="shared" si="2"/>
        <v/>
      </c>
      <c r="M79" s="167"/>
      <c r="N79" s="167"/>
      <c r="O79" s="155" t="str">
        <f t="shared" si="3"/>
        <v/>
      </c>
    </row>
    <row r="80" spans="2:16" x14ac:dyDescent="0.25">
      <c r="B80" s="128" t="s">
        <v>330</v>
      </c>
      <c r="E80" s="195" t="s">
        <v>90</v>
      </c>
      <c r="L80" s="220" t="str">
        <f t="shared" si="2"/>
        <v/>
      </c>
      <c r="M80" s="167"/>
      <c r="N80" s="167"/>
      <c r="O80" s="155" t="str">
        <f t="shared" si="3"/>
        <v/>
      </c>
    </row>
    <row r="81" spans="2:15" x14ac:dyDescent="0.25">
      <c r="B81" s="128" t="s">
        <v>21</v>
      </c>
      <c r="E81" s="143">
        <v>24760</v>
      </c>
      <c r="L81" s="220" t="str">
        <f t="shared" si="2"/>
        <v/>
      </c>
      <c r="M81" s="167"/>
      <c r="N81" s="167"/>
      <c r="O81" s="155" t="str">
        <f t="shared" si="3"/>
        <v/>
      </c>
    </row>
    <row r="82" spans="2:15" x14ac:dyDescent="0.25">
      <c r="B82" s="128" t="s">
        <v>8</v>
      </c>
      <c r="E82" s="143">
        <v>24760</v>
      </c>
      <c r="L82" s="220" t="str">
        <f t="shared" si="2"/>
        <v/>
      </c>
      <c r="M82" s="167"/>
      <c r="N82" s="167"/>
      <c r="O82" s="155" t="str">
        <f t="shared" si="3"/>
        <v/>
      </c>
    </row>
    <row r="83" spans="2:15" x14ac:dyDescent="0.25">
      <c r="B83" s="128" t="s">
        <v>4</v>
      </c>
      <c r="E83" s="143">
        <v>12380</v>
      </c>
      <c r="L83" s="220" t="str">
        <f>IF($S$3=2,B83,IF($S$3=3,G83,""))</f>
        <v/>
      </c>
      <c r="M83" s="167"/>
      <c r="N83" s="167"/>
      <c r="O83" s="155" t="str">
        <f>IF($S$3=2,E83,IF($S$3=3,J83,""))</f>
        <v/>
      </c>
    </row>
    <row r="84" spans="2:15" x14ac:dyDescent="0.25">
      <c r="B84" s="128" t="s">
        <v>9</v>
      </c>
      <c r="E84" s="143">
        <v>24760</v>
      </c>
      <c r="L84" s="220" t="str">
        <f>IF($S$3=2,B84,IF($S$3=3,G84,""))</f>
        <v/>
      </c>
      <c r="M84" s="167"/>
      <c r="N84" s="167"/>
      <c r="O84" s="155" t="str">
        <f>IF($S$3=2,E84,IF($S$3=3,J84,""))</f>
        <v/>
      </c>
    </row>
    <row r="85" spans="2:15" x14ac:dyDescent="0.25">
      <c r="B85" s="128" t="s">
        <v>5</v>
      </c>
      <c r="E85" s="143">
        <v>12380</v>
      </c>
      <c r="L85" s="220" t="str">
        <f>IF($S$3=2,B85,IF($S$3=3,G85,""))</f>
        <v/>
      </c>
      <c r="M85" s="167"/>
      <c r="N85" s="167"/>
      <c r="O85" s="155" t="str">
        <f>IF($S$3=2,E85,IF($S$3=3,J85,""))</f>
        <v/>
      </c>
    </row>
    <row r="86" spans="2:15" x14ac:dyDescent="0.25">
      <c r="B86" s="128" t="s">
        <v>31</v>
      </c>
      <c r="E86" s="143">
        <v>9904</v>
      </c>
      <c r="L86" s="220" t="str">
        <f>IF($S$3=2,B86,IF($S$3=3,G86,""))</f>
        <v/>
      </c>
      <c r="M86" s="167"/>
      <c r="N86" s="167"/>
      <c r="O86" s="155" t="str">
        <f>IF($S$3=2,E86,IF($S$3=3,J86,""))</f>
        <v/>
      </c>
    </row>
    <row r="87" spans="2:15" x14ac:dyDescent="0.25">
      <c r="B87" s="129" t="s">
        <v>1</v>
      </c>
      <c r="C87" s="130"/>
      <c r="D87" s="130"/>
      <c r="E87" s="146">
        <v>12380</v>
      </c>
      <c r="L87" s="221" t="str">
        <f>IF($S$3=2,B87,IF($S$3=3,G87,""))</f>
        <v/>
      </c>
      <c r="M87" s="173"/>
      <c r="N87" s="173"/>
      <c r="O87" s="176" t="str">
        <f>IF($S$3=2,E87,IF($S$3=3,J87,""))</f>
        <v/>
      </c>
    </row>
    <row r="108" spans="3:11" x14ac:dyDescent="0.25">
      <c r="K108" s="98"/>
    </row>
    <row r="109" spans="3:11" x14ac:dyDescent="0.25">
      <c r="K109" s="98"/>
    </row>
    <row r="111" spans="3:11" x14ac:dyDescent="0.25">
      <c r="C111" s="73" t="s">
        <v>90</v>
      </c>
      <c r="D111" s="73" t="s">
        <v>90</v>
      </c>
    </row>
    <row r="140" spans="11:11" x14ac:dyDescent="0.25">
      <c r="K140" s="98"/>
    </row>
    <row r="141" spans="11:11" x14ac:dyDescent="0.25">
      <c r="K141" s="98"/>
    </row>
    <row r="142" spans="11:11" x14ac:dyDescent="0.25">
      <c r="K142" s="98"/>
    </row>
    <row r="143" spans="11:11" x14ac:dyDescent="0.25">
      <c r="K143" s="98"/>
    </row>
    <row r="144" spans="11:11" x14ac:dyDescent="0.25">
      <c r="K144" s="98"/>
    </row>
    <row r="145" spans="10:11" x14ac:dyDescent="0.25">
      <c r="K145" s="98"/>
    </row>
    <row r="146" spans="10:11" x14ac:dyDescent="0.25">
      <c r="K146" s="98"/>
    </row>
    <row r="147" spans="10:11" x14ac:dyDescent="0.25">
      <c r="K147" s="98"/>
    </row>
    <row r="148" spans="10:11" x14ac:dyDescent="0.25">
      <c r="K148" s="98"/>
    </row>
    <row r="149" spans="10:11" x14ac:dyDescent="0.25">
      <c r="J149" s="98"/>
      <c r="K149" s="98"/>
    </row>
    <row r="150" spans="10:11" x14ac:dyDescent="0.25">
      <c r="J150" s="98"/>
      <c r="K150" s="98"/>
    </row>
    <row r="151" spans="10:11" x14ac:dyDescent="0.25">
      <c r="J151" s="98"/>
      <c r="K151" s="98"/>
    </row>
    <row r="152" spans="10:11" x14ac:dyDescent="0.25">
      <c r="J152" s="98"/>
      <c r="K152" s="98"/>
    </row>
    <row r="153" spans="10:11" x14ac:dyDescent="0.25">
      <c r="J153" s="98"/>
      <c r="K153" s="98"/>
    </row>
    <row r="154" spans="10:11" x14ac:dyDescent="0.25">
      <c r="J154" s="98"/>
      <c r="K154" s="98"/>
    </row>
    <row r="155" spans="10:11" x14ac:dyDescent="0.25">
      <c r="J155" s="98"/>
      <c r="K155" s="98"/>
    </row>
    <row r="156" spans="10:11" x14ac:dyDescent="0.25">
      <c r="J156" s="98"/>
      <c r="K156" s="98"/>
    </row>
    <row r="157" spans="10:11" x14ac:dyDescent="0.25">
      <c r="J157" s="98"/>
      <c r="K157" s="98"/>
    </row>
    <row r="158" spans="10:11" x14ac:dyDescent="0.25">
      <c r="J158" s="98"/>
      <c r="K158" s="98"/>
    </row>
    <row r="159" spans="10:11" x14ac:dyDescent="0.25">
      <c r="J159" s="98"/>
      <c r="K159" s="98"/>
    </row>
    <row r="160" spans="10:11" x14ac:dyDescent="0.25">
      <c r="J160" s="98"/>
      <c r="K160" s="98"/>
    </row>
    <row r="161" spans="10:11" x14ac:dyDescent="0.25">
      <c r="J161" s="98"/>
      <c r="K161" s="98"/>
    </row>
    <row r="162" spans="10:11" x14ac:dyDescent="0.25">
      <c r="J162" s="98"/>
      <c r="K162" s="98"/>
    </row>
    <row r="163" spans="10:11" x14ac:dyDescent="0.25">
      <c r="J163" s="98"/>
      <c r="K163" s="98"/>
    </row>
    <row r="164" spans="10:11" x14ac:dyDescent="0.25">
      <c r="J164" s="98"/>
      <c r="K164" s="98"/>
    </row>
    <row r="165" spans="10:11" x14ac:dyDescent="0.25">
      <c r="J165" s="98"/>
      <c r="K165" s="98"/>
    </row>
    <row r="166" spans="10:11" x14ac:dyDescent="0.25">
      <c r="J166" s="98"/>
      <c r="K166" s="98"/>
    </row>
    <row r="167" spans="10:11" x14ac:dyDescent="0.25">
      <c r="J167" s="98"/>
      <c r="K167" s="98"/>
    </row>
    <row r="168" spans="10:11" x14ac:dyDescent="0.25">
      <c r="J168" s="98"/>
      <c r="K168" s="98"/>
    </row>
    <row r="169" spans="10:11" x14ac:dyDescent="0.25">
      <c r="J169" s="98"/>
      <c r="K169" s="98"/>
    </row>
    <row r="170" spans="10:11" x14ac:dyDescent="0.25">
      <c r="J170" s="98"/>
      <c r="K170" s="98"/>
    </row>
  </sheetData>
  <sheetProtection password="CDF4" sheet="1" objects="1" scenarios="1"/>
  <mergeCells count="17">
    <mergeCell ref="B6:H6"/>
    <mergeCell ref="G50:I50"/>
    <mergeCell ref="B49:E49"/>
    <mergeCell ref="J14:K14"/>
    <mergeCell ref="J7:K7"/>
    <mergeCell ref="J8:K8"/>
    <mergeCell ref="B18:E19"/>
    <mergeCell ref="B12:H12"/>
    <mergeCell ref="I18:I19"/>
    <mergeCell ref="J13:K13"/>
    <mergeCell ref="J18:K18"/>
    <mergeCell ref="F18:H18"/>
    <mergeCell ref="L50:N50"/>
    <mergeCell ref="G49:J49"/>
    <mergeCell ref="L49:O49"/>
    <mergeCell ref="B50:C50"/>
    <mergeCell ref="B41:E41"/>
  </mergeCells>
  <phoneticPr fontId="3" type="noConversion"/>
  <pageMargins left="0.75" right="0.75" top="1" bottom="1" header="0.5" footer="0.5"/>
  <pageSetup paperSize="9" orientation="landscape" blackAndWhite="1" r:id="rId1"/>
  <headerFooter alignWithMargins="0"/>
  <ignoredErrors>
    <ignoredError sqref="A3 A5 A11 A17 A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303" r:id="rId4" name="Drop Down 15">
              <controlPr defaultSize="0" autoLine="0" autoPict="0">
                <anchor moveWithCells="1">
                  <from>
                    <xdr:col>1</xdr:col>
                    <xdr:colOff>0</xdr:colOff>
                    <xdr:row>18</xdr:row>
                    <xdr:rowOff>152400</xdr:rowOff>
                  </from>
                  <to>
                    <xdr:col>5</xdr:col>
                    <xdr:colOff>0</xdr:colOff>
                    <xdr:row>20</xdr:row>
                    <xdr:rowOff>0</xdr:rowOff>
                  </to>
                </anchor>
              </controlPr>
            </control>
          </mc:Choice>
        </mc:AlternateContent>
        <mc:AlternateContent xmlns:mc="http://schemas.openxmlformats.org/markup-compatibility/2006">
          <mc:Choice Requires="x14">
            <control shapeId="12304" r:id="rId5" name="Drop Down 16">
              <controlPr defaultSize="0" autoLine="0" autoPict="0">
                <anchor moveWithCells="1">
                  <from>
                    <xdr:col>3</xdr:col>
                    <xdr:colOff>0</xdr:colOff>
                    <xdr:row>1</xdr:row>
                    <xdr:rowOff>152400</xdr:rowOff>
                  </from>
                  <to>
                    <xdr:col>6</xdr:col>
                    <xdr:colOff>327660</xdr:colOff>
                    <xdr:row>3</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S76"/>
  <sheetViews>
    <sheetView showGridLines="0" zoomScale="75" workbookViewId="0">
      <selection activeCell="F5" sqref="F5"/>
    </sheetView>
  </sheetViews>
  <sheetFormatPr defaultColWidth="9.109375" defaultRowHeight="13.2" x14ac:dyDescent="0.25"/>
  <cols>
    <col min="1" max="1" width="5" style="73" customWidth="1"/>
    <col min="2" max="2" width="17.44140625" style="73" customWidth="1"/>
    <col min="3" max="3" width="11.6640625" style="73" customWidth="1"/>
    <col min="4" max="4" width="8.5546875" style="73" customWidth="1"/>
    <col min="5" max="5" width="13.5546875" style="73" customWidth="1"/>
    <col min="6" max="18" width="9.109375" style="73"/>
    <col min="19" max="19" width="0" style="73" hidden="1" customWidth="1"/>
    <col min="20" max="16384" width="9.109375" style="73"/>
  </cols>
  <sheetData>
    <row r="1" spans="1:19" ht="15.6" x14ac:dyDescent="0.3">
      <c r="A1" s="97" t="s">
        <v>212</v>
      </c>
      <c r="K1" s="92" t="s">
        <v>253</v>
      </c>
    </row>
    <row r="2" spans="1:19" x14ac:dyDescent="0.25">
      <c r="E2" s="98"/>
      <c r="F2" s="98"/>
      <c r="G2" s="98"/>
      <c r="H2" s="98"/>
      <c r="I2" s="98"/>
      <c r="J2" s="98"/>
      <c r="K2" s="98" t="s">
        <v>254</v>
      </c>
    </row>
    <row r="3" spans="1:19" x14ac:dyDescent="0.25">
      <c r="A3" s="99" t="s">
        <v>103</v>
      </c>
      <c r="B3" s="100" t="s">
        <v>92</v>
      </c>
    </row>
    <row r="4" spans="1:19" x14ac:dyDescent="0.25">
      <c r="B4" s="4" t="s">
        <v>87</v>
      </c>
      <c r="C4" s="5"/>
      <c r="D4" s="5"/>
      <c r="E4" s="4" t="s">
        <v>89</v>
      </c>
      <c r="F4" s="8" t="s">
        <v>88</v>
      </c>
      <c r="G4" s="9" t="s">
        <v>219</v>
      </c>
      <c r="H4" s="8" t="s">
        <v>234</v>
      </c>
    </row>
    <row r="5" spans="1:19" ht="15" customHeight="1" x14ac:dyDescent="0.25">
      <c r="E5" s="13" t="str">
        <f>INDEX($E$57:$E$74,S5)</f>
        <v xml:space="preserve"> </v>
      </c>
      <c r="F5" s="60"/>
      <c r="G5" s="1" t="str">
        <f>+IF(E5="FPA"," ",INDEX($F$57:$F$74,S5))</f>
        <v xml:space="preserve"> </v>
      </c>
      <c r="H5" s="2" t="str">
        <f>+IF(G5=" ","",F5*G5)</f>
        <v/>
      </c>
      <c r="S5" s="101">
        <v>1</v>
      </c>
    </row>
    <row r="6" spans="1:19" ht="15" customHeight="1" x14ac:dyDescent="0.25">
      <c r="E6" s="13" t="str">
        <f>INDEX($E$57:$E$74,S6)</f>
        <v xml:space="preserve"> </v>
      </c>
      <c r="F6" s="60"/>
      <c r="G6" s="1" t="str">
        <f>+IF(E6="FPA"," ",INDEX($F$57:$F$74,S6))</f>
        <v xml:space="preserve"> </v>
      </c>
      <c r="H6" s="2" t="str">
        <f>+IF(G6=" ","",F6*G6)</f>
        <v/>
      </c>
      <c r="S6" s="101">
        <v>1</v>
      </c>
    </row>
    <row r="7" spans="1:19" ht="15" customHeight="1" x14ac:dyDescent="0.25">
      <c r="E7" s="13" t="str">
        <f>INDEX($E$57:$E$74,S7)</f>
        <v xml:space="preserve"> </v>
      </c>
      <c r="F7" s="60"/>
      <c r="G7" s="1" t="str">
        <f>+IF(E7="FPA"," ",INDEX($F$57:$F$74,S7))</f>
        <v xml:space="preserve"> </v>
      </c>
      <c r="H7" s="3" t="str">
        <f>+IF(G7=" ","",F7*G7)</f>
        <v/>
      </c>
      <c r="S7" s="101">
        <v>1</v>
      </c>
    </row>
    <row r="8" spans="1:19" x14ac:dyDescent="0.25">
      <c r="D8" s="91" t="str">
        <f>+IF(OR(E5="FPA",E6="FPA",E7="FPA")," Please summarise First Principles Assessment (FPA):","Do not use this line - First Principles Assessment only")</f>
        <v>Do not use this line - First Principles Assessment only</v>
      </c>
      <c r="E8" s="202"/>
      <c r="F8" s="60"/>
      <c r="G8" s="60"/>
      <c r="H8" s="3">
        <f>+IF(G8=" ","",F8*G8)</f>
        <v>0</v>
      </c>
    </row>
    <row r="9" spans="1:19" x14ac:dyDescent="0.25">
      <c r="G9" s="106" t="s">
        <v>91</v>
      </c>
      <c r="H9" s="66">
        <f>SUM(H5:H8)</f>
        <v>0</v>
      </c>
    </row>
    <row r="11" spans="1:19" x14ac:dyDescent="0.25">
      <c r="A11" s="99" t="s">
        <v>94</v>
      </c>
      <c r="B11" s="100" t="s">
        <v>93</v>
      </c>
    </row>
    <row r="12" spans="1:19" x14ac:dyDescent="0.25">
      <c r="B12" s="4" t="s">
        <v>87</v>
      </c>
      <c r="C12" s="5"/>
      <c r="D12" s="5"/>
      <c r="E12" s="4" t="s">
        <v>89</v>
      </c>
      <c r="F12" s="8" t="s">
        <v>88</v>
      </c>
      <c r="G12" s="9" t="str">
        <f>+G4</f>
        <v>VPD/unit</v>
      </c>
      <c r="H12" s="8" t="str">
        <f>+H4</f>
        <v>VPD</v>
      </c>
    </row>
    <row r="13" spans="1:19" ht="15" customHeight="1" x14ac:dyDescent="0.25">
      <c r="E13" s="13" t="str">
        <f>INDEX($E$57:$E$74,S13)</f>
        <v xml:space="preserve"> </v>
      </c>
      <c r="F13" s="60"/>
      <c r="G13" s="1" t="str">
        <f>+IF(E13="FPA"," ",INDEX($F$57:$F$74,S13))</f>
        <v xml:space="preserve"> </v>
      </c>
      <c r="H13" s="2" t="str">
        <f>+IF(G13=" ","",F13*G13)</f>
        <v/>
      </c>
      <c r="S13" s="101">
        <v>1</v>
      </c>
    </row>
    <row r="14" spans="1:19" ht="15" customHeight="1" x14ac:dyDescent="0.25">
      <c r="E14" s="13" t="str">
        <f>INDEX($E$57:$E$74,S14)</f>
        <v xml:space="preserve"> </v>
      </c>
      <c r="F14" s="60"/>
      <c r="G14" s="1" t="str">
        <f>+IF(E14="FPA"," ",INDEX($F$57:$F$74,S14))</f>
        <v xml:space="preserve"> </v>
      </c>
      <c r="H14" s="2" t="str">
        <f>+IF(G14=" ","",F14*G14)</f>
        <v/>
      </c>
      <c r="S14" s="101">
        <v>1</v>
      </c>
    </row>
    <row r="15" spans="1:19" ht="15" customHeight="1" x14ac:dyDescent="0.25">
      <c r="E15" s="13" t="str">
        <f>INDEX($E$57:$E$74,S15)</f>
        <v xml:space="preserve"> </v>
      </c>
      <c r="F15" s="60"/>
      <c r="G15" s="1" t="str">
        <f>+IF(E15="FPA"," ",INDEX($F$57:$F$74,S15))</f>
        <v xml:space="preserve"> </v>
      </c>
      <c r="H15" s="3" t="str">
        <f>+IF(G15=" ","",F15*G15)</f>
        <v/>
      </c>
      <c r="S15" s="101">
        <v>1</v>
      </c>
    </row>
    <row r="16" spans="1:19" x14ac:dyDescent="0.25">
      <c r="D16" s="91" t="str">
        <f>+IF(OR(E13="FPA",E14="FPA",E15="FPA")," Please summarise First Principles Assessment (FPA):","Do not use this line - First Principles Assessment only:")</f>
        <v>Do not use this line - First Principles Assessment only:</v>
      </c>
      <c r="E16" s="70"/>
      <c r="F16" s="60"/>
      <c r="G16" s="60"/>
      <c r="H16" s="3">
        <f>+IF(G16=" ","",F16*G16)</f>
        <v>0</v>
      </c>
    </row>
    <row r="17" spans="1:19" x14ac:dyDescent="0.25">
      <c r="G17" s="106" t="s">
        <v>91</v>
      </c>
      <c r="H17" s="66">
        <f>SUM(H13:H16)</f>
        <v>0</v>
      </c>
    </row>
    <row r="19" spans="1:19" x14ac:dyDescent="0.25">
      <c r="A19" s="99" t="s">
        <v>95</v>
      </c>
      <c r="B19" s="100" t="s">
        <v>100</v>
      </c>
    </row>
    <row r="20" spans="1:19" x14ac:dyDescent="0.25">
      <c r="B20" s="308" t="s">
        <v>77</v>
      </c>
      <c r="C20" s="318"/>
      <c r="D20" s="318"/>
      <c r="E20" s="309"/>
      <c r="F20" s="273" t="s">
        <v>98</v>
      </c>
      <c r="G20" s="274"/>
      <c r="H20" s="275"/>
      <c r="I20" s="306" t="s">
        <v>244</v>
      </c>
      <c r="J20" s="273" t="s">
        <v>245</v>
      </c>
      <c r="K20" s="275"/>
    </row>
    <row r="21" spans="1:19" x14ac:dyDescent="0.25">
      <c r="B21" s="310"/>
      <c r="C21" s="319"/>
      <c r="D21" s="319"/>
      <c r="E21" s="311"/>
      <c r="F21" s="8" t="s">
        <v>235</v>
      </c>
      <c r="G21" s="8" t="s">
        <v>78</v>
      </c>
      <c r="H21" s="8" t="s">
        <v>80</v>
      </c>
      <c r="I21" s="307"/>
      <c r="J21" s="8" t="str">
        <f>+F21</f>
        <v>$/VPD</v>
      </c>
      <c r="K21" s="8" t="s">
        <v>78</v>
      </c>
      <c r="S21" s="101">
        <v>1</v>
      </c>
    </row>
    <row r="22" spans="1:19" ht="15" customHeight="1" x14ac:dyDescent="0.25">
      <c r="B22" s="129"/>
      <c r="C22" s="130"/>
      <c r="D22" s="130"/>
      <c r="E22" s="114"/>
      <c r="F22" s="10">
        <f>+INDEX(C46:C52,S22)</f>
        <v>0</v>
      </c>
      <c r="G22" s="62" t="s">
        <v>288</v>
      </c>
      <c r="H22" s="3">
        <v>80.099999999999994</v>
      </c>
      <c r="I22" s="12">
        <f>+Summary!$D$17/'Breakwater Road'!H22</f>
        <v>1.7615480649188515</v>
      </c>
      <c r="J22" s="10">
        <f>+F22*I22</f>
        <v>0</v>
      </c>
      <c r="K22" s="11">
        <f>+Summary!D14</f>
        <v>45627</v>
      </c>
      <c r="S22" s="101">
        <v>1</v>
      </c>
    </row>
    <row r="23" spans="1:19" ht="15" customHeight="1" x14ac:dyDescent="0.25">
      <c r="F23" s="81" t="s">
        <v>285</v>
      </c>
      <c r="G23" s="81"/>
      <c r="S23" s="101"/>
    </row>
    <row r="25" spans="1:19" x14ac:dyDescent="0.25">
      <c r="A25" s="99" t="s">
        <v>96</v>
      </c>
      <c r="B25" s="100" t="s">
        <v>99</v>
      </c>
    </row>
    <row r="26" spans="1:19" x14ac:dyDescent="0.25">
      <c r="B26" s="198" t="s">
        <v>183</v>
      </c>
      <c r="C26" s="179">
        <f>+IF(H9&gt;H17,(H9-H17)*J22,0)</f>
        <v>0</v>
      </c>
      <c r="D26" s="121">
        <f>+K22</f>
        <v>45627</v>
      </c>
      <c r="E26" s="116" t="str">
        <f>+IF(H17&gt;H9,"No credit in excess of the demand is given","")</f>
        <v/>
      </c>
    </row>
    <row r="27" spans="1:19" x14ac:dyDescent="0.25">
      <c r="B27" s="99"/>
    </row>
    <row r="29" spans="1:19" x14ac:dyDescent="0.25">
      <c r="A29" s="99"/>
    </row>
    <row r="32" spans="1:19" x14ac:dyDescent="0.25">
      <c r="C32" s="122"/>
    </row>
    <row r="33" spans="2:5" ht="15" x14ac:dyDescent="0.4">
      <c r="B33" s="124"/>
      <c r="C33" s="191"/>
    </row>
    <row r="34" spans="2:5" x14ac:dyDescent="0.25">
      <c r="B34" s="124"/>
      <c r="C34" s="122"/>
      <c r="E34" s="81"/>
    </row>
    <row r="35" spans="2:5" ht="15" x14ac:dyDescent="0.4">
      <c r="B35" s="124"/>
      <c r="C35" s="191"/>
      <c r="E35" s="121"/>
    </row>
    <row r="36" spans="2:5" x14ac:dyDescent="0.25">
      <c r="C36" s="112"/>
      <c r="E36" s="121"/>
    </row>
    <row r="37" spans="2:5" x14ac:dyDescent="0.25">
      <c r="B37" s="124"/>
      <c r="C37" s="192"/>
    </row>
    <row r="38" spans="2:5" ht="15" x14ac:dyDescent="0.4">
      <c r="C38" s="193"/>
      <c r="E38" s="121"/>
    </row>
    <row r="40" spans="2:5" hidden="1" x14ac:dyDescent="0.25"/>
    <row r="41" spans="2:5" hidden="1" x14ac:dyDescent="0.25"/>
    <row r="42" spans="2:5" hidden="1" x14ac:dyDescent="0.25">
      <c r="B42" s="297" t="s">
        <v>83</v>
      </c>
      <c r="C42" s="298"/>
      <c r="D42" s="299"/>
    </row>
    <row r="43" spans="2:5" hidden="1" x14ac:dyDescent="0.25">
      <c r="B43" s="331" t="s">
        <v>77</v>
      </c>
      <c r="C43" s="280" t="s">
        <v>218</v>
      </c>
      <c r="D43" s="282"/>
    </row>
    <row r="44" spans="2:5" hidden="1" x14ac:dyDescent="0.25">
      <c r="B44" s="332"/>
      <c r="C44" s="134" t="s">
        <v>79</v>
      </c>
      <c r="D44" s="135" t="s">
        <v>81</v>
      </c>
    </row>
    <row r="45" spans="2:5" hidden="1" x14ac:dyDescent="0.25">
      <c r="B45" s="333"/>
      <c r="C45" s="136"/>
      <c r="D45" s="137"/>
    </row>
    <row r="46" spans="2:5" hidden="1" x14ac:dyDescent="0.25">
      <c r="B46" s="157" t="s">
        <v>90</v>
      </c>
      <c r="C46" s="139"/>
      <c r="D46" s="140"/>
    </row>
    <row r="47" spans="2:5" hidden="1" x14ac:dyDescent="0.25">
      <c r="B47" s="199" t="s">
        <v>107</v>
      </c>
      <c r="C47" s="142">
        <v>144</v>
      </c>
      <c r="D47" s="143" t="e">
        <f>+C47*Amendments!#REF!</f>
        <v>#REF!</v>
      </c>
    </row>
    <row r="48" spans="2:5" hidden="1" x14ac:dyDescent="0.25">
      <c r="B48" s="199" t="s">
        <v>213</v>
      </c>
      <c r="C48" s="142">
        <v>760</v>
      </c>
      <c r="D48" s="143" t="e">
        <f>+C48*Amendments!#REF!</f>
        <v>#REF!</v>
      </c>
    </row>
    <row r="49" spans="2:6" hidden="1" x14ac:dyDescent="0.25">
      <c r="B49" s="199" t="s">
        <v>214</v>
      </c>
      <c r="C49" s="142">
        <v>637</v>
      </c>
      <c r="D49" s="143" t="e">
        <f>+C49*Amendments!#REF!</f>
        <v>#REF!</v>
      </c>
    </row>
    <row r="50" spans="2:6" hidden="1" x14ac:dyDescent="0.25">
      <c r="B50" s="199" t="s">
        <v>215</v>
      </c>
      <c r="C50" s="142">
        <v>559</v>
      </c>
      <c r="D50" s="143" t="e">
        <f>+C50*Amendments!#REF!</f>
        <v>#REF!</v>
      </c>
    </row>
    <row r="51" spans="2:6" hidden="1" x14ac:dyDescent="0.25">
      <c r="B51" s="199" t="s">
        <v>216</v>
      </c>
      <c r="C51" s="142">
        <v>20</v>
      </c>
      <c r="D51" s="143" t="e">
        <f>+C51*Amendments!#REF!</f>
        <v>#REF!</v>
      </c>
    </row>
    <row r="52" spans="2:6" hidden="1" x14ac:dyDescent="0.25">
      <c r="B52" s="200" t="s">
        <v>217</v>
      </c>
      <c r="C52" s="145">
        <v>393</v>
      </c>
      <c r="D52" s="146" t="e">
        <f>+C52*Amendments!#REF!</f>
        <v>#REF!</v>
      </c>
    </row>
    <row r="53" spans="2:6" hidden="1" x14ac:dyDescent="0.25">
      <c r="B53" s="98"/>
      <c r="C53" s="201"/>
      <c r="D53" s="201"/>
    </row>
    <row r="54" spans="2:6" hidden="1" x14ac:dyDescent="0.25"/>
    <row r="55" spans="2:6" hidden="1" x14ac:dyDescent="0.25">
      <c r="B55" s="300" t="s">
        <v>105</v>
      </c>
      <c r="C55" s="301"/>
      <c r="D55" s="301"/>
      <c r="E55" s="301"/>
      <c r="F55" s="302"/>
    </row>
    <row r="56" spans="2:6" hidden="1" x14ac:dyDescent="0.25">
      <c r="B56" s="297" t="s">
        <v>106</v>
      </c>
      <c r="C56" s="298"/>
      <c r="D56" s="299"/>
      <c r="E56" s="148" t="s">
        <v>27</v>
      </c>
      <c r="F56" s="149" t="s">
        <v>219</v>
      </c>
    </row>
    <row r="57" spans="2:6" hidden="1" x14ac:dyDescent="0.25">
      <c r="B57" s="126" t="s">
        <v>90</v>
      </c>
      <c r="C57" s="127"/>
      <c r="D57" s="103"/>
      <c r="E57" s="158" t="s">
        <v>90</v>
      </c>
      <c r="F57" s="157" t="s">
        <v>90</v>
      </c>
    </row>
    <row r="58" spans="2:6" hidden="1" x14ac:dyDescent="0.25">
      <c r="B58" s="128" t="s">
        <v>220</v>
      </c>
      <c r="D58" s="105"/>
      <c r="E58" s="196" t="s">
        <v>221</v>
      </c>
      <c r="F58" s="166">
        <v>1.5</v>
      </c>
    </row>
    <row r="59" spans="2:6" hidden="1" x14ac:dyDescent="0.25">
      <c r="B59" s="128" t="s">
        <v>202</v>
      </c>
      <c r="D59" s="105"/>
      <c r="E59" s="196" t="s">
        <v>203</v>
      </c>
      <c r="F59" s="166">
        <v>3</v>
      </c>
    </row>
    <row r="60" spans="2:6" hidden="1" x14ac:dyDescent="0.25">
      <c r="B60" s="128" t="s">
        <v>222</v>
      </c>
      <c r="D60" s="105"/>
      <c r="E60" s="196" t="s">
        <v>203</v>
      </c>
      <c r="F60" s="166">
        <v>4.8</v>
      </c>
    </row>
    <row r="61" spans="2:6" hidden="1" x14ac:dyDescent="0.25">
      <c r="B61" s="128" t="s">
        <v>223</v>
      </c>
      <c r="D61" s="105"/>
      <c r="E61" s="196" t="s">
        <v>229</v>
      </c>
      <c r="F61" s="166">
        <v>1</v>
      </c>
    </row>
    <row r="62" spans="2:6" hidden="1" x14ac:dyDescent="0.25">
      <c r="B62" s="128" t="s">
        <v>224</v>
      </c>
      <c r="D62" s="105"/>
      <c r="E62" s="196" t="s">
        <v>203</v>
      </c>
      <c r="F62" s="166">
        <v>4.8</v>
      </c>
    </row>
    <row r="63" spans="2:6" hidden="1" x14ac:dyDescent="0.25">
      <c r="B63" s="128" t="s">
        <v>40</v>
      </c>
      <c r="D63" s="105"/>
      <c r="E63" s="196" t="s">
        <v>230</v>
      </c>
      <c r="F63" s="166">
        <v>8</v>
      </c>
    </row>
    <row r="64" spans="2:6" hidden="1" x14ac:dyDescent="0.25">
      <c r="B64" s="128" t="s">
        <v>225</v>
      </c>
      <c r="D64" s="105"/>
      <c r="E64" s="196" t="s">
        <v>127</v>
      </c>
      <c r="F64" s="166">
        <v>3.8</v>
      </c>
    </row>
    <row r="65" spans="2:6" hidden="1" x14ac:dyDescent="0.25">
      <c r="B65" s="128" t="s">
        <v>214</v>
      </c>
      <c r="D65" s="105"/>
      <c r="E65" s="196" t="s">
        <v>231</v>
      </c>
      <c r="F65" s="166">
        <v>2.7</v>
      </c>
    </row>
    <row r="66" spans="2:6" hidden="1" x14ac:dyDescent="0.25">
      <c r="B66" s="128" t="s">
        <v>226</v>
      </c>
      <c r="D66" s="105"/>
      <c r="E66" s="196" t="s">
        <v>232</v>
      </c>
      <c r="F66" s="166">
        <v>1000</v>
      </c>
    </row>
    <row r="67" spans="2:6" hidden="1" x14ac:dyDescent="0.25">
      <c r="B67" s="128" t="s">
        <v>56</v>
      </c>
      <c r="D67" s="105"/>
      <c r="E67" s="196" t="s">
        <v>203</v>
      </c>
      <c r="F67" s="166">
        <v>3</v>
      </c>
    </row>
    <row r="68" spans="2:6" hidden="1" x14ac:dyDescent="0.25">
      <c r="B68" s="128" t="s">
        <v>39</v>
      </c>
      <c r="D68" s="105"/>
      <c r="E68" s="196" t="s">
        <v>203</v>
      </c>
      <c r="F68" s="166">
        <v>4.8</v>
      </c>
    </row>
    <row r="69" spans="2:6" hidden="1" x14ac:dyDescent="0.25">
      <c r="B69" s="128" t="s">
        <v>47</v>
      </c>
      <c r="D69" s="105"/>
      <c r="E69" s="196" t="s">
        <v>58</v>
      </c>
      <c r="F69" s="166">
        <v>10</v>
      </c>
    </row>
    <row r="70" spans="2:6" hidden="1" x14ac:dyDescent="0.25">
      <c r="B70" s="128" t="s">
        <v>74</v>
      </c>
      <c r="D70" s="105"/>
      <c r="E70" s="196" t="s">
        <v>233</v>
      </c>
      <c r="F70" s="166">
        <v>15</v>
      </c>
    </row>
    <row r="71" spans="2:6" hidden="1" x14ac:dyDescent="0.25">
      <c r="B71" s="128" t="s">
        <v>228</v>
      </c>
      <c r="D71" s="105"/>
      <c r="E71" s="196" t="s">
        <v>58</v>
      </c>
      <c r="F71" s="166">
        <v>15</v>
      </c>
    </row>
    <row r="72" spans="2:6" hidden="1" x14ac:dyDescent="0.25">
      <c r="B72" s="128" t="s">
        <v>48</v>
      </c>
      <c r="D72" s="105"/>
      <c r="E72" s="196"/>
      <c r="F72" s="166"/>
    </row>
    <row r="73" spans="2:6" hidden="1" x14ac:dyDescent="0.25">
      <c r="B73" s="128" t="s">
        <v>227</v>
      </c>
      <c r="D73" s="105"/>
      <c r="E73" s="196" t="s">
        <v>58</v>
      </c>
      <c r="F73" s="166">
        <v>40</v>
      </c>
    </row>
    <row r="74" spans="2:6" hidden="1" x14ac:dyDescent="0.25">
      <c r="B74" s="129" t="s">
        <v>33</v>
      </c>
      <c r="C74" s="130"/>
      <c r="D74" s="114"/>
      <c r="E74" s="197" t="s">
        <v>32</v>
      </c>
      <c r="F74" s="171"/>
    </row>
    <row r="75" spans="2:6" hidden="1" x14ac:dyDescent="0.25"/>
    <row r="76" spans="2:6" hidden="1" x14ac:dyDescent="0.25"/>
  </sheetData>
  <sheetProtection password="CDF4" sheet="1" objects="1" scenarios="1"/>
  <mergeCells count="9">
    <mergeCell ref="J20:K20"/>
    <mergeCell ref="B20:E21"/>
    <mergeCell ref="F20:H20"/>
    <mergeCell ref="B55:F55"/>
    <mergeCell ref="B56:D56"/>
    <mergeCell ref="B42:D42"/>
    <mergeCell ref="B43:B45"/>
    <mergeCell ref="C43:D43"/>
    <mergeCell ref="I20:I21"/>
  </mergeCells>
  <phoneticPr fontId="3" type="noConversion"/>
  <pageMargins left="0.75" right="0.75" top="1" bottom="1" header="0.5" footer="0.5"/>
  <pageSetup paperSize="9" orientation="landscape" blackAndWhite="1" r:id="rId1"/>
  <headerFooter alignWithMargins="0"/>
  <ignoredErrors>
    <ignoredError sqref="A11 A19 A25 A3" numberStoredAsText="1"/>
    <ignoredError sqref="D47:D5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Drop Down 8">
              <controlPr defaultSize="0" autoLine="0" autoPict="0">
                <anchor moveWithCells="1">
                  <from>
                    <xdr:col>1</xdr:col>
                    <xdr:colOff>7620</xdr:colOff>
                    <xdr:row>4</xdr:row>
                    <xdr:rowOff>0</xdr:rowOff>
                  </from>
                  <to>
                    <xdr:col>4</xdr:col>
                    <xdr:colOff>22860</xdr:colOff>
                    <xdr:row>5</xdr:row>
                    <xdr:rowOff>7620</xdr:rowOff>
                  </to>
                </anchor>
              </controlPr>
            </control>
          </mc:Choice>
        </mc:AlternateContent>
        <mc:AlternateContent xmlns:mc="http://schemas.openxmlformats.org/markup-compatibility/2006">
          <mc:Choice Requires="x14">
            <control shapeId="5129" r:id="rId5" name="Drop Down 9">
              <controlPr defaultSize="0" autoLine="0" autoPict="0">
                <anchor moveWithCells="1">
                  <from>
                    <xdr:col>1</xdr:col>
                    <xdr:colOff>7620</xdr:colOff>
                    <xdr:row>5</xdr:row>
                    <xdr:rowOff>0</xdr:rowOff>
                  </from>
                  <to>
                    <xdr:col>4</xdr:col>
                    <xdr:colOff>30480</xdr:colOff>
                    <xdr:row>6</xdr:row>
                    <xdr:rowOff>22860</xdr:rowOff>
                  </to>
                </anchor>
              </controlPr>
            </control>
          </mc:Choice>
        </mc:AlternateContent>
        <mc:AlternateContent xmlns:mc="http://schemas.openxmlformats.org/markup-compatibility/2006">
          <mc:Choice Requires="x14">
            <control shapeId="5130" r:id="rId6" name="Drop Down 10">
              <controlPr defaultSize="0" autoLine="0" autoPict="0">
                <anchor moveWithCells="1">
                  <from>
                    <xdr:col>1</xdr:col>
                    <xdr:colOff>7620</xdr:colOff>
                    <xdr:row>6</xdr:row>
                    <xdr:rowOff>0</xdr:rowOff>
                  </from>
                  <to>
                    <xdr:col>4</xdr:col>
                    <xdr:colOff>30480</xdr:colOff>
                    <xdr:row>7</xdr:row>
                    <xdr:rowOff>7620</xdr:rowOff>
                  </to>
                </anchor>
              </controlPr>
            </control>
          </mc:Choice>
        </mc:AlternateContent>
        <mc:AlternateContent xmlns:mc="http://schemas.openxmlformats.org/markup-compatibility/2006">
          <mc:Choice Requires="x14">
            <control shapeId="5131" r:id="rId7" name="Drop Down 11">
              <controlPr defaultSize="0" autoLine="0" autoPict="0">
                <anchor moveWithCells="1">
                  <from>
                    <xdr:col>1</xdr:col>
                    <xdr:colOff>7620</xdr:colOff>
                    <xdr:row>12</xdr:row>
                    <xdr:rowOff>0</xdr:rowOff>
                  </from>
                  <to>
                    <xdr:col>4</xdr:col>
                    <xdr:colOff>38100</xdr:colOff>
                    <xdr:row>13</xdr:row>
                    <xdr:rowOff>7620</xdr:rowOff>
                  </to>
                </anchor>
              </controlPr>
            </control>
          </mc:Choice>
        </mc:AlternateContent>
        <mc:AlternateContent xmlns:mc="http://schemas.openxmlformats.org/markup-compatibility/2006">
          <mc:Choice Requires="x14">
            <control shapeId="5132" r:id="rId8" name="Drop Down 12">
              <controlPr defaultSize="0" autoLine="0" autoPict="0">
                <anchor moveWithCells="1">
                  <from>
                    <xdr:col>1</xdr:col>
                    <xdr:colOff>7620</xdr:colOff>
                    <xdr:row>13</xdr:row>
                    <xdr:rowOff>0</xdr:rowOff>
                  </from>
                  <to>
                    <xdr:col>4</xdr:col>
                    <xdr:colOff>38100</xdr:colOff>
                    <xdr:row>14</xdr:row>
                    <xdr:rowOff>7620</xdr:rowOff>
                  </to>
                </anchor>
              </controlPr>
            </control>
          </mc:Choice>
        </mc:AlternateContent>
        <mc:AlternateContent xmlns:mc="http://schemas.openxmlformats.org/markup-compatibility/2006">
          <mc:Choice Requires="x14">
            <control shapeId="5133" r:id="rId9" name="Drop Down 13">
              <controlPr defaultSize="0" autoLine="0" autoPict="0">
                <anchor moveWithCells="1">
                  <from>
                    <xdr:col>1</xdr:col>
                    <xdr:colOff>0</xdr:colOff>
                    <xdr:row>20</xdr:row>
                    <xdr:rowOff>152400</xdr:rowOff>
                  </from>
                  <to>
                    <xdr:col>5</xdr:col>
                    <xdr:colOff>38100</xdr:colOff>
                    <xdr:row>22</xdr:row>
                    <xdr:rowOff>0</xdr:rowOff>
                  </to>
                </anchor>
              </controlPr>
            </control>
          </mc:Choice>
        </mc:AlternateContent>
        <mc:AlternateContent xmlns:mc="http://schemas.openxmlformats.org/markup-compatibility/2006">
          <mc:Choice Requires="x14">
            <control shapeId="5135" r:id="rId10" name="Drop Down 15">
              <controlPr defaultSize="0" autoLine="0" autoPict="0">
                <anchor moveWithCells="1">
                  <from>
                    <xdr:col>1</xdr:col>
                    <xdr:colOff>7620</xdr:colOff>
                    <xdr:row>14</xdr:row>
                    <xdr:rowOff>0</xdr:rowOff>
                  </from>
                  <to>
                    <xdr:col>4</xdr:col>
                    <xdr:colOff>38100</xdr:colOff>
                    <xdr:row>15</xdr:row>
                    <xdr:rowOff>7620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75" workbookViewId="0"/>
  </sheetViews>
  <sheetFormatPr defaultColWidth="9.109375" defaultRowHeight="13.2" x14ac:dyDescent="0.25"/>
  <cols>
    <col min="1" max="1" width="3.6640625" style="73" customWidth="1"/>
    <col min="2" max="16384" width="9.109375" style="73"/>
  </cols>
  <sheetData>
    <row r="1" spans="1:1" ht="15.6" x14ac:dyDescent="0.25">
      <c r="A1" s="209" t="s">
        <v>323</v>
      </c>
    </row>
  </sheetData>
  <sheetProtection password="CDF4" sheet="1" objects="1" scenarios="1"/>
  <phoneticPr fontId="3"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0A59C1D4033A45BBE420D83D7D7823" ma:contentTypeVersion="4" ma:contentTypeDescription="Create a new document." ma:contentTypeScope="" ma:versionID="def42a155009ae0b9a176707ae13e78b">
  <xsd:schema xmlns:xsd="http://www.w3.org/2001/XMLSchema" xmlns:xs="http://www.w3.org/2001/XMLSchema" xmlns:p="http://schemas.microsoft.com/office/2006/metadata/properties" xmlns:ns2="32315cdd-a45e-4024-b10d-9f84552e30db" targetNamespace="http://schemas.microsoft.com/office/2006/metadata/properties" ma:root="true" ma:fieldsID="cf1f5af2ddacd63bd2d61c5c7203a126" ns2:_="">
    <xsd:import namespace="32315cdd-a45e-4024-b10d-9f84552e30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15cdd-a45e-4024-b10d-9f84552e30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CB8DAA0-4C63-4DCF-907D-82D53179C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315cdd-a45e-4024-b10d-9f84552e30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274E13-8B80-4D03-ACDD-7D4AB784DDE6}">
  <ds:schemaRefs>
    <ds:schemaRef ds:uri="http://schemas.microsoft.com/sharepoint/v3/contenttype/forms"/>
  </ds:schemaRefs>
</ds:datastoreItem>
</file>

<file path=customXml/itemProps3.xml><?xml version="1.0" encoding="utf-8"?>
<ds:datastoreItem xmlns:ds="http://schemas.openxmlformats.org/officeDocument/2006/customXml" ds:itemID="{780715F8-D6C2-438D-846C-D0C75FBB773C}">
  <ds:schemaRefs>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http://purl.org/dc/elements/1.1/"/>
    <ds:schemaRef ds:uri="3a493a26-741a-42fd-8777-f88520cae55b"/>
    <ds:schemaRef ds:uri="dcf13a8c-8bd3-4ac7-8c19-6244a771e9dd"/>
    <ds:schemaRef ds:uri="http://schemas.microsoft.com/sharepoint/v3"/>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F9957052-DC9F-4909-8754-E373B97C5A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Welcome</vt:lpstr>
      <vt:lpstr>Summary</vt:lpstr>
      <vt:lpstr>Sewer &amp; Water</vt:lpstr>
      <vt:lpstr>Open Space</vt:lpstr>
      <vt:lpstr>Car Parking</vt:lpstr>
      <vt:lpstr>Roads</vt:lpstr>
      <vt:lpstr>Storm Water</vt:lpstr>
      <vt:lpstr>Breakwater Road</vt:lpstr>
      <vt:lpstr>Waiver 6</vt:lpstr>
      <vt:lpstr>Amendments</vt:lpstr>
      <vt:lpstr>'Breakwater Road'!Print_Area</vt:lpstr>
      <vt:lpstr>'Car Parking'!Print_Area</vt:lpstr>
      <vt:lpstr>'Open Space'!Print_Area</vt:lpstr>
      <vt:lpstr>Roads!Print_Area</vt:lpstr>
      <vt:lpstr>'Sewer &amp; Water'!Print_Area</vt:lpstr>
      <vt:lpstr>'Storm Water'!Print_Area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Darron Irwin</dc:creator>
  <cp:lastModifiedBy>Mark Sulovski</cp:lastModifiedBy>
  <cp:lastPrinted>2012-08-27T00:14:58Z</cp:lastPrinted>
  <dcterms:created xsi:type="dcterms:W3CDTF">2008-08-04T21:17:38Z</dcterms:created>
  <dcterms:modified xsi:type="dcterms:W3CDTF">2024-08-26T23:58:08Z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City Plan Volume">
    <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Adopted Amendment Number">
    <vt:lpwstr/>
  </property>
  <property fmtid="{D5CDD505-2E9C-101B-9397-08002B2CF9AE}" pid="9" name="Resolution Doc Type">
    <vt:lpwstr/>
  </property>
  <property fmtid="{D5CDD505-2E9C-101B-9397-08002B2CF9AE}" pid="10" name="Gazetted Amendment No">
    <vt:lpwstr/>
  </property>
  <property fmtid="{D5CDD505-2E9C-101B-9397-08002B2CF9AE}" pid="11" name="Map Type">
    <vt:lpwstr/>
  </property>
  <property fmtid="{D5CDD505-2E9C-101B-9397-08002B2CF9AE}" pid="12" name="_SourceUrl">
    <vt:lpwstr/>
  </property>
  <property fmtid="{D5CDD505-2E9C-101B-9397-08002B2CF9AE}" pid="13" name="Future Amendment Number">
    <vt:lpwstr/>
  </property>
  <property fmtid="{D5CDD505-2E9C-101B-9397-08002B2CF9AE}" pid="14" name="Resolution">
    <vt:lpwstr/>
  </property>
  <property fmtid="{D5CDD505-2E9C-101B-9397-08002B2CF9AE}" pid="15" name="DWDocAuthor">
    <vt:lpwstr/>
  </property>
  <property fmtid="{D5CDD505-2E9C-101B-9397-08002B2CF9AE}" pid="16" name="DWDocClass">
    <vt:lpwstr/>
  </property>
  <property fmtid="{D5CDD505-2E9C-101B-9397-08002B2CF9AE}" pid="17" name="DWDocClassId">
    <vt:lpwstr/>
  </property>
  <property fmtid="{D5CDD505-2E9C-101B-9397-08002B2CF9AE}" pid="18" name="DWDocPrecis">
    <vt:lpwstr/>
  </property>
  <property fmtid="{D5CDD505-2E9C-101B-9397-08002B2CF9AE}" pid="19" name="DWDocNo">
    <vt:lpwstr/>
  </property>
  <property fmtid="{D5CDD505-2E9C-101B-9397-08002B2CF9AE}" pid="20" name="DWDocSetID">
    <vt:lpwstr/>
  </property>
  <property fmtid="{D5CDD505-2E9C-101B-9397-08002B2CF9AE}" pid="21" name="DWDocType">
    <vt:lpwstr/>
  </property>
  <property fmtid="{D5CDD505-2E9C-101B-9397-08002B2CF9AE}" pid="22" name="DWDocVersion">
    <vt:lpwstr/>
  </property>
  <property fmtid="{D5CDD505-2E9C-101B-9397-08002B2CF9AE}" pid="23" name="_SharedFileIndex">
    <vt:lpwstr/>
  </property>
  <property fmtid="{D5CDD505-2E9C-101B-9397-08002B2CF9AE}" pid="24" name="ContentType">
    <vt:lpwstr>Document</vt:lpwstr>
  </property>
  <property fmtid="{D5CDD505-2E9C-101B-9397-08002B2CF9AE}" pid="25" name="ContentTypeId">
    <vt:lpwstr>0x0101003B0A59C1D4033A45BBE420D83D7D7823</vt:lpwstr>
  </property>
</Properties>
</file>