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D056F5DC-CB2B-46EB-851D-4AF62FE3A900}" xr6:coauthVersionLast="47" xr6:coauthVersionMax="47" xr10:uidLastSave="{00000000-0000-0000-0000-000000000000}"/>
  <bookViews>
    <workbookView xWindow="19090" yWindow="-110" windowWidth="19420" windowHeight="10420" xr2:uid="{00000000-000D-0000-FFFF-FFFF00000000}"/>
  </bookViews>
  <sheets>
    <sheet name="Welcome" sheetId="8" r:id="rId1"/>
    <sheet name="Output" sheetId="10" state="hidden" r:id="rId2"/>
    <sheet name="INPUT &amp; OUTPUT" sheetId="24" r:id="rId3"/>
    <sheet name="Reference Data" sheetId="25" state="hidden" r:id="rId4"/>
    <sheet name="Sewer &amp; Water" sheetId="12" state="hidden" r:id="rId5"/>
    <sheet name="Park" sheetId="14" state="hidden" r:id="rId6"/>
    <sheet name="Roads" sheetId="16" state="hidden" r:id="rId7"/>
    <sheet name="Stormwater" sheetId="15" state="hidden" r:id="rId8"/>
    <sheet name="SPRP Max" sheetId="21" state="hidden" r:id="rId9"/>
    <sheet name="Amendments" sheetId="2" r:id="rId10"/>
    <sheet name="Fixt.u. Calc" sheetId="22" state="hidden" r:id="rId11"/>
  </sheets>
  <definedNames>
    <definedName name="_xlnm._FilterDatabase" localSheetId="2" hidden="1">'INPUT &amp; OUTPUT'!#REF!</definedName>
    <definedName name="_xlnm._FilterDatabase" localSheetId="3" hidden="1">'Reference Data'!$T$53:$AQ$193</definedName>
    <definedName name="_xlnm._FilterDatabase" localSheetId="8" hidden="1">'SPRP Max'!#REF!</definedName>
    <definedName name="_xlnm.Extract" localSheetId="3">'Reference Data'!$B$278</definedName>
    <definedName name="_xlnm.Print_Area" localSheetId="9">Amendments!$A$1:$P$42</definedName>
    <definedName name="_xlnm.Print_Area" localSheetId="10">'Fixt.u. Calc'!$A$1:$G$38</definedName>
    <definedName name="_xlnm.Print_Area" localSheetId="2">'INPUT &amp; OUTPUT'!$A$3:$X$49</definedName>
    <definedName name="_xlnm.Print_Area" localSheetId="1">Output!$A$1:$O$25</definedName>
    <definedName name="_xlnm.Print_Area" localSheetId="5">Park!$A$1:$L$23</definedName>
    <definedName name="_xlnm.Print_Area" localSheetId="3">'Reference Data'!$T$49:$AQ$188</definedName>
    <definedName name="_xlnm.Print_Area" localSheetId="6">Roads!$A$1:$M$44</definedName>
    <definedName name="_xlnm.Print_Area" localSheetId="4">'Sewer &amp; Water'!$A$1:$L$42</definedName>
    <definedName name="_xlnm.Print_Area" localSheetId="8">'SPRP Max'!$A$1:$P$50</definedName>
    <definedName name="_xlnm.Print_Area" localSheetId="7">Stormwater!$A$1:$K$36</definedName>
    <definedName name="_xlnm.Print_Area" localSheetId="0">Welcome!$A$1:$N$44</definedName>
    <definedName name="Working_table">'Reference Data'!$T$49:$AQ$204</definedName>
    <definedName name="Z_27B7C317_A4C8_4AFE_A1B4_96A5038E57EE_.wvu.Cols" localSheetId="10" hidden="1">'Fixt.u. Calc'!$O:$T</definedName>
    <definedName name="Z_27B7C317_A4C8_4AFE_A1B4_96A5038E57EE_.wvu.Cols" localSheetId="2" hidden="1">'INPUT &amp; OUTPUT'!$AE:$AJ</definedName>
    <definedName name="Z_27B7C317_A4C8_4AFE_A1B4_96A5038E57EE_.wvu.Cols" localSheetId="3" hidden="1">'Reference Data'!$AF:$AL</definedName>
    <definedName name="Z_27B7C317_A4C8_4AFE_A1B4_96A5038E57EE_.wvu.PrintArea" localSheetId="10" hidden="1">'Fixt.u. Calc'!$A$1:$L$41</definedName>
    <definedName name="Z_27B7C317_A4C8_4AFE_A1B4_96A5038E57EE_.wvu.PrintArea" localSheetId="2" hidden="1">'INPUT &amp; OUTPUT'!$A$1:$Q$65</definedName>
    <definedName name="Z_27B7C317_A4C8_4AFE_A1B4_96A5038E57EE_.wvu.PrintArea" localSheetId="3" hidden="1">'Reference Data'!$A$26:$Q$49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J13" i="21" l="1"/>
  <c r="J12" i="21"/>
  <c r="O33" i="21"/>
  <c r="P33" i="21" s="1"/>
  <c r="O34" i="21"/>
  <c r="P34" i="21" s="1"/>
  <c r="O35" i="21"/>
  <c r="P35" i="21" s="1"/>
  <c r="O36" i="21"/>
  <c r="P36" i="21" s="1"/>
  <c r="C39" i="24"/>
  <c r="D39" i="24"/>
  <c r="E39" i="24"/>
  <c r="H39" i="24"/>
  <c r="I39" i="24"/>
  <c r="L39" i="24"/>
  <c r="M39" i="24"/>
  <c r="P39" i="24"/>
  <c r="Q39" i="24"/>
  <c r="AH39" i="24"/>
  <c r="R39" i="24"/>
  <c r="S39" i="24"/>
  <c r="C40" i="24"/>
  <c r="D40" i="24"/>
  <c r="AH40" i="24"/>
  <c r="D41" i="24"/>
  <c r="H41" i="24"/>
  <c r="D42" i="24"/>
  <c r="H42" i="24"/>
  <c r="C43" i="24"/>
  <c r="D43" i="24"/>
  <c r="C44" i="24"/>
  <c r="D44" i="24"/>
  <c r="AH44" i="24"/>
  <c r="D45" i="24"/>
  <c r="H45" i="24"/>
  <c r="D46" i="24"/>
  <c r="H46" i="24"/>
  <c r="C47" i="24"/>
  <c r="D47" i="24"/>
  <c r="H47" i="24"/>
  <c r="S48" i="24"/>
  <c r="N49" i="24"/>
  <c r="O49" i="24"/>
  <c r="P49" i="24"/>
  <c r="Q49" i="24"/>
  <c r="R49" i="24"/>
  <c r="S49" i="24"/>
  <c r="T49" i="24"/>
  <c r="U49" i="24"/>
  <c r="V49" i="24"/>
  <c r="W49" i="24"/>
  <c r="B41" i="24"/>
  <c r="B42" i="24"/>
  <c r="B45" i="24"/>
  <c r="B46" i="24"/>
  <c r="B48" i="24"/>
  <c r="B39" i="24"/>
  <c r="B38" i="24"/>
  <c r="C3" i="24"/>
  <c r="F13" i="12"/>
  <c r="E6" i="10"/>
  <c r="E13" i="22"/>
  <c r="F13" i="22"/>
  <c r="E14" i="22"/>
  <c r="F14" i="22" s="1"/>
  <c r="E15" i="22"/>
  <c r="F15" i="22" s="1"/>
  <c r="E16" i="22"/>
  <c r="F16" i="22" s="1"/>
  <c r="E17" i="22"/>
  <c r="F17" i="22" s="1"/>
  <c r="E18" i="22"/>
  <c r="F18" i="22" s="1"/>
  <c r="E19" i="22"/>
  <c r="F19" i="22" s="1"/>
  <c r="E20" i="22"/>
  <c r="F20" i="22"/>
  <c r="E21" i="22"/>
  <c r="F21" i="22" s="1"/>
  <c r="E22" i="22"/>
  <c r="F22" i="22"/>
  <c r="E23" i="22"/>
  <c r="F23" i="22" s="1"/>
  <c r="E24" i="22"/>
  <c r="F24" i="22" s="1"/>
  <c r="E25" i="22"/>
  <c r="F25" i="22" s="1"/>
  <c r="E26" i="22"/>
  <c r="F26" i="22" s="1"/>
  <c r="E27" i="22"/>
  <c r="F27" i="22" s="1"/>
  <c r="E28" i="22"/>
  <c r="F28" i="22" s="1"/>
  <c r="E29" i="22"/>
  <c r="F29" i="22"/>
  <c r="E30" i="22"/>
  <c r="F30" i="22"/>
  <c r="E31" i="22"/>
  <c r="F31" i="22" s="1"/>
  <c r="E32" i="22"/>
  <c r="F32" i="22" s="1"/>
  <c r="E33" i="22"/>
  <c r="F33" i="22" s="1"/>
  <c r="E34" i="22"/>
  <c r="F34" i="22" s="1"/>
  <c r="E35" i="22"/>
  <c r="F35" i="22" s="1"/>
  <c r="I10" i="21"/>
  <c r="I30" i="21" s="1"/>
  <c r="N12" i="21"/>
  <c r="N13" i="21"/>
  <c r="J14" i="21"/>
  <c r="N14" i="21"/>
  <c r="B15" i="21"/>
  <c r="J15" i="21"/>
  <c r="N15" i="21"/>
  <c r="B16" i="21"/>
  <c r="J16" i="21"/>
  <c r="N16" i="21"/>
  <c r="J17" i="21"/>
  <c r="L17" i="21" s="1"/>
  <c r="N17" i="21"/>
  <c r="O17" i="21"/>
  <c r="P17" i="21" s="1"/>
  <c r="J32" i="21"/>
  <c r="N32" i="21"/>
  <c r="B33" i="21"/>
  <c r="J33" i="21"/>
  <c r="N33" i="21"/>
  <c r="B34" i="21"/>
  <c r="J34" i="21"/>
  <c r="N34" i="21"/>
  <c r="B35" i="21"/>
  <c r="J35" i="21"/>
  <c r="N35" i="21"/>
  <c r="J36" i="21"/>
  <c r="N36" i="21"/>
  <c r="J37" i="21"/>
  <c r="L37" i="21" s="1"/>
  <c r="N37" i="21"/>
  <c r="O37" i="21"/>
  <c r="P37" i="21" s="1"/>
  <c r="H11" i="15"/>
  <c r="H12" i="15"/>
  <c r="H13" i="15"/>
  <c r="H14" i="15"/>
  <c r="I14" i="15"/>
  <c r="H15" i="15"/>
  <c r="I15" i="15"/>
  <c r="H16" i="15"/>
  <c r="J16" i="15" s="1"/>
  <c r="H21" i="15"/>
  <c r="H22" i="15"/>
  <c r="I22" i="15"/>
  <c r="H23" i="15"/>
  <c r="I23" i="15"/>
  <c r="H24" i="15"/>
  <c r="I24" i="15"/>
  <c r="H25" i="15"/>
  <c r="H26" i="15"/>
  <c r="J26" i="15" s="1"/>
  <c r="B30" i="15"/>
  <c r="I31" i="15"/>
  <c r="H32" i="15"/>
  <c r="J32" i="15"/>
  <c r="C36" i="15" s="1"/>
  <c r="N22" i="10" s="1"/>
  <c r="S47" i="24" s="1"/>
  <c r="G12" i="16"/>
  <c r="G13" i="16"/>
  <c r="G14" i="16"/>
  <c r="G15" i="16"/>
  <c r="H15" i="16"/>
  <c r="G16" i="16"/>
  <c r="H16" i="16"/>
  <c r="G17" i="16"/>
  <c r="G23" i="16"/>
  <c r="G24" i="16"/>
  <c r="H24" i="16"/>
  <c r="G25" i="16"/>
  <c r="H25" i="16"/>
  <c r="G26" i="16"/>
  <c r="H26" i="16"/>
  <c r="I26" i="16" s="1"/>
  <c r="G27" i="16"/>
  <c r="G28" i="16"/>
  <c r="K36" i="16"/>
  <c r="F37" i="16"/>
  <c r="J37" i="16"/>
  <c r="L37" i="16"/>
  <c r="C44" i="16" s="1"/>
  <c r="M37" i="16"/>
  <c r="M38" i="16" s="1"/>
  <c r="F38" i="16"/>
  <c r="J38" i="16"/>
  <c r="C42" i="16"/>
  <c r="C20" i="10" s="1"/>
  <c r="C45" i="24" s="1"/>
  <c r="C43" i="16"/>
  <c r="F8" i="14"/>
  <c r="F18" i="10" s="1"/>
  <c r="H43" i="24" s="1"/>
  <c r="I16" i="14"/>
  <c r="J16" i="14" s="1"/>
  <c r="K16" i="14"/>
  <c r="C20" i="14" s="1"/>
  <c r="N18" i="10" s="1"/>
  <c r="S43" i="24" s="1"/>
  <c r="AC9" i="12"/>
  <c r="AC10" i="12"/>
  <c r="F11" i="12"/>
  <c r="AC11" i="12"/>
  <c r="F12" i="12"/>
  <c r="AC12" i="12"/>
  <c r="F14" i="12"/>
  <c r="L14" i="12" s="1"/>
  <c r="F19" i="12"/>
  <c r="F20" i="12"/>
  <c r="F21" i="12"/>
  <c r="F22" i="12"/>
  <c r="F23" i="12"/>
  <c r="F24" i="12"/>
  <c r="L24" i="12"/>
  <c r="H34" i="12"/>
  <c r="J34" i="12"/>
  <c r="C41" i="12" s="1"/>
  <c r="N16" i="10" s="1"/>
  <c r="F35" i="12"/>
  <c r="G35" i="12"/>
  <c r="H35" i="12" s="1"/>
  <c r="K59" i="12"/>
  <c r="L59" i="12" s="1"/>
  <c r="K60" i="12"/>
  <c r="L60" i="12"/>
  <c r="K61" i="12"/>
  <c r="L61" i="12"/>
  <c r="O34" i="25"/>
  <c r="O35" i="25"/>
  <c r="O36" i="25"/>
  <c r="O37" i="25"/>
  <c r="O38" i="25"/>
  <c r="O39" i="25"/>
  <c r="O40" i="25"/>
  <c r="O41" i="25"/>
  <c r="O42" i="25"/>
  <c r="O43" i="25"/>
  <c r="O44" i="25"/>
  <c r="T51" i="25"/>
  <c r="AX51" i="25"/>
  <c r="BG52" i="25"/>
  <c r="BI52" i="25"/>
  <c r="BU53" i="25"/>
  <c r="AT54" i="25"/>
  <c r="AX54" i="25"/>
  <c r="BA54" i="25"/>
  <c r="BB54" i="25"/>
  <c r="BC54" i="25"/>
  <c r="BF54" i="25"/>
  <c r="BG54" i="25"/>
  <c r="BH54" i="25"/>
  <c r="BI54" i="25"/>
  <c r="BK54" i="25"/>
  <c r="BL54" i="25"/>
  <c r="BO54" i="25"/>
  <c r="AT55" i="25"/>
  <c r="AX55" i="25"/>
  <c r="BA55" i="25"/>
  <c r="BB55" i="25"/>
  <c r="BC55" i="25"/>
  <c r="BF55" i="25"/>
  <c r="BG55" i="25"/>
  <c r="BH55" i="25"/>
  <c r="BI55" i="25"/>
  <c r="BK55" i="25"/>
  <c r="BL55" i="25"/>
  <c r="BO55" i="25"/>
  <c r="AT56" i="25"/>
  <c r="AX56" i="25"/>
  <c r="BA56" i="25"/>
  <c r="BB56" i="25"/>
  <c r="BC56" i="25"/>
  <c r="BF56" i="25"/>
  <c r="BG56" i="25"/>
  <c r="BH56" i="25"/>
  <c r="BI56" i="25"/>
  <c r="BK56" i="25"/>
  <c r="BL56" i="25"/>
  <c r="BO56" i="25"/>
  <c r="AT57" i="25"/>
  <c r="B32" i="21"/>
  <c r="AX57" i="25"/>
  <c r="BA57" i="25"/>
  <c r="BB57" i="25"/>
  <c r="H23" i="16"/>
  <c r="BC57" i="25"/>
  <c r="BF57" i="25"/>
  <c r="BG57" i="25"/>
  <c r="BH57" i="25"/>
  <c r="BI57" i="25"/>
  <c r="BK57" i="25"/>
  <c r="BL57" i="25"/>
  <c r="I21" i="15"/>
  <c r="BO57" i="25"/>
  <c r="AT58" i="25"/>
  <c r="AX58" i="25"/>
  <c r="BA58" i="25"/>
  <c r="BB58" i="25"/>
  <c r="BC58" i="25"/>
  <c r="BF58" i="25"/>
  <c r="BG58" i="25"/>
  <c r="BH58" i="25"/>
  <c r="BI58" i="25"/>
  <c r="BK58" i="25"/>
  <c r="BL58" i="25"/>
  <c r="BO58" i="25"/>
  <c r="AT59" i="25"/>
  <c r="AX59" i="25"/>
  <c r="BA59" i="25"/>
  <c r="BB59" i="25"/>
  <c r="BC59" i="25"/>
  <c r="BF59" i="25"/>
  <c r="BG59" i="25"/>
  <c r="BH59" i="25"/>
  <c r="BI59" i="25"/>
  <c r="BM59" i="25" s="1"/>
  <c r="BK59" i="25"/>
  <c r="BL59" i="25"/>
  <c r="BO59" i="25"/>
  <c r="AT60" i="25"/>
  <c r="AX60" i="25"/>
  <c r="BA60" i="25"/>
  <c r="BB60" i="25"/>
  <c r="BC60" i="25"/>
  <c r="BF60" i="25"/>
  <c r="BG60" i="25"/>
  <c r="BH60" i="25"/>
  <c r="BI60" i="25"/>
  <c r="BK60" i="25"/>
  <c r="BL60" i="25"/>
  <c r="BO60" i="25"/>
  <c r="AT61" i="25"/>
  <c r="AX61" i="25"/>
  <c r="BA61" i="25"/>
  <c r="BB61" i="25"/>
  <c r="BC61" i="25"/>
  <c r="BF61" i="25"/>
  <c r="BG61" i="25"/>
  <c r="BH61" i="25"/>
  <c r="BI61" i="25"/>
  <c r="BM61" i="25" s="1"/>
  <c r="BK61" i="25"/>
  <c r="BL61" i="25"/>
  <c r="BO61" i="25"/>
  <c r="AT62" i="25"/>
  <c r="AX62" i="25"/>
  <c r="BA62" i="25"/>
  <c r="BB62" i="25"/>
  <c r="BC62" i="25"/>
  <c r="BF62" i="25"/>
  <c r="BG62" i="25"/>
  <c r="BH62" i="25"/>
  <c r="BI62" i="25"/>
  <c r="BK62" i="25"/>
  <c r="BL62" i="25"/>
  <c r="BO62" i="25"/>
  <c r="AT63" i="25"/>
  <c r="AX63" i="25"/>
  <c r="BA63" i="25"/>
  <c r="BB63" i="25"/>
  <c r="BC63" i="25"/>
  <c r="BF63" i="25"/>
  <c r="BG63" i="25"/>
  <c r="BH63" i="25"/>
  <c r="BI63" i="25"/>
  <c r="BM63" i="25" s="1"/>
  <c r="BK63" i="25"/>
  <c r="BL63" i="25"/>
  <c r="BO63" i="25"/>
  <c r="AT64" i="25"/>
  <c r="AH22" i="24"/>
  <c r="B22" i="24" s="1"/>
  <c r="AX64" i="25"/>
  <c r="BA64" i="25"/>
  <c r="H22" i="24"/>
  <c r="E12" i="16" s="1"/>
  <c r="BB64" i="25"/>
  <c r="BC64" i="25"/>
  <c r="J22" i="24"/>
  <c r="B9" i="12" s="1"/>
  <c r="BF64" i="25"/>
  <c r="BG64" i="25"/>
  <c r="BH64" i="25"/>
  <c r="BI64" i="25"/>
  <c r="BK64" i="25"/>
  <c r="BL64" i="25"/>
  <c r="BO64" i="25"/>
  <c r="AT65" i="25"/>
  <c r="AX65" i="25"/>
  <c r="BA65" i="25"/>
  <c r="BB65" i="25"/>
  <c r="BC65" i="25"/>
  <c r="BF65" i="25"/>
  <c r="BG65" i="25"/>
  <c r="BH65" i="25"/>
  <c r="BI65" i="25"/>
  <c r="BM65" i="25" s="1"/>
  <c r="BK65" i="25"/>
  <c r="BL65" i="25"/>
  <c r="BO65" i="25"/>
  <c r="AT66" i="25"/>
  <c r="AX66" i="25"/>
  <c r="BA66" i="25"/>
  <c r="BB66" i="25"/>
  <c r="BC66" i="25"/>
  <c r="BF66" i="25"/>
  <c r="BG66" i="25"/>
  <c r="BH66" i="25"/>
  <c r="BI66" i="25"/>
  <c r="BK66" i="25"/>
  <c r="BL66" i="25"/>
  <c r="BO66" i="25"/>
  <c r="AT67" i="25"/>
  <c r="AX67" i="25"/>
  <c r="BA67" i="25"/>
  <c r="BB67" i="25"/>
  <c r="BC67" i="25"/>
  <c r="BF67" i="25"/>
  <c r="BG67" i="25"/>
  <c r="BH67" i="25"/>
  <c r="BI67" i="25"/>
  <c r="BM67" i="25" s="1"/>
  <c r="BK67" i="25"/>
  <c r="BL67" i="25"/>
  <c r="BO67" i="25"/>
  <c r="AT68" i="25"/>
  <c r="AX68" i="25"/>
  <c r="BA68" i="25"/>
  <c r="BB68" i="25"/>
  <c r="BC68" i="25"/>
  <c r="BF68" i="25"/>
  <c r="BG68" i="25"/>
  <c r="BH68" i="25"/>
  <c r="BI68" i="25"/>
  <c r="BK68" i="25"/>
  <c r="BL68" i="25"/>
  <c r="BO68" i="25"/>
  <c r="AT69" i="25"/>
  <c r="AX69" i="25"/>
  <c r="BA69" i="25"/>
  <c r="BB69" i="25"/>
  <c r="BC69" i="25"/>
  <c r="BF69" i="25"/>
  <c r="BG69" i="25"/>
  <c r="BH69" i="25"/>
  <c r="BI69" i="25"/>
  <c r="BK69" i="25"/>
  <c r="BL69" i="25"/>
  <c r="BO69" i="25"/>
  <c r="AT70" i="25"/>
  <c r="AX70" i="25"/>
  <c r="BA70" i="25"/>
  <c r="BB70" i="25"/>
  <c r="BC70" i="25"/>
  <c r="BF70" i="25"/>
  <c r="BG70" i="25"/>
  <c r="BH70" i="25"/>
  <c r="BI70" i="25"/>
  <c r="BK70" i="25"/>
  <c r="BL70" i="25"/>
  <c r="BO70" i="25"/>
  <c r="AT71" i="25"/>
  <c r="AX71" i="25"/>
  <c r="BA71" i="25"/>
  <c r="BB71" i="25"/>
  <c r="BC71" i="25"/>
  <c r="BF71" i="25"/>
  <c r="BG71" i="25"/>
  <c r="BH71" i="25"/>
  <c r="BI71" i="25"/>
  <c r="BK71" i="25"/>
  <c r="BL71" i="25"/>
  <c r="BO71" i="25"/>
  <c r="AT72" i="25"/>
  <c r="AX72" i="25"/>
  <c r="BA72" i="25"/>
  <c r="BB72" i="25"/>
  <c r="BC72" i="25"/>
  <c r="BF72" i="25"/>
  <c r="BG72" i="25"/>
  <c r="BH72" i="25"/>
  <c r="BI72" i="25"/>
  <c r="BM72" i="25" s="1"/>
  <c r="BK72" i="25"/>
  <c r="BL72" i="25"/>
  <c r="BO72" i="25"/>
  <c r="AT73" i="25"/>
  <c r="AX73" i="25"/>
  <c r="BA73" i="25"/>
  <c r="BB73" i="25"/>
  <c r="BC73" i="25"/>
  <c r="BF73" i="25"/>
  <c r="BG73" i="25"/>
  <c r="BH73" i="25"/>
  <c r="BI73" i="25"/>
  <c r="BM73" i="25" s="1"/>
  <c r="BK73" i="25"/>
  <c r="BL73" i="25"/>
  <c r="BO73" i="25"/>
  <c r="AT74" i="25"/>
  <c r="AX74" i="25"/>
  <c r="BA74" i="25"/>
  <c r="BB74" i="25"/>
  <c r="BC74" i="25"/>
  <c r="BF74" i="25"/>
  <c r="BG74" i="25"/>
  <c r="BH74" i="25"/>
  <c r="BI74" i="25"/>
  <c r="BK74" i="25"/>
  <c r="BL74" i="25"/>
  <c r="BO74" i="25"/>
  <c r="AT75" i="25"/>
  <c r="AX75" i="25"/>
  <c r="BA75" i="25"/>
  <c r="BB75" i="25"/>
  <c r="BC75" i="25"/>
  <c r="BF75" i="25"/>
  <c r="BG75" i="25"/>
  <c r="BH75" i="25"/>
  <c r="BI75" i="25"/>
  <c r="BM75" i="25" s="1"/>
  <c r="BK75" i="25"/>
  <c r="BL75" i="25"/>
  <c r="BO75" i="25"/>
  <c r="AT76" i="25"/>
  <c r="AX76" i="25"/>
  <c r="BA76" i="25"/>
  <c r="BB76" i="25"/>
  <c r="BC76" i="25"/>
  <c r="BF76" i="25"/>
  <c r="BG76" i="25"/>
  <c r="BH76" i="25"/>
  <c r="BI76" i="25"/>
  <c r="BM76" i="25" s="1"/>
  <c r="BK76" i="25"/>
  <c r="BL76" i="25"/>
  <c r="BO76" i="25"/>
  <c r="AT77" i="25"/>
  <c r="AX77" i="25"/>
  <c r="BA77" i="25"/>
  <c r="BB77" i="25"/>
  <c r="BC77" i="25"/>
  <c r="BF77" i="25"/>
  <c r="BG77" i="25"/>
  <c r="BH77" i="25"/>
  <c r="BI77" i="25"/>
  <c r="BK77" i="25"/>
  <c r="BL77" i="25"/>
  <c r="BO77" i="25"/>
  <c r="AT78" i="25"/>
  <c r="AX78" i="25"/>
  <c r="BA78" i="25"/>
  <c r="BB78" i="25"/>
  <c r="BC78" i="25"/>
  <c r="BF78" i="25"/>
  <c r="BG78" i="25"/>
  <c r="BH78" i="25"/>
  <c r="BI78" i="25"/>
  <c r="BM78" i="25" s="1"/>
  <c r="BK78" i="25"/>
  <c r="BL78" i="25"/>
  <c r="BO78" i="25"/>
  <c r="AT79" i="25"/>
  <c r="AX79" i="25"/>
  <c r="BA79" i="25"/>
  <c r="BB79" i="25"/>
  <c r="BC79" i="25"/>
  <c r="BF79" i="25"/>
  <c r="BG79" i="25"/>
  <c r="BH79" i="25"/>
  <c r="BI79" i="25"/>
  <c r="BM79" i="25" s="1"/>
  <c r="BK79" i="25"/>
  <c r="BL79" i="25"/>
  <c r="BO79" i="25"/>
  <c r="AT80" i="25"/>
  <c r="AX80" i="25"/>
  <c r="BA80" i="25"/>
  <c r="BB80" i="25"/>
  <c r="BC80" i="25"/>
  <c r="BF80" i="25"/>
  <c r="BG80" i="25"/>
  <c r="BH80" i="25"/>
  <c r="BI80" i="25"/>
  <c r="BM80" i="25" s="1"/>
  <c r="BK80" i="25"/>
  <c r="BL80" i="25"/>
  <c r="BO80" i="25"/>
  <c r="AT81" i="25"/>
  <c r="AX81" i="25"/>
  <c r="BA81" i="25"/>
  <c r="BB81" i="25"/>
  <c r="BC81" i="25"/>
  <c r="BF81" i="25"/>
  <c r="BG81" i="25"/>
  <c r="BH81" i="25"/>
  <c r="BI81" i="25"/>
  <c r="BM81" i="25" s="1"/>
  <c r="BK81" i="25"/>
  <c r="BL81" i="25"/>
  <c r="BO81" i="25"/>
  <c r="AT82" i="25"/>
  <c r="AX82" i="25"/>
  <c r="BA82" i="25"/>
  <c r="BB82" i="25"/>
  <c r="BC82" i="25"/>
  <c r="BF82" i="25"/>
  <c r="BG82" i="25"/>
  <c r="BH82" i="25"/>
  <c r="BI82" i="25"/>
  <c r="BM82" i="25" s="1"/>
  <c r="BK82" i="25"/>
  <c r="BL82" i="25"/>
  <c r="BO82" i="25"/>
  <c r="AT83" i="25"/>
  <c r="AX83" i="25"/>
  <c r="BA83" i="25"/>
  <c r="BB83" i="25"/>
  <c r="BC83" i="25"/>
  <c r="BF83" i="25"/>
  <c r="BG83" i="25"/>
  <c r="BH83" i="25"/>
  <c r="BI83" i="25"/>
  <c r="BK83" i="25"/>
  <c r="BL83" i="25"/>
  <c r="BO83" i="25"/>
  <c r="AT84" i="25"/>
  <c r="AX84" i="25"/>
  <c r="BA84" i="25"/>
  <c r="BB84" i="25"/>
  <c r="BC84" i="25"/>
  <c r="BF84" i="25"/>
  <c r="BG84" i="25"/>
  <c r="BH84" i="25"/>
  <c r="BI84" i="25"/>
  <c r="BM84" i="25" s="1"/>
  <c r="BK84" i="25"/>
  <c r="BL84" i="25"/>
  <c r="BO84" i="25"/>
  <c r="AT85" i="25"/>
  <c r="AX85" i="25"/>
  <c r="BA85" i="25"/>
  <c r="BB85" i="25"/>
  <c r="BC85" i="25"/>
  <c r="BF85" i="25"/>
  <c r="BG85" i="25"/>
  <c r="BH85" i="25"/>
  <c r="BI85" i="25"/>
  <c r="BM85" i="25" s="1"/>
  <c r="BK85" i="25"/>
  <c r="BL85" i="25"/>
  <c r="BO85" i="25"/>
  <c r="AT86" i="25"/>
  <c r="AX86" i="25"/>
  <c r="BA86" i="25"/>
  <c r="BB86" i="25"/>
  <c r="BC86" i="25"/>
  <c r="BF86" i="25"/>
  <c r="BG86" i="25"/>
  <c r="BH86" i="25"/>
  <c r="BI86" i="25"/>
  <c r="BM86" i="25" s="1"/>
  <c r="BK86" i="25"/>
  <c r="BL86" i="25"/>
  <c r="BO86" i="25"/>
  <c r="AT87" i="25"/>
  <c r="AX87" i="25"/>
  <c r="BA87" i="25"/>
  <c r="BB87" i="25"/>
  <c r="BC87" i="25"/>
  <c r="BF87" i="25"/>
  <c r="BG87" i="25"/>
  <c r="BH87" i="25"/>
  <c r="BI87" i="25"/>
  <c r="BM87" i="25" s="1"/>
  <c r="BK87" i="25"/>
  <c r="BL87" i="25"/>
  <c r="BO87" i="25"/>
  <c r="AT88" i="25"/>
  <c r="AX88" i="25"/>
  <c r="BA88" i="25"/>
  <c r="BB88" i="25"/>
  <c r="BC88" i="25"/>
  <c r="BF88" i="25"/>
  <c r="BG88" i="25"/>
  <c r="BH88" i="25"/>
  <c r="BI88" i="25"/>
  <c r="BM88" i="25" s="1"/>
  <c r="BK88" i="25"/>
  <c r="BL88" i="25"/>
  <c r="BO88" i="25"/>
  <c r="AT89" i="25"/>
  <c r="AX89" i="25"/>
  <c r="BA89" i="25"/>
  <c r="BB89" i="25"/>
  <c r="BC89" i="25"/>
  <c r="BF89" i="25"/>
  <c r="BG89" i="25"/>
  <c r="BH89" i="25"/>
  <c r="BI89" i="25"/>
  <c r="BM89" i="25" s="1"/>
  <c r="BK89" i="25"/>
  <c r="BL89" i="25"/>
  <c r="BO89" i="25"/>
  <c r="AT90" i="25"/>
  <c r="AX90" i="25"/>
  <c r="BA90" i="25"/>
  <c r="BB90" i="25"/>
  <c r="BC90" i="25"/>
  <c r="BF90" i="25"/>
  <c r="BG90" i="25"/>
  <c r="BH90" i="25"/>
  <c r="BI90" i="25"/>
  <c r="BK90" i="25"/>
  <c r="BL90" i="25"/>
  <c r="BO90" i="25"/>
  <c r="AT91" i="25"/>
  <c r="AX91" i="25"/>
  <c r="BA91" i="25"/>
  <c r="BB91" i="25"/>
  <c r="BC91" i="25"/>
  <c r="BF91" i="25"/>
  <c r="BG91" i="25"/>
  <c r="BH91" i="25"/>
  <c r="BI91" i="25"/>
  <c r="BM91" i="25" s="1"/>
  <c r="BK91" i="25"/>
  <c r="BL91" i="25"/>
  <c r="BO91" i="25"/>
  <c r="AT92" i="25"/>
  <c r="AX92" i="25"/>
  <c r="BA92" i="25"/>
  <c r="BB92" i="25"/>
  <c r="BC92" i="25"/>
  <c r="BF92" i="25"/>
  <c r="BG92" i="25"/>
  <c r="BH92" i="25"/>
  <c r="BI92" i="25"/>
  <c r="BK92" i="25"/>
  <c r="BL92" i="25"/>
  <c r="BO92" i="25"/>
  <c r="AT93" i="25"/>
  <c r="AX93" i="25"/>
  <c r="BA93" i="25"/>
  <c r="BB93" i="25"/>
  <c r="BC93" i="25"/>
  <c r="BF93" i="25"/>
  <c r="BG93" i="25"/>
  <c r="BH93" i="25"/>
  <c r="BI93" i="25"/>
  <c r="BK93" i="25"/>
  <c r="BL93" i="25"/>
  <c r="BO93" i="25"/>
  <c r="AT94" i="25"/>
  <c r="AX94" i="25"/>
  <c r="BA94" i="25"/>
  <c r="BB94" i="25"/>
  <c r="BC94" i="25"/>
  <c r="BF94" i="25"/>
  <c r="BG94" i="25"/>
  <c r="BH94" i="25"/>
  <c r="BI94" i="25"/>
  <c r="BK94" i="25"/>
  <c r="BL94" i="25"/>
  <c r="BO94" i="25"/>
  <c r="AT95" i="25"/>
  <c r="AX95" i="25"/>
  <c r="BA95" i="25"/>
  <c r="BB95" i="25"/>
  <c r="BC95" i="25"/>
  <c r="BF95" i="25"/>
  <c r="BG95" i="25"/>
  <c r="BH95" i="25"/>
  <c r="BI95" i="25"/>
  <c r="BK95" i="25"/>
  <c r="BL95" i="25"/>
  <c r="BO95" i="25"/>
  <c r="AT96" i="25"/>
  <c r="AX96" i="25"/>
  <c r="BA96" i="25"/>
  <c r="BB96" i="25"/>
  <c r="BC96" i="25"/>
  <c r="BF96" i="25"/>
  <c r="BG96" i="25"/>
  <c r="BH96" i="25"/>
  <c r="BI96" i="25"/>
  <c r="BK96" i="25"/>
  <c r="BL96" i="25"/>
  <c r="BO96" i="25"/>
  <c r="AT97" i="25"/>
  <c r="AX97" i="25"/>
  <c r="BA97" i="25"/>
  <c r="BB97" i="25"/>
  <c r="BC97" i="25"/>
  <c r="BF97" i="25"/>
  <c r="BG97" i="25"/>
  <c r="BH97" i="25"/>
  <c r="BI97" i="25"/>
  <c r="BK97" i="25"/>
  <c r="BL97" i="25"/>
  <c r="BO97" i="25"/>
  <c r="AT98" i="25"/>
  <c r="AX98" i="25"/>
  <c r="BA98" i="25"/>
  <c r="BB98" i="25"/>
  <c r="BC98" i="25"/>
  <c r="BF98" i="25"/>
  <c r="BG98" i="25"/>
  <c r="BH98" i="25"/>
  <c r="BI98" i="25"/>
  <c r="BK98" i="25"/>
  <c r="BL98" i="25"/>
  <c r="BO98" i="25"/>
  <c r="AT99" i="25"/>
  <c r="AX99" i="25"/>
  <c r="BA99" i="25"/>
  <c r="BB99" i="25"/>
  <c r="BC99" i="25"/>
  <c r="BF99" i="25"/>
  <c r="BG99" i="25"/>
  <c r="BH99" i="25"/>
  <c r="BI99" i="25"/>
  <c r="BK99" i="25"/>
  <c r="BL99" i="25"/>
  <c r="BO99" i="25"/>
  <c r="AT100" i="25"/>
  <c r="AX100" i="25"/>
  <c r="BA100" i="25"/>
  <c r="BB100" i="25"/>
  <c r="BC100" i="25"/>
  <c r="BF100" i="25"/>
  <c r="BG100" i="25"/>
  <c r="BH100" i="25"/>
  <c r="BI100" i="25"/>
  <c r="BM100" i="25" s="1"/>
  <c r="BK100" i="25"/>
  <c r="BL100" i="25"/>
  <c r="BO100" i="25"/>
  <c r="AT101" i="25"/>
  <c r="AX101" i="25"/>
  <c r="BA101" i="25"/>
  <c r="BB101" i="25"/>
  <c r="BC101" i="25"/>
  <c r="BF101" i="25"/>
  <c r="BG101" i="25"/>
  <c r="BH101" i="25"/>
  <c r="BI101" i="25"/>
  <c r="BM101" i="25" s="1"/>
  <c r="BK101" i="25"/>
  <c r="BL101" i="25"/>
  <c r="BO101" i="25"/>
  <c r="AT102" i="25"/>
  <c r="AX102" i="25"/>
  <c r="BA102" i="25"/>
  <c r="BB102" i="25"/>
  <c r="BC102" i="25"/>
  <c r="BF102" i="25"/>
  <c r="BG102" i="25"/>
  <c r="BH102" i="25"/>
  <c r="BI102" i="25"/>
  <c r="BM102" i="25" s="1"/>
  <c r="BK102" i="25"/>
  <c r="BL102" i="25"/>
  <c r="BO102" i="25"/>
  <c r="AT103" i="25"/>
  <c r="AX103" i="25"/>
  <c r="BA103" i="25"/>
  <c r="BB103" i="25"/>
  <c r="BC103" i="25"/>
  <c r="BF103" i="25"/>
  <c r="BG103" i="25"/>
  <c r="BH103" i="25"/>
  <c r="BI103" i="25"/>
  <c r="BM103" i="25" s="1"/>
  <c r="BK103" i="25"/>
  <c r="BL103" i="25"/>
  <c r="BO103" i="25"/>
  <c r="AT104" i="25"/>
  <c r="AX104" i="25"/>
  <c r="BA104" i="25"/>
  <c r="BB104" i="25"/>
  <c r="BC104" i="25"/>
  <c r="BF104" i="25"/>
  <c r="BG104" i="25"/>
  <c r="BH104" i="25"/>
  <c r="BI104" i="25"/>
  <c r="BM104" i="25"/>
  <c r="BK104" i="25"/>
  <c r="BL104" i="25"/>
  <c r="BO104" i="25"/>
  <c r="AT105" i="25"/>
  <c r="B36" i="21"/>
  <c r="AX105" i="25"/>
  <c r="F34" i="24"/>
  <c r="B27" i="16" s="1"/>
  <c r="BA105" i="25"/>
  <c r="H34" i="24"/>
  <c r="E27" i="16" s="1"/>
  <c r="BB105" i="25"/>
  <c r="H27" i="16"/>
  <c r="I27" i="16" s="1"/>
  <c r="BC105" i="25"/>
  <c r="BF105" i="25"/>
  <c r="BG105" i="25"/>
  <c r="BH105" i="25"/>
  <c r="BI105" i="25"/>
  <c r="R34" i="24"/>
  <c r="BK105" i="25"/>
  <c r="P34" i="24"/>
  <c r="E25" i="15" s="1"/>
  <c r="BL105" i="25"/>
  <c r="I25" i="15"/>
  <c r="BO105" i="25"/>
  <c r="AT106" i="25"/>
  <c r="AX106" i="25"/>
  <c r="BA106" i="25"/>
  <c r="BB106" i="25"/>
  <c r="BC106" i="25"/>
  <c r="BF106" i="25"/>
  <c r="BG106" i="25"/>
  <c r="BH106" i="25"/>
  <c r="BI106" i="25"/>
  <c r="BK106" i="25"/>
  <c r="BL106" i="25"/>
  <c r="BO106" i="25"/>
  <c r="AT107" i="25"/>
  <c r="BM107" i="25" s="1"/>
  <c r="AX107" i="25"/>
  <c r="BA107" i="25"/>
  <c r="BB107" i="25"/>
  <c r="BC107" i="25"/>
  <c r="BF107" i="25"/>
  <c r="BG107" i="25"/>
  <c r="BH107" i="25"/>
  <c r="BI107" i="25"/>
  <c r="BK107" i="25"/>
  <c r="BL107" i="25"/>
  <c r="BO107" i="25"/>
  <c r="AT108" i="25"/>
  <c r="B14" i="21"/>
  <c r="AX108" i="25"/>
  <c r="BA108" i="25"/>
  <c r="BB108" i="25"/>
  <c r="H14" i="16"/>
  <c r="BC108" i="25"/>
  <c r="BF108" i="25"/>
  <c r="BG108" i="25"/>
  <c r="BH108" i="25"/>
  <c r="BI108" i="25"/>
  <c r="BM108" i="25" s="1"/>
  <c r="BK108" i="25"/>
  <c r="BL108" i="25"/>
  <c r="I13" i="15"/>
  <c r="J13" i="15" s="1"/>
  <c r="BO108" i="25"/>
  <c r="T22" i="24"/>
  <c r="AT109" i="25"/>
  <c r="AX109" i="25"/>
  <c r="BA109" i="25"/>
  <c r="BB109" i="25"/>
  <c r="BC109" i="25"/>
  <c r="BF109" i="25"/>
  <c r="BG109" i="25"/>
  <c r="BH109" i="25"/>
  <c r="BI109" i="25"/>
  <c r="BM109" i="25" s="1"/>
  <c r="BK109" i="25"/>
  <c r="BL109" i="25"/>
  <c r="BO109" i="25"/>
  <c r="AT110" i="25"/>
  <c r="AX110" i="25"/>
  <c r="BA110" i="25"/>
  <c r="BB110" i="25"/>
  <c r="BC110" i="25"/>
  <c r="BF110" i="25"/>
  <c r="BG110" i="25"/>
  <c r="BH110" i="25"/>
  <c r="BI110" i="25"/>
  <c r="BM110" i="25" s="1"/>
  <c r="BK110" i="25"/>
  <c r="BL110" i="25"/>
  <c r="BO110" i="25"/>
  <c r="AT111" i="25"/>
  <c r="AX111" i="25"/>
  <c r="BA111" i="25"/>
  <c r="BB111" i="25"/>
  <c r="BC111" i="25"/>
  <c r="BF111" i="25"/>
  <c r="BG111" i="25"/>
  <c r="BH111" i="25"/>
  <c r="BI111" i="25"/>
  <c r="BM111" i="25" s="1"/>
  <c r="BK111" i="25"/>
  <c r="BL111" i="25"/>
  <c r="BO111" i="25"/>
  <c r="AT112" i="25"/>
  <c r="AX112" i="25"/>
  <c r="BA112" i="25"/>
  <c r="BB112" i="25"/>
  <c r="BC112" i="25"/>
  <c r="BF112" i="25"/>
  <c r="BG112" i="25"/>
  <c r="BH112" i="25"/>
  <c r="BI112" i="25"/>
  <c r="BM112" i="25" s="1"/>
  <c r="BK112" i="25"/>
  <c r="BL112" i="25"/>
  <c r="BO112" i="25"/>
  <c r="AT113" i="25"/>
  <c r="AX113" i="25"/>
  <c r="BA113" i="25"/>
  <c r="BB113" i="25"/>
  <c r="BC113" i="25"/>
  <c r="BF113" i="25"/>
  <c r="BG113" i="25"/>
  <c r="BH113" i="25"/>
  <c r="BI113" i="25"/>
  <c r="BK113" i="25"/>
  <c r="BL113" i="25"/>
  <c r="BO113" i="25"/>
  <c r="AT114" i="25"/>
  <c r="AX114" i="25"/>
  <c r="BA114" i="25"/>
  <c r="BB114" i="25"/>
  <c r="BC114" i="25"/>
  <c r="BF114" i="25"/>
  <c r="BG114" i="25"/>
  <c r="BH114" i="25"/>
  <c r="BI114" i="25"/>
  <c r="BK114" i="25"/>
  <c r="BL114" i="25"/>
  <c r="BO114" i="25"/>
  <c r="AT115" i="25"/>
  <c r="AX115" i="25"/>
  <c r="BA115" i="25"/>
  <c r="BB115" i="25"/>
  <c r="BC115" i="25"/>
  <c r="BF115" i="25"/>
  <c r="BG115" i="25"/>
  <c r="BH115" i="25"/>
  <c r="BI115" i="25"/>
  <c r="BM115" i="25" s="1"/>
  <c r="BK115" i="25"/>
  <c r="BL115" i="25"/>
  <c r="BO115" i="25"/>
  <c r="AT116" i="25"/>
  <c r="AX116" i="25"/>
  <c r="BA116" i="25"/>
  <c r="BB116" i="25"/>
  <c r="BC116" i="25"/>
  <c r="BF116" i="25"/>
  <c r="L22" i="24"/>
  <c r="G9" i="12" s="1"/>
  <c r="BG116" i="25"/>
  <c r="BH116" i="25"/>
  <c r="BI116" i="25"/>
  <c r="BK116" i="25"/>
  <c r="BL116" i="25"/>
  <c r="BO116" i="25"/>
  <c r="AT117" i="25"/>
  <c r="AX117" i="25"/>
  <c r="BA117" i="25"/>
  <c r="BB117" i="25"/>
  <c r="BC117" i="25"/>
  <c r="BF117" i="25"/>
  <c r="BG117" i="25"/>
  <c r="BH117" i="25"/>
  <c r="BI117" i="25"/>
  <c r="BM117" i="25" s="1"/>
  <c r="BK117" i="25"/>
  <c r="BL117" i="25"/>
  <c r="BO117" i="25"/>
  <c r="AT118" i="25"/>
  <c r="AX118" i="25"/>
  <c r="BA118" i="25"/>
  <c r="BB118" i="25"/>
  <c r="BC118" i="25"/>
  <c r="BF118" i="25"/>
  <c r="BG118" i="25"/>
  <c r="BH118" i="25"/>
  <c r="BI118" i="25"/>
  <c r="BM118" i="25" s="1"/>
  <c r="BK118" i="25"/>
  <c r="BL118" i="25"/>
  <c r="BO118" i="25"/>
  <c r="AT119" i="25"/>
  <c r="AX119" i="25"/>
  <c r="BA119" i="25"/>
  <c r="BB119" i="25"/>
  <c r="BC119" i="25"/>
  <c r="BF119" i="25"/>
  <c r="BG119" i="25"/>
  <c r="BH119" i="25"/>
  <c r="BI119" i="25"/>
  <c r="BM119" i="25" s="1"/>
  <c r="BK119" i="25"/>
  <c r="BL119" i="25"/>
  <c r="BO119" i="25"/>
  <c r="AT120" i="25"/>
  <c r="AX120" i="25"/>
  <c r="BA120" i="25"/>
  <c r="BB120" i="25"/>
  <c r="BC120" i="25"/>
  <c r="BF120" i="25"/>
  <c r="BG120" i="25"/>
  <c r="BH120" i="25"/>
  <c r="BI120" i="25"/>
  <c r="BM120" i="25" s="1"/>
  <c r="BK120" i="25"/>
  <c r="BL120" i="25"/>
  <c r="BO120" i="25"/>
  <c r="AT121" i="25"/>
  <c r="AX121" i="25"/>
  <c r="BA121" i="25"/>
  <c r="BB121" i="25"/>
  <c r="BC121" i="25"/>
  <c r="BF121" i="25"/>
  <c r="BG121" i="25"/>
  <c r="BH121" i="25"/>
  <c r="BI121" i="25"/>
  <c r="BM121" i="25" s="1"/>
  <c r="BK121" i="25"/>
  <c r="BL121" i="25"/>
  <c r="BO121" i="25"/>
  <c r="AT122" i="25"/>
  <c r="AX122" i="25"/>
  <c r="BA122" i="25"/>
  <c r="BB122" i="25"/>
  <c r="BC122" i="25"/>
  <c r="BF122" i="25"/>
  <c r="BG122" i="25"/>
  <c r="BH122" i="25"/>
  <c r="BI122" i="25"/>
  <c r="BM122" i="25" s="1"/>
  <c r="BK122" i="25"/>
  <c r="BL122" i="25"/>
  <c r="BO122" i="25"/>
  <c r="AT123" i="25"/>
  <c r="AX123" i="25"/>
  <c r="BA123" i="25"/>
  <c r="BB123" i="25"/>
  <c r="BC123" i="25"/>
  <c r="BF123" i="25"/>
  <c r="BG123" i="25"/>
  <c r="BH123" i="25"/>
  <c r="BI123" i="25"/>
  <c r="BM123" i="25" s="1"/>
  <c r="BK123" i="25"/>
  <c r="BL123" i="25"/>
  <c r="BO123" i="25"/>
  <c r="AT124" i="25"/>
  <c r="AX124" i="25"/>
  <c r="BA124" i="25"/>
  <c r="BB124" i="25"/>
  <c r="BC124" i="25"/>
  <c r="BF124" i="25"/>
  <c r="BG124" i="25"/>
  <c r="BH124" i="25"/>
  <c r="BI124" i="25"/>
  <c r="BK124" i="25"/>
  <c r="BL124" i="25"/>
  <c r="BO124" i="25"/>
  <c r="AT125" i="25"/>
  <c r="AX125" i="25"/>
  <c r="BA125" i="25"/>
  <c r="BB125" i="25"/>
  <c r="BC125" i="25"/>
  <c r="BF125" i="25"/>
  <c r="BG125" i="25"/>
  <c r="BH125" i="25"/>
  <c r="BI125" i="25"/>
  <c r="BK125" i="25"/>
  <c r="BL125" i="25"/>
  <c r="BO125" i="25"/>
  <c r="AT126" i="25"/>
  <c r="AX126" i="25"/>
  <c r="BA126" i="25"/>
  <c r="BB126" i="25"/>
  <c r="BC126" i="25"/>
  <c r="BF126" i="25"/>
  <c r="BG126" i="25"/>
  <c r="BH126" i="25"/>
  <c r="BI126" i="25"/>
  <c r="BK126" i="25"/>
  <c r="BL126" i="25"/>
  <c r="BO126" i="25"/>
  <c r="AT127" i="25"/>
  <c r="AX127" i="25"/>
  <c r="BA127" i="25"/>
  <c r="BB127" i="25"/>
  <c r="BC127" i="25"/>
  <c r="BF127" i="25"/>
  <c r="BG127" i="25"/>
  <c r="BH127" i="25"/>
  <c r="BI127" i="25"/>
  <c r="BK127" i="25"/>
  <c r="BL127" i="25"/>
  <c r="BO127" i="25"/>
  <c r="AT128" i="25"/>
  <c r="AX128" i="25"/>
  <c r="BA128" i="25"/>
  <c r="BB128" i="25"/>
  <c r="BC128" i="25"/>
  <c r="BF128" i="25"/>
  <c r="BG128" i="25"/>
  <c r="BH128" i="25"/>
  <c r="BI128" i="25"/>
  <c r="BK128" i="25"/>
  <c r="BL128" i="25"/>
  <c r="BO128" i="25"/>
  <c r="AT129" i="25"/>
  <c r="AX129" i="25"/>
  <c r="BA129" i="25"/>
  <c r="BB129" i="25"/>
  <c r="BC129" i="25"/>
  <c r="BF129" i="25"/>
  <c r="BG129" i="25"/>
  <c r="BH129" i="25"/>
  <c r="BI129" i="25"/>
  <c r="BK129" i="25"/>
  <c r="BL129" i="25"/>
  <c r="BO129" i="25"/>
  <c r="AT130" i="25"/>
  <c r="AX130" i="25"/>
  <c r="BA130" i="25"/>
  <c r="BB130" i="25"/>
  <c r="BC130" i="25"/>
  <c r="BF130" i="25"/>
  <c r="BG130" i="25"/>
  <c r="BH130" i="25"/>
  <c r="BI130" i="25"/>
  <c r="BM130" i="25" s="1"/>
  <c r="BK130" i="25"/>
  <c r="BL130" i="25"/>
  <c r="BO130" i="25"/>
  <c r="AT131" i="25"/>
  <c r="AX131" i="25"/>
  <c r="BA131" i="25"/>
  <c r="BB131" i="25"/>
  <c r="BC131" i="25"/>
  <c r="BF131" i="25"/>
  <c r="BG131" i="25"/>
  <c r="BH131" i="25"/>
  <c r="BI131" i="25"/>
  <c r="BK131" i="25"/>
  <c r="BL131" i="25"/>
  <c r="BO131" i="25"/>
  <c r="AT132" i="25"/>
  <c r="AX132" i="25"/>
  <c r="BA132" i="25"/>
  <c r="BB132" i="25"/>
  <c r="BC132" i="25"/>
  <c r="BF132" i="25"/>
  <c r="BG132" i="25"/>
  <c r="BH132" i="25"/>
  <c r="BI132" i="25"/>
  <c r="BK132" i="25"/>
  <c r="BL132" i="25"/>
  <c r="BO132" i="25"/>
  <c r="AT133" i="25"/>
  <c r="AX133" i="25"/>
  <c r="BA133" i="25"/>
  <c r="BB133" i="25"/>
  <c r="BC133" i="25"/>
  <c r="BF133" i="25"/>
  <c r="BG133" i="25"/>
  <c r="BH133" i="25"/>
  <c r="BI133" i="25"/>
  <c r="BM133" i="25" s="1"/>
  <c r="BK133" i="25"/>
  <c r="BL133" i="25"/>
  <c r="BO133" i="25"/>
  <c r="AT134" i="25"/>
  <c r="AX134" i="25"/>
  <c r="BA134" i="25"/>
  <c r="BB134" i="25"/>
  <c r="BC134" i="25"/>
  <c r="BF134" i="25"/>
  <c r="BG134" i="25"/>
  <c r="BH134" i="25"/>
  <c r="BI134" i="25"/>
  <c r="BM134" i="25" s="1"/>
  <c r="BK134" i="25"/>
  <c r="BL134" i="25"/>
  <c r="BO134" i="25"/>
  <c r="AT135" i="25"/>
  <c r="AX135" i="25"/>
  <c r="F22" i="24"/>
  <c r="B12" i="16" s="1"/>
  <c r="BA135" i="25"/>
  <c r="BB135" i="25"/>
  <c r="BC135" i="25"/>
  <c r="BF135" i="25"/>
  <c r="BG135" i="25"/>
  <c r="BH135" i="25"/>
  <c r="BI135" i="25"/>
  <c r="BK135" i="25"/>
  <c r="BL135" i="25"/>
  <c r="I11" i="15"/>
  <c r="J11" i="15" s="1"/>
  <c r="BO135" i="25"/>
  <c r="AT136" i="25"/>
  <c r="AX136" i="25"/>
  <c r="BA136" i="25"/>
  <c r="BB136" i="25"/>
  <c r="BC136" i="25"/>
  <c r="BF136" i="25"/>
  <c r="BG136" i="25"/>
  <c r="BH136" i="25"/>
  <c r="BI136" i="25"/>
  <c r="BM136" i="25" s="1"/>
  <c r="BK136" i="25"/>
  <c r="BL136" i="25"/>
  <c r="BO136" i="25"/>
  <c r="AT137" i="25"/>
  <c r="AX137" i="25"/>
  <c r="BA137" i="25"/>
  <c r="BB137" i="25"/>
  <c r="BC137" i="25"/>
  <c r="BF137" i="25"/>
  <c r="BG137" i="25"/>
  <c r="BH137" i="25"/>
  <c r="BI137" i="25"/>
  <c r="BK137" i="25"/>
  <c r="BL137" i="25"/>
  <c r="BO137" i="25"/>
  <c r="AT138" i="25"/>
  <c r="AX138" i="25"/>
  <c r="BA138" i="25"/>
  <c r="BB138" i="25"/>
  <c r="BC138" i="25"/>
  <c r="BF138" i="25"/>
  <c r="BG138" i="25"/>
  <c r="BH138" i="25"/>
  <c r="BI138" i="25"/>
  <c r="BK138" i="25"/>
  <c r="BL138" i="25"/>
  <c r="BO138" i="25"/>
  <c r="AT139" i="25"/>
  <c r="AX139" i="25"/>
  <c r="BA139" i="25"/>
  <c r="BB139" i="25"/>
  <c r="BC139" i="25"/>
  <c r="BF139" i="25"/>
  <c r="BG139" i="25"/>
  <c r="BH139" i="25"/>
  <c r="BI139" i="25"/>
  <c r="BM139" i="25" s="1"/>
  <c r="BK139" i="25"/>
  <c r="BL139" i="25"/>
  <c r="BO139" i="25"/>
  <c r="AT140" i="25"/>
  <c r="AX140" i="25"/>
  <c r="BA140" i="25"/>
  <c r="BB140" i="25"/>
  <c r="BC140" i="25"/>
  <c r="BF140" i="25"/>
  <c r="BG140" i="25"/>
  <c r="BH140" i="25"/>
  <c r="BI140" i="25"/>
  <c r="BK140" i="25"/>
  <c r="BL140" i="25"/>
  <c r="BO140" i="25"/>
  <c r="AT141" i="25"/>
  <c r="AX141" i="25"/>
  <c r="BA141" i="25"/>
  <c r="BB141" i="25"/>
  <c r="BC141" i="25"/>
  <c r="BF141" i="25"/>
  <c r="BG141" i="25"/>
  <c r="BH141" i="25"/>
  <c r="BI141" i="25"/>
  <c r="BM141" i="25" s="1"/>
  <c r="BK141" i="25"/>
  <c r="BL141" i="25"/>
  <c r="BO141" i="25"/>
  <c r="AT142" i="25"/>
  <c r="AX142" i="25"/>
  <c r="BA142" i="25"/>
  <c r="BB142" i="25"/>
  <c r="BC142" i="25"/>
  <c r="BF142" i="25"/>
  <c r="BG142" i="25"/>
  <c r="BH142" i="25"/>
  <c r="BI142" i="25"/>
  <c r="BK142" i="25"/>
  <c r="BL142" i="25"/>
  <c r="BO142" i="25"/>
  <c r="AT143" i="25"/>
  <c r="AX143" i="25"/>
  <c r="BA143" i="25"/>
  <c r="BB143" i="25"/>
  <c r="BC143" i="25"/>
  <c r="BF143" i="25"/>
  <c r="BG143" i="25"/>
  <c r="BH143" i="25"/>
  <c r="BI143" i="25"/>
  <c r="BM143" i="25" s="1"/>
  <c r="BK143" i="25"/>
  <c r="BL143" i="25"/>
  <c r="BO143" i="25"/>
  <c r="AT144" i="25"/>
  <c r="AX144" i="25"/>
  <c r="BA144" i="25"/>
  <c r="BB144" i="25"/>
  <c r="BC144" i="25"/>
  <c r="BF144" i="25"/>
  <c r="BG144" i="25"/>
  <c r="BH144" i="25"/>
  <c r="BI144" i="25"/>
  <c r="BK144" i="25"/>
  <c r="BL144" i="25"/>
  <c r="BO144" i="25"/>
  <c r="AT145" i="25"/>
  <c r="AX145" i="25"/>
  <c r="BA145" i="25"/>
  <c r="BB145" i="25"/>
  <c r="BC145" i="25"/>
  <c r="BF145" i="25"/>
  <c r="BG145" i="25"/>
  <c r="BH145" i="25"/>
  <c r="BI145" i="25"/>
  <c r="BM145" i="25" s="1"/>
  <c r="BK145" i="25"/>
  <c r="BL145" i="25"/>
  <c r="BO145" i="25"/>
  <c r="AT146" i="25"/>
  <c r="AX146" i="25"/>
  <c r="BA146" i="25"/>
  <c r="BB146" i="25"/>
  <c r="BC146" i="25"/>
  <c r="BF146" i="25"/>
  <c r="BG146" i="25"/>
  <c r="BH146" i="25"/>
  <c r="BI146" i="25"/>
  <c r="BK146" i="25"/>
  <c r="BL146" i="25"/>
  <c r="BO146" i="25"/>
  <c r="AT147" i="25"/>
  <c r="AX147" i="25"/>
  <c r="BA147" i="25"/>
  <c r="BB147" i="25"/>
  <c r="BC147" i="25"/>
  <c r="BF147" i="25"/>
  <c r="BG147" i="25"/>
  <c r="BH147" i="25"/>
  <c r="BI147" i="25"/>
  <c r="BM147" i="25" s="1"/>
  <c r="BK147" i="25"/>
  <c r="BL147" i="25"/>
  <c r="BO147" i="25"/>
  <c r="AT148" i="25"/>
  <c r="AX148" i="25"/>
  <c r="BA148" i="25"/>
  <c r="BB148" i="25"/>
  <c r="BC148" i="25"/>
  <c r="BF148" i="25"/>
  <c r="BG148" i="25"/>
  <c r="BH148" i="25"/>
  <c r="BI148" i="25"/>
  <c r="BK148" i="25"/>
  <c r="BL148" i="25"/>
  <c r="BO148" i="25"/>
  <c r="AT149" i="25"/>
  <c r="AX149" i="25"/>
  <c r="BA149" i="25"/>
  <c r="BB149" i="25"/>
  <c r="BC149" i="25"/>
  <c r="BF149" i="25"/>
  <c r="BG149" i="25"/>
  <c r="BH149" i="25"/>
  <c r="BI149" i="25"/>
  <c r="BM149" i="25" s="1"/>
  <c r="BK149" i="25"/>
  <c r="BL149" i="25"/>
  <c r="BO149" i="25"/>
  <c r="AT150" i="25"/>
  <c r="AX150" i="25"/>
  <c r="BA150" i="25"/>
  <c r="BB150" i="25"/>
  <c r="BC150" i="25"/>
  <c r="BF150" i="25"/>
  <c r="BG150" i="25"/>
  <c r="BH150" i="25"/>
  <c r="BI150" i="25"/>
  <c r="BK150" i="25"/>
  <c r="BL150" i="25"/>
  <c r="BO150" i="25"/>
  <c r="AT151" i="25"/>
  <c r="AX151" i="25"/>
  <c r="BA151" i="25"/>
  <c r="BB151" i="25"/>
  <c r="BC151" i="25"/>
  <c r="BF151" i="25"/>
  <c r="BG151" i="25"/>
  <c r="BH151" i="25"/>
  <c r="BI151" i="25"/>
  <c r="BM151" i="25" s="1"/>
  <c r="BK151" i="25"/>
  <c r="BL151" i="25"/>
  <c r="BO151" i="25"/>
  <c r="AT152" i="25"/>
  <c r="AX152" i="25"/>
  <c r="BA152" i="25"/>
  <c r="BB152" i="25"/>
  <c r="BC152" i="25"/>
  <c r="BF152" i="25"/>
  <c r="BG152" i="25"/>
  <c r="BH152" i="25"/>
  <c r="BI152" i="25"/>
  <c r="BK152" i="25"/>
  <c r="BL152" i="25"/>
  <c r="BO152" i="25"/>
  <c r="AT153" i="25"/>
  <c r="AX153" i="25"/>
  <c r="BA153" i="25"/>
  <c r="BB153" i="25"/>
  <c r="BC153" i="25"/>
  <c r="BF153" i="25"/>
  <c r="BG153" i="25"/>
  <c r="BH153" i="25"/>
  <c r="BI153" i="25"/>
  <c r="BM153" i="25" s="1"/>
  <c r="BK153" i="25"/>
  <c r="BL153" i="25"/>
  <c r="BO153" i="25"/>
  <c r="AT154" i="25"/>
  <c r="AX154" i="25"/>
  <c r="BA154" i="25"/>
  <c r="BB154" i="25"/>
  <c r="BC154" i="25"/>
  <c r="BF154" i="25"/>
  <c r="BG154" i="25"/>
  <c r="BH154" i="25"/>
  <c r="BI154" i="25"/>
  <c r="BK154" i="25"/>
  <c r="BL154" i="25"/>
  <c r="BO154" i="25"/>
  <c r="AT155" i="25"/>
  <c r="AX155" i="25"/>
  <c r="BA155" i="25"/>
  <c r="BB155" i="25"/>
  <c r="BC155" i="25"/>
  <c r="BF155" i="25"/>
  <c r="BG155" i="25"/>
  <c r="BH155" i="25"/>
  <c r="BI155" i="25"/>
  <c r="BM155" i="25" s="1"/>
  <c r="BK155" i="25"/>
  <c r="BL155" i="25"/>
  <c r="BO155" i="25"/>
  <c r="AT156" i="25"/>
  <c r="AX156" i="25"/>
  <c r="BA156" i="25"/>
  <c r="BB156" i="25"/>
  <c r="BC156" i="25"/>
  <c r="BF156" i="25"/>
  <c r="BG156" i="25"/>
  <c r="BH156" i="25"/>
  <c r="BI156" i="25"/>
  <c r="BK156" i="25"/>
  <c r="BL156" i="25"/>
  <c r="BO156" i="25"/>
  <c r="AT157" i="25"/>
  <c r="AX157" i="25"/>
  <c r="BA157" i="25"/>
  <c r="BB157" i="25"/>
  <c r="BC157" i="25"/>
  <c r="BF157" i="25"/>
  <c r="BG157" i="25"/>
  <c r="BH157" i="25"/>
  <c r="BI157" i="25"/>
  <c r="BM157" i="25" s="1"/>
  <c r="BK157" i="25"/>
  <c r="BL157" i="25"/>
  <c r="BO157" i="25"/>
  <c r="AT158" i="25"/>
  <c r="AX158" i="25"/>
  <c r="BA158" i="25"/>
  <c r="BB158" i="25"/>
  <c r="BC158" i="25"/>
  <c r="BF158" i="25"/>
  <c r="BG158" i="25"/>
  <c r="BH158" i="25"/>
  <c r="BI158" i="25"/>
  <c r="BM158" i="25" s="1"/>
  <c r="BK158" i="25"/>
  <c r="BL158" i="25"/>
  <c r="BO158" i="25"/>
  <c r="AT159" i="25"/>
  <c r="AX159" i="25"/>
  <c r="BA159" i="25"/>
  <c r="BB159" i="25"/>
  <c r="BC159" i="25"/>
  <c r="BF159" i="25"/>
  <c r="BG159" i="25"/>
  <c r="BH159" i="25"/>
  <c r="BI159" i="25"/>
  <c r="BM159" i="25" s="1"/>
  <c r="BK159" i="25"/>
  <c r="BL159" i="25"/>
  <c r="BO159" i="25"/>
  <c r="AT160" i="25"/>
  <c r="AX160" i="25"/>
  <c r="BA160" i="25"/>
  <c r="BB160" i="25"/>
  <c r="BC160" i="25"/>
  <c r="BF160" i="25"/>
  <c r="BG160" i="25"/>
  <c r="BH160" i="25"/>
  <c r="BI160" i="25"/>
  <c r="BM160" i="25" s="1"/>
  <c r="BK160" i="25"/>
  <c r="BL160" i="25"/>
  <c r="BO160" i="25"/>
  <c r="AT161" i="25"/>
  <c r="AX161" i="25"/>
  <c r="BA161" i="25"/>
  <c r="BB161" i="25"/>
  <c r="BC161" i="25"/>
  <c r="BF161" i="25"/>
  <c r="BG161" i="25"/>
  <c r="BH161" i="25"/>
  <c r="BI161" i="25"/>
  <c r="BM161" i="25" s="1"/>
  <c r="BK161" i="25"/>
  <c r="BL161" i="25"/>
  <c r="BO161" i="25"/>
  <c r="AT162" i="25"/>
  <c r="AX162" i="25"/>
  <c r="BA162" i="25"/>
  <c r="BB162" i="25"/>
  <c r="BC162" i="25"/>
  <c r="BF162" i="25"/>
  <c r="BG162" i="25"/>
  <c r="BH162" i="25"/>
  <c r="BI162" i="25"/>
  <c r="BM162" i="25" s="1"/>
  <c r="BK162" i="25"/>
  <c r="BL162" i="25"/>
  <c r="BO162" i="25"/>
  <c r="AT163" i="25"/>
  <c r="AX163" i="25"/>
  <c r="BA163" i="25"/>
  <c r="BB163" i="25"/>
  <c r="BC163" i="25"/>
  <c r="BF163" i="25"/>
  <c r="BG163" i="25"/>
  <c r="BH163" i="25"/>
  <c r="BI163" i="25"/>
  <c r="BK163" i="25"/>
  <c r="BL163" i="25"/>
  <c r="BO163" i="25"/>
  <c r="AT164" i="25"/>
  <c r="AX164" i="25"/>
  <c r="BA164" i="25"/>
  <c r="BB164" i="25"/>
  <c r="BC164" i="25"/>
  <c r="BF164" i="25"/>
  <c r="BG164" i="25"/>
  <c r="BH164" i="25"/>
  <c r="BI164" i="25"/>
  <c r="BK164" i="25"/>
  <c r="BL164" i="25"/>
  <c r="BO164" i="25"/>
  <c r="AT165" i="25"/>
  <c r="AX165" i="25"/>
  <c r="BA165" i="25"/>
  <c r="BB165" i="25"/>
  <c r="BC165" i="25"/>
  <c r="BF165" i="25"/>
  <c r="BG165" i="25"/>
  <c r="BH165" i="25"/>
  <c r="BI165" i="25"/>
  <c r="BM165" i="25" s="1"/>
  <c r="BK165" i="25"/>
  <c r="BL165" i="25"/>
  <c r="BO165" i="25"/>
  <c r="AT166" i="25"/>
  <c r="AX166" i="25"/>
  <c r="BA166" i="25"/>
  <c r="BB166" i="25"/>
  <c r="BC166" i="25"/>
  <c r="BF166" i="25"/>
  <c r="BG166" i="25"/>
  <c r="BH166" i="25"/>
  <c r="BI166" i="25"/>
  <c r="BK166" i="25"/>
  <c r="BL166" i="25"/>
  <c r="BO166" i="25"/>
  <c r="AT167" i="25"/>
  <c r="AX167" i="25"/>
  <c r="BA167" i="25"/>
  <c r="BB167" i="25"/>
  <c r="BC167" i="25"/>
  <c r="BF167" i="25"/>
  <c r="BG167" i="25"/>
  <c r="BH167" i="25"/>
  <c r="BI167" i="25"/>
  <c r="BK167" i="25"/>
  <c r="BL167" i="25"/>
  <c r="BO167" i="25"/>
  <c r="AT168" i="25"/>
  <c r="AX168" i="25"/>
  <c r="BA168" i="25"/>
  <c r="BB168" i="25"/>
  <c r="BC168" i="25"/>
  <c r="BF168" i="25"/>
  <c r="BG168" i="25"/>
  <c r="BH168" i="25"/>
  <c r="BI168" i="25"/>
  <c r="BK168" i="25"/>
  <c r="BL168" i="25"/>
  <c r="BO168" i="25"/>
  <c r="AT169" i="25"/>
  <c r="AX169" i="25"/>
  <c r="BA169" i="25"/>
  <c r="BB169" i="25"/>
  <c r="BC169" i="25"/>
  <c r="BF169" i="25"/>
  <c r="BG169" i="25"/>
  <c r="BH169" i="25"/>
  <c r="BI169" i="25"/>
  <c r="BM169" i="25" s="1"/>
  <c r="BK169" i="25"/>
  <c r="BL169" i="25"/>
  <c r="BO169" i="25"/>
  <c r="AT170" i="25"/>
  <c r="AX170" i="25"/>
  <c r="BA170" i="25"/>
  <c r="BB170" i="25"/>
  <c r="BC170" i="25"/>
  <c r="BF170" i="25"/>
  <c r="BG170" i="25"/>
  <c r="BH170" i="25"/>
  <c r="BI170" i="25"/>
  <c r="BM170" i="25" s="1"/>
  <c r="BK170" i="25"/>
  <c r="BL170" i="25"/>
  <c r="BO170" i="25"/>
  <c r="AT171" i="25"/>
  <c r="AX171" i="25"/>
  <c r="BA171" i="25"/>
  <c r="BB171" i="25"/>
  <c r="BC171" i="25"/>
  <c r="BF171" i="25"/>
  <c r="BG171" i="25"/>
  <c r="BH171" i="25"/>
  <c r="BI171" i="25"/>
  <c r="BM171" i="25" s="1"/>
  <c r="BK171" i="25"/>
  <c r="BL171" i="25"/>
  <c r="BO171" i="25"/>
  <c r="AT172" i="25"/>
  <c r="AX172" i="25"/>
  <c r="BA172" i="25"/>
  <c r="BB172" i="25"/>
  <c r="BC172" i="25"/>
  <c r="BF172" i="25"/>
  <c r="BG172" i="25"/>
  <c r="BH172" i="25"/>
  <c r="BI172" i="25"/>
  <c r="BK172" i="25"/>
  <c r="BL172" i="25"/>
  <c r="BO172" i="25"/>
  <c r="AT173" i="25"/>
  <c r="AX173" i="25"/>
  <c r="BA173" i="25"/>
  <c r="BB173" i="25"/>
  <c r="BC173" i="25"/>
  <c r="BF173" i="25"/>
  <c r="BG173" i="25"/>
  <c r="BH173" i="25"/>
  <c r="BI173" i="25"/>
  <c r="BM173" i="25" s="1"/>
  <c r="BK173" i="25"/>
  <c r="BL173" i="25"/>
  <c r="BO173" i="25"/>
  <c r="AT174" i="25"/>
  <c r="AX174" i="25"/>
  <c r="BA174" i="25"/>
  <c r="BB174" i="25"/>
  <c r="BC174" i="25"/>
  <c r="BF174" i="25"/>
  <c r="BG174" i="25"/>
  <c r="BH174" i="25"/>
  <c r="BI174" i="25"/>
  <c r="BM174" i="25" s="1"/>
  <c r="BK174" i="25"/>
  <c r="BL174" i="25"/>
  <c r="BO174" i="25"/>
  <c r="AT175" i="25"/>
  <c r="AX175" i="25"/>
  <c r="BA175" i="25"/>
  <c r="BB175" i="25"/>
  <c r="BC175" i="25"/>
  <c r="BF175" i="25"/>
  <c r="BG175" i="25"/>
  <c r="BH175" i="25"/>
  <c r="BI175" i="25"/>
  <c r="BM175" i="25" s="1"/>
  <c r="BK175" i="25"/>
  <c r="BL175" i="25"/>
  <c r="BO175" i="25"/>
  <c r="AT176" i="25"/>
  <c r="AX176" i="25"/>
  <c r="BA176" i="25"/>
  <c r="BB176" i="25"/>
  <c r="BC176" i="25"/>
  <c r="BF176" i="25"/>
  <c r="BG176" i="25"/>
  <c r="BH176" i="25"/>
  <c r="BI176" i="25"/>
  <c r="BK176" i="25"/>
  <c r="BL176" i="25"/>
  <c r="BO176" i="25"/>
  <c r="AT177" i="25"/>
  <c r="AX177" i="25"/>
  <c r="BA177" i="25"/>
  <c r="BB177" i="25"/>
  <c r="BC177" i="25"/>
  <c r="BF177" i="25"/>
  <c r="BG177" i="25"/>
  <c r="BH177" i="25"/>
  <c r="BI177" i="25"/>
  <c r="BM177" i="25" s="1"/>
  <c r="BK177" i="25"/>
  <c r="BL177" i="25"/>
  <c r="BO177" i="25"/>
  <c r="AT178" i="25"/>
  <c r="AX178" i="25"/>
  <c r="BA178" i="25"/>
  <c r="BB178" i="25"/>
  <c r="BC178" i="25"/>
  <c r="BF178" i="25"/>
  <c r="BG178" i="25"/>
  <c r="BH178" i="25"/>
  <c r="BI178" i="25"/>
  <c r="BK178" i="25"/>
  <c r="BL178" i="25"/>
  <c r="BO178" i="25"/>
  <c r="AT179" i="25"/>
  <c r="AX179" i="25"/>
  <c r="BA179" i="25"/>
  <c r="BB179" i="25"/>
  <c r="BC179" i="25"/>
  <c r="BF179" i="25"/>
  <c r="BG179" i="25"/>
  <c r="BH179" i="25"/>
  <c r="BI179" i="25"/>
  <c r="BM179" i="25" s="1"/>
  <c r="BK179" i="25"/>
  <c r="BL179" i="25"/>
  <c r="BO179" i="25"/>
  <c r="AT180" i="25"/>
  <c r="AX180" i="25"/>
  <c r="BA180" i="25"/>
  <c r="BB180" i="25"/>
  <c r="BC180" i="25"/>
  <c r="BF180" i="25"/>
  <c r="BG180" i="25"/>
  <c r="BH180" i="25"/>
  <c r="BI180" i="25"/>
  <c r="BK180" i="25"/>
  <c r="BL180" i="25"/>
  <c r="BO180" i="25"/>
  <c r="AT181" i="25"/>
  <c r="AX181" i="25"/>
  <c r="BA181" i="25"/>
  <c r="BB181" i="25"/>
  <c r="BC181" i="25"/>
  <c r="BF181" i="25"/>
  <c r="BG181" i="25"/>
  <c r="BH181" i="25"/>
  <c r="BI181" i="25"/>
  <c r="BM181" i="25" s="1"/>
  <c r="BK181" i="25"/>
  <c r="BL181" i="25"/>
  <c r="BO181" i="25"/>
  <c r="AT182" i="25"/>
  <c r="AX182" i="25"/>
  <c r="BA182" i="25"/>
  <c r="BB182" i="25"/>
  <c r="BC182" i="25"/>
  <c r="BF182" i="25"/>
  <c r="BG182" i="25"/>
  <c r="BH182" i="25"/>
  <c r="BI182" i="25"/>
  <c r="BK182" i="25"/>
  <c r="BL182" i="25"/>
  <c r="BO182" i="25"/>
  <c r="AT183" i="25"/>
  <c r="AX183" i="25"/>
  <c r="BA183" i="25"/>
  <c r="BB183" i="25"/>
  <c r="BC183" i="25"/>
  <c r="BF183" i="25"/>
  <c r="BG183" i="25"/>
  <c r="BH183" i="25"/>
  <c r="BI183" i="25"/>
  <c r="BM183" i="25" s="1"/>
  <c r="BK183" i="25"/>
  <c r="BL183" i="25"/>
  <c r="BO183" i="25"/>
  <c r="AT184" i="25"/>
  <c r="AX184" i="25"/>
  <c r="BA184" i="25"/>
  <c r="BB184" i="25"/>
  <c r="BC184" i="25"/>
  <c r="BF184" i="25"/>
  <c r="BG184" i="25"/>
  <c r="BH184" i="25"/>
  <c r="BI184" i="25"/>
  <c r="BK184" i="25"/>
  <c r="BL184" i="25"/>
  <c r="BO184" i="25"/>
  <c r="AT185" i="25"/>
  <c r="AX185" i="25"/>
  <c r="BA185" i="25"/>
  <c r="BB185" i="25"/>
  <c r="BC185" i="25"/>
  <c r="BF185" i="25"/>
  <c r="BG185" i="25"/>
  <c r="BH185" i="25"/>
  <c r="BI185" i="25"/>
  <c r="BM185" i="25" s="1"/>
  <c r="BK185" i="25"/>
  <c r="BL185" i="25"/>
  <c r="BO185" i="25"/>
  <c r="AT186" i="25"/>
  <c r="AX186" i="25"/>
  <c r="BA186" i="25"/>
  <c r="BB186" i="25"/>
  <c r="BC186" i="25"/>
  <c r="BF186" i="25"/>
  <c r="BG186" i="25"/>
  <c r="BH186" i="25"/>
  <c r="BI186" i="25"/>
  <c r="BK186" i="25"/>
  <c r="BL186" i="25"/>
  <c r="BO186" i="25"/>
  <c r="AT187" i="25"/>
  <c r="AX187" i="25"/>
  <c r="BA187" i="25"/>
  <c r="BB187" i="25"/>
  <c r="BC187" i="25"/>
  <c r="BF187" i="25"/>
  <c r="BG187" i="25"/>
  <c r="BH187" i="25"/>
  <c r="BI187" i="25"/>
  <c r="BK187" i="25"/>
  <c r="BL187" i="25"/>
  <c r="BO187" i="25"/>
  <c r="AT188" i="25"/>
  <c r="AX188" i="25"/>
  <c r="BA188" i="25"/>
  <c r="BB188" i="25"/>
  <c r="BC188" i="25"/>
  <c r="BF188" i="25"/>
  <c r="BG188" i="25"/>
  <c r="BH188" i="25"/>
  <c r="BI188" i="25"/>
  <c r="BK188" i="25"/>
  <c r="BL188" i="25"/>
  <c r="BO188" i="25"/>
  <c r="AT189" i="25"/>
  <c r="AX189" i="25"/>
  <c r="BA189" i="25"/>
  <c r="BB189" i="25"/>
  <c r="BC189" i="25"/>
  <c r="BF189" i="25"/>
  <c r="BG189" i="25"/>
  <c r="BH189" i="25"/>
  <c r="BI189" i="25"/>
  <c r="BM189" i="25" s="1"/>
  <c r="BK189" i="25"/>
  <c r="BL189" i="25"/>
  <c r="BO189" i="25"/>
  <c r="AT190" i="25"/>
  <c r="AX190" i="25"/>
  <c r="BA190" i="25"/>
  <c r="BB190" i="25"/>
  <c r="BC190" i="25"/>
  <c r="BF190" i="25"/>
  <c r="BG190" i="25"/>
  <c r="BH190" i="25"/>
  <c r="BI190" i="25"/>
  <c r="BK190" i="25"/>
  <c r="BL190" i="25"/>
  <c r="BO190" i="25"/>
  <c r="AT191" i="25"/>
  <c r="AX191" i="25"/>
  <c r="BA191" i="25"/>
  <c r="BB191" i="25"/>
  <c r="BC191" i="25"/>
  <c r="BF191" i="25"/>
  <c r="BG191" i="25"/>
  <c r="BH191" i="25"/>
  <c r="BI191" i="25"/>
  <c r="BM191" i="25" s="1"/>
  <c r="BK191" i="25"/>
  <c r="BL191" i="25"/>
  <c r="BO191" i="25"/>
  <c r="AT192" i="25"/>
  <c r="AX192" i="25"/>
  <c r="BA192" i="25"/>
  <c r="BB192" i="25"/>
  <c r="BC192" i="25"/>
  <c r="BF192" i="25"/>
  <c r="BG192" i="25"/>
  <c r="BH192" i="25"/>
  <c r="BI192" i="25"/>
  <c r="BK192" i="25"/>
  <c r="BL192" i="25"/>
  <c r="BO192" i="25"/>
  <c r="AT193" i="25"/>
  <c r="AX193" i="25"/>
  <c r="BA193" i="25"/>
  <c r="BB193" i="25"/>
  <c r="BC193" i="25"/>
  <c r="BF193" i="25"/>
  <c r="BG193" i="25"/>
  <c r="BH193" i="25"/>
  <c r="BI193" i="25"/>
  <c r="BM193" i="25" s="1"/>
  <c r="BK193" i="25"/>
  <c r="BL193" i="25"/>
  <c r="BO193" i="25"/>
  <c r="AT194" i="25"/>
  <c r="AX194" i="25"/>
  <c r="BA194" i="25"/>
  <c r="BB194" i="25"/>
  <c r="BC194" i="25"/>
  <c r="BF194" i="25"/>
  <c r="BG194" i="25"/>
  <c r="BH194" i="25"/>
  <c r="BI194" i="25"/>
  <c r="BK194" i="25"/>
  <c r="BL194" i="25"/>
  <c r="BO194" i="25"/>
  <c r="AT195" i="25"/>
  <c r="AX195" i="25"/>
  <c r="BA195" i="25"/>
  <c r="BB195" i="25"/>
  <c r="BC195" i="25"/>
  <c r="BF195" i="25"/>
  <c r="BG195" i="25"/>
  <c r="BH195" i="25"/>
  <c r="BI195" i="25"/>
  <c r="BM195" i="25" s="1"/>
  <c r="BK195" i="25"/>
  <c r="BL195" i="25"/>
  <c r="BO195" i="25"/>
  <c r="AT196" i="25"/>
  <c r="AX196" i="25"/>
  <c r="BA196" i="25"/>
  <c r="BB196" i="25"/>
  <c r="BC196" i="25"/>
  <c r="BF196" i="25"/>
  <c r="BG196" i="25"/>
  <c r="BH196" i="25"/>
  <c r="BI196" i="25"/>
  <c r="BK196" i="25"/>
  <c r="BL196" i="25"/>
  <c r="BO196" i="25"/>
  <c r="AT197" i="25"/>
  <c r="AX197" i="25"/>
  <c r="BA197" i="25"/>
  <c r="BB197" i="25"/>
  <c r="BC197" i="25"/>
  <c r="BF197" i="25"/>
  <c r="BG197" i="25"/>
  <c r="BH197" i="25"/>
  <c r="BI197" i="25"/>
  <c r="BM197" i="25" s="1"/>
  <c r="BK197" i="25"/>
  <c r="BL197" i="25"/>
  <c r="BO197" i="25"/>
  <c r="U216" i="25"/>
  <c r="X216" i="25"/>
  <c r="U218" i="25"/>
  <c r="X218" i="25"/>
  <c r="U219" i="25"/>
  <c r="X219" i="25"/>
  <c r="U220" i="25"/>
  <c r="X220" i="25"/>
  <c r="U221" i="25"/>
  <c r="X221" i="25"/>
  <c r="U222" i="25"/>
  <c r="X222" i="25"/>
  <c r="U223" i="25"/>
  <c r="X223" i="25"/>
  <c r="U224" i="25"/>
  <c r="X224" i="25"/>
  <c r="U225" i="25"/>
  <c r="X225" i="25"/>
  <c r="U226" i="25"/>
  <c r="X226" i="25"/>
  <c r="U227" i="25"/>
  <c r="X227" i="25"/>
  <c r="U228" i="25"/>
  <c r="X228" i="25"/>
  <c r="U229" i="25"/>
  <c r="X229" i="25"/>
  <c r="U230" i="25"/>
  <c r="X230" i="25"/>
  <c r="U231" i="25"/>
  <c r="X231" i="25"/>
  <c r="U232" i="25"/>
  <c r="X232" i="25"/>
  <c r="U233" i="25"/>
  <c r="X233" i="25"/>
  <c r="U234" i="25"/>
  <c r="X234" i="25"/>
  <c r="U235" i="25"/>
  <c r="X235" i="25"/>
  <c r="U236" i="25"/>
  <c r="X236" i="25"/>
  <c r="U237" i="25"/>
  <c r="X237" i="25"/>
  <c r="U238" i="25"/>
  <c r="X238" i="25"/>
  <c r="X239" i="25"/>
  <c r="U240" i="25"/>
  <c r="X240" i="25"/>
  <c r="U241" i="25"/>
  <c r="X241" i="25"/>
  <c r="U242" i="25"/>
  <c r="X242" i="25"/>
  <c r="U243" i="25"/>
  <c r="X243" i="25"/>
  <c r="U244" i="25"/>
  <c r="X244" i="25"/>
  <c r="U245" i="25"/>
  <c r="X245" i="25"/>
  <c r="U246" i="25"/>
  <c r="X246" i="25"/>
  <c r="U247" i="25"/>
  <c r="X247" i="25"/>
  <c r="U248" i="25"/>
  <c r="X248" i="25"/>
  <c r="U249" i="25"/>
  <c r="X249" i="25"/>
  <c r="U250" i="25"/>
  <c r="X250" i="25"/>
  <c r="U251" i="25"/>
  <c r="X251" i="25"/>
  <c r="U252" i="25"/>
  <c r="X252" i="25"/>
  <c r="U253" i="25"/>
  <c r="X253" i="25"/>
  <c r="U255" i="25"/>
  <c r="X255" i="25"/>
  <c r="U256" i="25"/>
  <c r="X256" i="25"/>
  <c r="U257" i="25"/>
  <c r="X257" i="25"/>
  <c r="U258" i="25"/>
  <c r="X258" i="25"/>
  <c r="K316" i="25"/>
  <c r="S316" i="25"/>
  <c r="K317" i="25"/>
  <c r="K318" i="25"/>
  <c r="K319" i="25"/>
  <c r="K320" i="25"/>
  <c r="K321" i="25"/>
  <c r="K322" i="25"/>
  <c r="K323" i="25"/>
  <c r="K324" i="25"/>
  <c r="K325" i="25"/>
  <c r="K326" i="25"/>
  <c r="K327" i="25"/>
  <c r="K328" i="25"/>
  <c r="K329" i="25"/>
  <c r="K330" i="25"/>
  <c r="K331" i="25"/>
  <c r="K332" i="25"/>
  <c r="K333" i="25"/>
  <c r="K336" i="25"/>
  <c r="K337" i="25"/>
  <c r="K338" i="25"/>
  <c r="K339" i="25"/>
  <c r="K340" i="25"/>
  <c r="K341" i="25"/>
  <c r="K343" i="25"/>
  <c r="K344" i="25"/>
  <c r="K345" i="25"/>
  <c r="K346" i="25"/>
  <c r="K347" i="25"/>
  <c r="K348" i="25"/>
  <c r="K349" i="25"/>
  <c r="K350" i="25"/>
  <c r="K351" i="25"/>
  <c r="K352"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5" i="25"/>
  <c r="K436" i="25"/>
  <c r="K437" i="25"/>
  <c r="K438" i="25"/>
  <c r="K439" i="25"/>
  <c r="K440" i="25"/>
  <c r="K441" i="25"/>
  <c r="K444" i="25"/>
  <c r="K445" i="25"/>
  <c r="K446" i="25"/>
  <c r="K447" i="25"/>
  <c r="K448" i="25"/>
  <c r="K449" i="25"/>
  <c r="K450" i="25"/>
  <c r="K451" i="25"/>
  <c r="K452" i="25"/>
  <c r="AG10" i="24"/>
  <c r="R11" i="24" s="1"/>
  <c r="AF14" i="24"/>
  <c r="AG14" i="24" s="1"/>
  <c r="AF15" i="24"/>
  <c r="AG15" i="24" s="1"/>
  <c r="T21" i="24"/>
  <c r="N22" i="24"/>
  <c r="B11" i="15" s="1"/>
  <c r="AM22" i="24"/>
  <c r="M12" i="21" s="1"/>
  <c r="F23" i="24"/>
  <c r="B13" i="16" s="1"/>
  <c r="H23" i="24"/>
  <c r="E13" i="16" s="1"/>
  <c r="J23" i="24"/>
  <c r="L23" i="24"/>
  <c r="G10" i="12" s="1"/>
  <c r="N23" i="24"/>
  <c r="B12" i="15" s="1"/>
  <c r="P23" i="24"/>
  <c r="E12" i="15" s="1"/>
  <c r="R23" i="24"/>
  <c r="T23" i="24"/>
  <c r="AH23" i="24"/>
  <c r="B23" i="24" s="1"/>
  <c r="AM23" i="24"/>
  <c r="M13" i="21" s="1"/>
  <c r="F24" i="24"/>
  <c r="B14" i="16" s="1"/>
  <c r="H24" i="24"/>
  <c r="E14" i="16" s="1"/>
  <c r="J24" i="24"/>
  <c r="B11" i="12" s="1"/>
  <c r="L24" i="24"/>
  <c r="G11" i="12" s="1"/>
  <c r="N24" i="24"/>
  <c r="B13" i="15" s="1"/>
  <c r="P24" i="24"/>
  <c r="E13" i="15"/>
  <c r="R24" i="24"/>
  <c r="T24" i="24"/>
  <c r="AH24" i="24"/>
  <c r="B24" i="24" s="1"/>
  <c r="AM24" i="24"/>
  <c r="U24" i="24" s="1"/>
  <c r="I14" i="21" s="1"/>
  <c r="F25" i="24"/>
  <c r="B15" i="16"/>
  <c r="H25" i="24"/>
  <c r="E15" i="16"/>
  <c r="J25" i="24"/>
  <c r="B12" i="12" s="1"/>
  <c r="L25" i="24"/>
  <c r="G12" i="12" s="1"/>
  <c r="I12" i="12" s="1"/>
  <c r="N25" i="24"/>
  <c r="B14" i="15" s="1"/>
  <c r="P25" i="24"/>
  <c r="E14" i="15" s="1"/>
  <c r="R25" i="24"/>
  <c r="T25" i="24"/>
  <c r="AH25" i="24"/>
  <c r="B25" i="24" s="1"/>
  <c r="AM25" i="24"/>
  <c r="U25" i="24" s="1"/>
  <c r="I15" i="21" s="1"/>
  <c r="F26" i="24"/>
  <c r="B16" i="16" s="1"/>
  <c r="H26" i="24"/>
  <c r="E16" i="16" s="1"/>
  <c r="J26" i="24"/>
  <c r="B13" i="12" s="1"/>
  <c r="L26" i="24"/>
  <c r="G13" i="12" s="1"/>
  <c r="N26" i="24"/>
  <c r="B15" i="15" s="1"/>
  <c r="P26" i="24"/>
  <c r="E15" i="15" s="1"/>
  <c r="R26" i="24"/>
  <c r="T26" i="24"/>
  <c r="AH26" i="24"/>
  <c r="B26" i="24" s="1"/>
  <c r="AM26" i="24"/>
  <c r="F16" i="21" s="1"/>
  <c r="K16" i="21" s="1"/>
  <c r="L16" i="21" s="1"/>
  <c r="F30" i="24"/>
  <c r="B23" i="16" s="1"/>
  <c r="H30" i="24"/>
  <c r="E23" i="16" s="1"/>
  <c r="J30" i="24"/>
  <c r="B19" i="12" s="1"/>
  <c r="L30" i="24"/>
  <c r="N30" i="24"/>
  <c r="B21" i="15" s="1"/>
  <c r="P30" i="24"/>
  <c r="E21" i="15" s="1"/>
  <c r="T30" i="24"/>
  <c r="AH30" i="24"/>
  <c r="B30" i="24" s="1"/>
  <c r="AM30" i="24"/>
  <c r="M32" i="21" s="1"/>
  <c r="F31" i="24"/>
  <c r="B24" i="16" s="1"/>
  <c r="H31" i="24"/>
  <c r="E24" i="16" s="1"/>
  <c r="J31" i="24"/>
  <c r="B20" i="12" s="1"/>
  <c r="L31" i="24"/>
  <c r="G20" i="12"/>
  <c r="I20" i="12" s="1"/>
  <c r="N31" i="24"/>
  <c r="B22" i="15" s="1"/>
  <c r="P31" i="24"/>
  <c r="E22" i="15" s="1"/>
  <c r="R31" i="24"/>
  <c r="T31" i="24"/>
  <c r="AH31" i="24"/>
  <c r="B31" i="24" s="1"/>
  <c r="AM31" i="24"/>
  <c r="AP31" i="24" s="1"/>
  <c r="F32" i="24"/>
  <c r="B25" i="16" s="1"/>
  <c r="H32" i="24"/>
  <c r="E25" i="16" s="1"/>
  <c r="J32" i="24"/>
  <c r="B21" i="12" s="1"/>
  <c r="L32" i="24"/>
  <c r="G21" i="12" s="1"/>
  <c r="I21" i="12" s="1"/>
  <c r="N32" i="24"/>
  <c r="B23" i="15" s="1"/>
  <c r="P32" i="24"/>
  <c r="E23" i="15"/>
  <c r="R32" i="24"/>
  <c r="T32" i="24"/>
  <c r="AH32" i="24"/>
  <c r="B32" i="24" s="1"/>
  <c r="AM32" i="24"/>
  <c r="F34" i="21" s="1"/>
  <c r="K34" i="21" s="1"/>
  <c r="L34" i="21" s="1"/>
  <c r="F33" i="24"/>
  <c r="B26" i="16" s="1"/>
  <c r="H33" i="24"/>
  <c r="E26" i="16" s="1"/>
  <c r="J33" i="24"/>
  <c r="B22" i="12" s="1"/>
  <c r="L33" i="24"/>
  <c r="G22" i="12" s="1"/>
  <c r="N33" i="24"/>
  <c r="B24" i="15" s="1"/>
  <c r="P33" i="24"/>
  <c r="E24" i="15" s="1"/>
  <c r="R33" i="24"/>
  <c r="T33" i="24"/>
  <c r="AH33" i="24"/>
  <c r="B33" i="24"/>
  <c r="AM33" i="24"/>
  <c r="F35" i="21" s="1"/>
  <c r="K35" i="21" s="1"/>
  <c r="L35" i="21" s="1"/>
  <c r="J34" i="24"/>
  <c r="B23" i="12" s="1"/>
  <c r="L34" i="24"/>
  <c r="G23" i="12" s="1"/>
  <c r="N34" i="24"/>
  <c r="B25" i="15" s="1"/>
  <c r="T34" i="24"/>
  <c r="AH34" i="24"/>
  <c r="B34" i="24" s="1"/>
  <c r="AM34" i="24"/>
  <c r="F36" i="21" s="1"/>
  <c r="K36" i="21" s="1"/>
  <c r="L36" i="21" s="1"/>
  <c r="V15" i="24"/>
  <c r="B32" i="15" s="1"/>
  <c r="E32" i="15" s="1"/>
  <c r="AG17" i="24"/>
  <c r="L15" i="24" s="1"/>
  <c r="AM17" i="24"/>
  <c r="B34" i="12" s="1"/>
  <c r="E5" i="10"/>
  <c r="E7" i="10"/>
  <c r="E8" i="10"/>
  <c r="E9" i="10"/>
  <c r="E10" i="10"/>
  <c r="E11" i="10"/>
  <c r="B15" i="10"/>
  <c r="B40" i="24" s="1"/>
  <c r="C16" i="10"/>
  <c r="C41" i="24" s="1"/>
  <c r="C17" i="10"/>
  <c r="C42" i="24" s="1"/>
  <c r="B18" i="10"/>
  <c r="B43" i="24" s="1"/>
  <c r="B19" i="10"/>
  <c r="B44" i="24" s="1"/>
  <c r="C21" i="10"/>
  <c r="C46" i="24" s="1"/>
  <c r="B22" i="10"/>
  <c r="B47" i="24" s="1"/>
  <c r="H12" i="16"/>
  <c r="O15" i="21"/>
  <c r="P15" i="21" s="1"/>
  <c r="O16" i="21"/>
  <c r="P16" i="21" s="1"/>
  <c r="B13" i="21"/>
  <c r="I12" i="15"/>
  <c r="H13" i="16"/>
  <c r="B12" i="21"/>
  <c r="C15" i="12"/>
  <c r="I25" i="16"/>
  <c r="I15" i="16"/>
  <c r="R22" i="24"/>
  <c r="P22" i="24"/>
  <c r="E11" i="15" s="1"/>
  <c r="J14" i="15"/>
  <c r="S15" i="24"/>
  <c r="M34" i="21"/>
  <c r="U32" i="24"/>
  <c r="I34" i="21" s="1"/>
  <c r="AP32" i="24"/>
  <c r="M35" i="21"/>
  <c r="O32" i="21"/>
  <c r="P32" i="21" s="1"/>
  <c r="O14" i="21"/>
  <c r="P14" i="21" s="1"/>
  <c r="R30" i="24"/>
  <c r="O13" i="21"/>
  <c r="P13" i="21" s="1"/>
  <c r="BM154" i="25" l="1"/>
  <c r="BM150" i="25"/>
  <c r="BM146" i="25"/>
  <c r="BM140" i="25"/>
  <c r="BM156" i="25"/>
  <c r="BM152" i="25"/>
  <c r="BM148" i="25"/>
  <c r="BM144" i="25"/>
  <c r="BM142" i="25"/>
  <c r="BM132" i="25"/>
  <c r="I13" i="16"/>
  <c r="I14" i="16"/>
  <c r="J23" i="15"/>
  <c r="J25" i="15"/>
  <c r="BM66" i="25"/>
  <c r="M15" i="21"/>
  <c r="BM196" i="25"/>
  <c r="BM194" i="25"/>
  <c r="BM192" i="25"/>
  <c r="BM190" i="25"/>
  <c r="BM184" i="25"/>
  <c r="BM182" i="25"/>
  <c r="BM180" i="25"/>
  <c r="BM178" i="25"/>
  <c r="BM176" i="25"/>
  <c r="BM172" i="25"/>
  <c r="BM131" i="25"/>
  <c r="BM62" i="25"/>
  <c r="BM60" i="25"/>
  <c r="BM58" i="25"/>
  <c r="BM168" i="25"/>
  <c r="I16" i="16"/>
  <c r="BM188" i="25"/>
  <c r="BM187" i="25"/>
  <c r="BM186" i="25"/>
  <c r="BM114" i="25"/>
  <c r="BM113" i="25"/>
  <c r="J22" i="15"/>
  <c r="J21" i="15"/>
  <c r="AP33" i="24"/>
  <c r="AP25" i="24"/>
  <c r="BM167" i="25"/>
  <c r="BM166" i="25"/>
  <c r="BM57" i="25"/>
  <c r="I28" i="16"/>
  <c r="J15" i="15"/>
  <c r="BM97" i="25"/>
  <c r="BM96" i="25"/>
  <c r="BM95" i="25"/>
  <c r="BM94" i="25"/>
  <c r="BM93" i="25"/>
  <c r="BM92" i="25"/>
  <c r="BM163" i="25"/>
  <c r="BM138" i="25"/>
  <c r="BM137" i="25"/>
  <c r="BM106" i="25"/>
  <c r="BM90" i="25"/>
  <c r="BM56" i="25"/>
  <c r="BM55" i="25"/>
  <c r="BM54" i="25"/>
  <c r="BM98" i="25"/>
  <c r="U33" i="24"/>
  <c r="I35" i="21" s="1"/>
  <c r="BM83" i="25"/>
  <c r="BM74" i="25"/>
  <c r="BM71" i="25"/>
  <c r="BM70" i="25"/>
  <c r="BM69" i="25"/>
  <c r="BM68" i="25"/>
  <c r="BM164" i="25"/>
  <c r="BM99" i="25"/>
  <c r="BM129" i="25"/>
  <c r="BM128" i="25"/>
  <c r="BM127" i="25"/>
  <c r="BM126" i="25"/>
  <c r="BM125" i="25"/>
  <c r="BM124" i="25"/>
  <c r="BM64" i="25"/>
  <c r="U26" i="24"/>
  <c r="I16" i="21" s="1"/>
  <c r="L38" i="16"/>
  <c r="N21" i="10" s="1"/>
  <c r="S46" i="24" s="1"/>
  <c r="N20" i="10"/>
  <c r="S45" i="24" s="1"/>
  <c r="J35" i="12"/>
  <c r="I12" i="16"/>
  <c r="F12" i="21"/>
  <c r="X12" i="21" s="1"/>
  <c r="F15" i="21"/>
  <c r="K15" i="21" s="1"/>
  <c r="L15" i="21" s="1"/>
  <c r="F36" i="22"/>
  <c r="F37" i="22" s="1"/>
  <c r="N17" i="10"/>
  <c r="S42" i="24" s="1"/>
  <c r="S41" i="24"/>
  <c r="J13" i="12"/>
  <c r="I13" i="12"/>
  <c r="L13" i="12" s="1"/>
  <c r="U46" i="24"/>
  <c r="O21" i="10"/>
  <c r="J22" i="12"/>
  <c r="I22" i="12"/>
  <c r="L22" i="12" s="1"/>
  <c r="H35" i="24"/>
  <c r="E28" i="16" s="1"/>
  <c r="B36" i="24"/>
  <c r="C25" i="12" s="1"/>
  <c r="AP24" i="24"/>
  <c r="J12" i="15"/>
  <c r="R35" i="24"/>
  <c r="H18" i="10" s="1" a="1"/>
  <c r="H18" i="10" s="1"/>
  <c r="L43" i="24" s="1"/>
  <c r="I17" i="16"/>
  <c r="J24" i="15"/>
  <c r="M16" i="21"/>
  <c r="B27" i="24"/>
  <c r="F27" i="24"/>
  <c r="D28" i="16"/>
  <c r="AP26" i="24"/>
  <c r="U22" i="24"/>
  <c r="I12" i="21" s="1"/>
  <c r="I32" i="15"/>
  <c r="E22" i="10" s="1"/>
  <c r="E47" i="24" s="1"/>
  <c r="AP22" i="24"/>
  <c r="M14" i="21"/>
  <c r="O20" i="10"/>
  <c r="B28" i="24"/>
  <c r="BM116" i="25"/>
  <c r="BM105" i="25"/>
  <c r="K38" i="16"/>
  <c r="E21" i="10" s="1"/>
  <c r="E46" i="24" s="1"/>
  <c r="I24" i="16"/>
  <c r="B2" i="10"/>
  <c r="BM77" i="25"/>
  <c r="J12" i="12"/>
  <c r="U45" i="24"/>
  <c r="F14" i="21"/>
  <c r="K14" i="21" s="1"/>
  <c r="L14" i="21" s="1"/>
  <c r="BM135" i="25"/>
  <c r="D17" i="16"/>
  <c r="I9" i="12"/>
  <c r="J9" i="12"/>
  <c r="J23" i="12"/>
  <c r="I23" i="12"/>
  <c r="L23" i="12" s="1"/>
  <c r="I11" i="12"/>
  <c r="L11" i="12" s="1"/>
  <c r="J11" i="12"/>
  <c r="AP30" i="24"/>
  <c r="P38" i="21"/>
  <c r="P35" i="24"/>
  <c r="H27" i="24"/>
  <c r="E17" i="16" s="1"/>
  <c r="L21" i="12"/>
  <c r="M33" i="21"/>
  <c r="J21" i="12"/>
  <c r="U34" i="24"/>
  <c r="I36" i="21" s="1"/>
  <c r="AP34" i="24"/>
  <c r="B35" i="24"/>
  <c r="L12" i="12"/>
  <c r="U31" i="24"/>
  <c r="I33" i="21" s="1"/>
  <c r="F35" i="24"/>
  <c r="U30" i="24"/>
  <c r="M36" i="21"/>
  <c r="B10" i="12"/>
  <c r="L20" i="12"/>
  <c r="F33" i="21"/>
  <c r="K33" i="21" s="1"/>
  <c r="L33" i="21" s="1"/>
  <c r="J20" i="12"/>
  <c r="F32" i="21"/>
  <c r="K32" i="21" s="1"/>
  <c r="L32" i="21" s="1"/>
  <c r="L35" i="24"/>
  <c r="G24" i="12" s="1"/>
  <c r="I23" i="16"/>
  <c r="F9" i="12"/>
  <c r="F10" i="12"/>
  <c r="G19" i="12"/>
  <c r="B37" i="24"/>
  <c r="I10" i="12"/>
  <c r="J10" i="12"/>
  <c r="F13" i="21"/>
  <c r="K13" i="21" s="1"/>
  <c r="L13" i="21" s="1"/>
  <c r="AP23" i="24"/>
  <c r="P27" i="24"/>
  <c r="U23" i="24"/>
  <c r="L27" i="24"/>
  <c r="G14" i="12" s="1"/>
  <c r="V39" i="24"/>
  <c r="R27" i="24"/>
  <c r="G18" i="10" s="1" a="1"/>
  <c r="G18" i="10" s="1"/>
  <c r="E35" i="12"/>
  <c r="I35" i="12" s="1"/>
  <c r="E34" i="12"/>
  <c r="I34" i="12" s="1"/>
  <c r="B37" i="16"/>
  <c r="K37" i="16"/>
  <c r="E20" i="10" s="1"/>
  <c r="E45" i="24" s="1"/>
  <c r="K32" i="15"/>
  <c r="J27" i="15" l="1"/>
  <c r="I18" i="16"/>
  <c r="J17" i="15"/>
  <c r="K12" i="21"/>
  <c r="L12" i="21" s="1"/>
  <c r="L18" i="21" s="1"/>
  <c r="O12" i="21"/>
  <c r="P12" i="21" s="1"/>
  <c r="P18" i="21" s="1"/>
  <c r="L38" i="21"/>
  <c r="B45" i="21" s="1"/>
  <c r="B49" i="21" s="1"/>
  <c r="H22" i="10"/>
  <c r="L47" i="24" s="1"/>
  <c r="D36" i="15"/>
  <c r="X32" i="21"/>
  <c r="I29" i="16"/>
  <c r="H20" i="10" s="1"/>
  <c r="L45" i="24" s="1"/>
  <c r="G21" i="10"/>
  <c r="I46" i="24" s="1"/>
  <c r="G20" i="10"/>
  <c r="I45" i="24" s="1"/>
  <c r="L10" i="12"/>
  <c r="B36" i="15"/>
  <c r="J22" i="10" s="1"/>
  <c r="P47" i="24" s="1"/>
  <c r="G22" i="10"/>
  <c r="L9" i="12"/>
  <c r="U36" i="24"/>
  <c r="I32" i="21"/>
  <c r="U35" i="24"/>
  <c r="I19" i="12"/>
  <c r="L19" i="12" s="1"/>
  <c r="L25" i="12" s="1"/>
  <c r="J19" i="12"/>
  <c r="I13" i="21"/>
  <c r="W21" i="24"/>
  <c r="U27" i="24"/>
  <c r="E8" i="14" a="1"/>
  <c r="E8" i="14" s="1"/>
  <c r="I43" i="24"/>
  <c r="I18" i="10"/>
  <c r="M43" i="24" s="1"/>
  <c r="E16" i="10"/>
  <c r="E41" i="24" s="1"/>
  <c r="U47" i="24"/>
  <c r="O22" i="10"/>
  <c r="E17" i="10"/>
  <c r="E42" i="24" s="1"/>
  <c r="E44" i="16" l="1"/>
  <c r="B22" i="21"/>
  <c r="B48" i="21" s="1"/>
  <c r="L15" i="12"/>
  <c r="G16" i="10" s="1"/>
  <c r="I41" i="24" s="1"/>
  <c r="I20" i="10"/>
  <c r="M45" i="24" s="1"/>
  <c r="B42" i="16"/>
  <c r="B43" i="16"/>
  <c r="J21" i="10" s="1"/>
  <c r="P46" i="24" s="1"/>
  <c r="H21" i="10"/>
  <c r="L46" i="24" s="1"/>
  <c r="I21" i="10"/>
  <c r="M46" i="24" s="1"/>
  <c r="I47" i="24"/>
  <c r="I22" i="10"/>
  <c r="M47" i="24" s="1"/>
  <c r="H17" i="10"/>
  <c r="L42" i="24" s="1"/>
  <c r="H16" i="10"/>
  <c r="L41" i="24" s="1"/>
  <c r="E18" i="10"/>
  <c r="E43" i="24" s="1"/>
  <c r="B20" i="14"/>
  <c r="J18" i="10" s="1"/>
  <c r="P43" i="24" s="1"/>
  <c r="B50" i="21" l="1"/>
  <c r="K23" i="10" s="1"/>
  <c r="Q48" i="24" s="1"/>
  <c r="D50" i="21"/>
  <c r="B44" i="16"/>
  <c r="G17" i="10"/>
  <c r="I42" i="24" s="1"/>
  <c r="J20" i="10"/>
  <c r="P45" i="24" s="1"/>
  <c r="G39" i="12"/>
  <c r="G40" i="12" s="1"/>
  <c r="B40" i="12"/>
  <c r="J17" i="10" s="1"/>
  <c r="P42" i="24" s="1"/>
  <c r="B39" i="12"/>
  <c r="J16" i="10" s="1"/>
  <c r="P41" i="24" s="1"/>
  <c r="I16" i="10"/>
  <c r="M41" i="24" s="1"/>
  <c r="I17" i="10" l="1"/>
  <c r="M42" i="24" s="1"/>
  <c r="J23" i="10"/>
  <c r="K20" i="10" s="1"/>
  <c r="Q45" i="24" s="1"/>
  <c r="B41" i="12"/>
  <c r="L18" i="10" l="1"/>
  <c r="AH43" i="24" s="1"/>
  <c r="L22" i="10"/>
  <c r="AH47" i="24" s="1"/>
  <c r="K21" i="10"/>
  <c r="Q46" i="24" s="1"/>
  <c r="K22" i="10"/>
  <c r="Q47" i="24" s="1"/>
  <c r="L17" i="10"/>
  <c r="AH42" i="24" s="1"/>
  <c r="L16" i="10"/>
  <c r="AH41" i="24" s="1"/>
  <c r="L21" i="10"/>
  <c r="AH46" i="24" s="1"/>
  <c r="K17" i="10"/>
  <c r="Q42" i="24" s="1"/>
  <c r="K18" i="10"/>
  <c r="Q43" i="24" s="1"/>
  <c r="K16" i="10"/>
  <c r="Q41" i="24" s="1"/>
  <c r="L20" i="10"/>
  <c r="AH45" i="24" s="1"/>
  <c r="P48" i="24"/>
  <c r="L23" i="10" l="1"/>
  <c r="AH48" i="24" s="1"/>
  <c r="M19" i="10" l="1"/>
  <c r="M18" i="10"/>
  <c r="R43" i="24" s="1"/>
  <c r="M16" i="10"/>
  <c r="R41" i="24" s="1"/>
  <c r="M22" i="10"/>
  <c r="R47" i="24" s="1"/>
  <c r="M17" i="10"/>
  <c r="R42" i="24" s="1"/>
  <c r="M20" i="10"/>
  <c r="R45" i="24" s="1"/>
  <c r="M21" i="10"/>
  <c r="R46" i="24" s="1"/>
  <c r="M23" i="10" l="1"/>
  <c r="R48"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F20" authorId="0" shapeId="0" xr:uid="{00000000-0006-0000-0200-000001000000}">
      <text>
        <r>
          <rPr>
            <sz val="8"/>
            <color indexed="81"/>
            <rFont val="Tahoma"/>
            <family val="2"/>
          </rPr>
          <t xml:space="preserve">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
</t>
        </r>
      </text>
    </comment>
    <comment ref="J20" authorId="0" shapeId="0" xr:uid="{00000000-0006-0000-0200-000002000000}">
      <text>
        <r>
          <rPr>
            <sz val="8"/>
            <color indexed="81"/>
            <rFont val="Tahoma"/>
            <family val="2"/>
          </rPr>
          <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t>
        </r>
        <r>
          <rPr>
            <b/>
            <sz val="8"/>
            <color indexed="81"/>
            <rFont val="Tahoma"/>
            <family val="2"/>
          </rPr>
          <t xml:space="preserve">
</t>
        </r>
        <r>
          <rPr>
            <sz val="8"/>
            <color indexed="81"/>
            <rFont val="Tahoma"/>
            <family val="2"/>
          </rPr>
          <t xml:space="preserve">
</t>
        </r>
      </text>
    </comment>
    <comment ref="N20" authorId="0" shapeId="0" xr:uid="{00000000-0006-0000-0200-000003000000}">
      <text>
        <r>
          <rPr>
            <sz val="8"/>
            <color indexed="81"/>
            <rFont val="Tahoma"/>
            <family val="2"/>
          </rPr>
          <t xml:space="preserve">This is applicable for Material Change of Use or Reconfiguration of Lot development: (i) for urban or rural-residential purposes and; (ii) serviced, planned to be serviced or required to be serviced with stormwater drainage trunk infrastructure and; (iii) will present an increased drainage or stormwater quality demand. It represents the contributions which would apply before the SPRP maximum charges are considered (Translated from City Plan Policy 3, Section 6 - Stormwater Drainage Headworks, last updated 30/6/09).
</t>
        </r>
      </text>
    </comment>
    <comment ref="R20" authorId="0" shapeId="0" xr:uid="{00000000-0006-0000-0200-000004000000}">
      <text>
        <r>
          <rPr>
            <sz val="8"/>
            <color indexed="81"/>
            <rFont val="Tahoma"/>
            <family val="2"/>
          </rPr>
          <t xml:space="preserve">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 Maula</author>
  </authors>
  <commentList>
    <comment ref="Y57" authorId="0" shapeId="0" xr:uid="{00000000-0006-0000-0300-000001000000}">
      <text>
        <r>
          <rPr>
            <b/>
            <sz val="8"/>
            <color indexed="81"/>
            <rFont val="Tahoma"/>
            <family val="2"/>
          </rPr>
          <t>Kam Maula:</t>
        </r>
        <r>
          <rPr>
            <sz val="8"/>
            <color indexed="81"/>
            <rFont val="Tahoma"/>
            <family val="2"/>
          </rPr>
          <t xml:space="preserve">
not self-contained</t>
        </r>
      </text>
    </comment>
    <comment ref="Y58" authorId="0" shapeId="0" xr:uid="{00000000-0006-0000-0300-000002000000}">
      <text>
        <r>
          <rPr>
            <b/>
            <sz val="8"/>
            <color indexed="81"/>
            <rFont val="Tahoma"/>
            <family val="2"/>
          </rPr>
          <t>Kam Maula:</t>
        </r>
        <r>
          <rPr>
            <sz val="8"/>
            <color indexed="81"/>
            <rFont val="Tahoma"/>
            <family val="2"/>
          </rPr>
          <t xml:space="preserve">
not self-contained</t>
        </r>
      </text>
    </comment>
    <comment ref="Y76" authorId="0" shapeId="0" xr:uid="{00000000-0006-0000-0300-000003000000}">
      <text>
        <r>
          <rPr>
            <b/>
            <sz val="8"/>
            <color indexed="81"/>
            <rFont val="Tahoma"/>
            <family val="2"/>
          </rPr>
          <t>Kam Maula:</t>
        </r>
        <r>
          <rPr>
            <sz val="8"/>
            <color indexed="81"/>
            <rFont val="Tahoma"/>
            <family val="2"/>
          </rPr>
          <t xml:space="preserve">
 (Commercial)</t>
        </r>
      </text>
    </comment>
    <comment ref="T87" authorId="0" shapeId="0" xr:uid="{00000000-0006-0000-0300-000004000000}">
      <text>
        <r>
          <rPr>
            <b/>
            <sz val="8"/>
            <color indexed="81"/>
            <rFont val="Tahoma"/>
            <family val="2"/>
          </rPr>
          <t>Kam Maula:</t>
        </r>
        <r>
          <rPr>
            <sz val="8"/>
            <color indexed="81"/>
            <rFont val="Tahoma"/>
            <family val="2"/>
          </rPr>
          <t xml:space="preserve">
QPP defines as non res.
</t>
        </r>
      </text>
    </comment>
    <comment ref="Y87" authorId="0" shapeId="0" xr:uid="{00000000-0006-0000-0300-000005000000}">
      <text>
        <r>
          <rPr>
            <b/>
            <sz val="8"/>
            <color indexed="81"/>
            <rFont val="Tahoma"/>
            <family val="2"/>
          </rPr>
          <t>Kam Maula:</t>
        </r>
        <r>
          <rPr>
            <sz val="8"/>
            <color indexed="81"/>
            <rFont val="Tahoma"/>
            <family val="2"/>
          </rPr>
          <t xml:space="preserve">
QPP defines as non res.
</t>
        </r>
      </text>
    </comment>
    <comment ref="AC109" authorId="0" shapeId="0" xr:uid="{00000000-0006-0000-0300-000006000000}">
      <text>
        <r>
          <rPr>
            <b/>
            <sz val="8"/>
            <color indexed="81"/>
            <rFont val="Tahoma"/>
            <family val="2"/>
          </rPr>
          <t>Kam Maula:</t>
        </r>
        <r>
          <rPr>
            <sz val="8"/>
            <color indexed="81"/>
            <rFont val="Tahoma"/>
            <family val="2"/>
          </rPr>
          <t xml:space="preserve">
Do NOT put formula in this cell, otherwise court area will be charged twice
</t>
        </r>
      </text>
    </comment>
    <comment ref="Y115" authorId="0" shapeId="0" xr:uid="{00000000-0006-0000-0300-000007000000}">
      <text>
        <r>
          <rPr>
            <b/>
            <sz val="8"/>
            <color indexed="81"/>
            <rFont val="Tahoma"/>
            <family val="2"/>
          </rPr>
          <t>Kam Maula:</t>
        </r>
        <r>
          <rPr>
            <sz val="8"/>
            <color indexed="81"/>
            <rFont val="Tahoma"/>
            <family val="2"/>
          </rPr>
          <t xml:space="preserve">
it’s a match provided that its not a detached house</t>
        </r>
      </text>
    </comment>
    <comment ref="Y116" authorId="0" shapeId="0" xr:uid="{00000000-0006-0000-0300-000008000000}">
      <text>
        <r>
          <rPr>
            <b/>
            <sz val="8"/>
            <color indexed="81"/>
            <rFont val="Tahoma"/>
            <family val="2"/>
          </rPr>
          <t>Kam Maula:</t>
        </r>
        <r>
          <rPr>
            <sz val="8"/>
            <color indexed="81"/>
            <rFont val="Tahoma"/>
            <family val="2"/>
          </rPr>
          <t xml:space="preserve">
it’s a match provided that its not a detached house</t>
        </r>
      </text>
    </comment>
    <comment ref="Y126" authorId="0" shapeId="0" xr:uid="{00000000-0006-0000-0300-000009000000}">
      <text>
        <r>
          <rPr>
            <b/>
            <sz val="8"/>
            <color indexed="81"/>
            <rFont val="Tahoma"/>
            <family val="2"/>
          </rPr>
          <t>Kam Maula:</t>
        </r>
        <r>
          <rPr>
            <sz val="8"/>
            <color indexed="81"/>
            <rFont val="Tahoma"/>
            <family val="2"/>
          </rPr>
          <t xml:space="preserve">
 (line &gt;66kv)</t>
        </r>
      </text>
    </comment>
    <comment ref="Y136" authorId="0" shapeId="0" xr:uid="{00000000-0006-0000-0300-00000A000000}">
      <text>
        <r>
          <rPr>
            <b/>
            <sz val="8"/>
            <color indexed="81"/>
            <rFont val="Tahoma"/>
            <family val="2"/>
          </rPr>
          <t>Kam Maula:</t>
        </r>
        <r>
          <rPr>
            <sz val="8"/>
            <color indexed="81"/>
            <rFont val="Tahoma"/>
            <family val="2"/>
          </rPr>
          <t xml:space="preserve">
 (self-contained)</t>
        </r>
      </text>
    </comment>
    <comment ref="Y163" authorId="0" shapeId="0" xr:uid="{00000000-0006-0000-0300-00000B000000}">
      <text>
        <r>
          <rPr>
            <b/>
            <sz val="8"/>
            <color indexed="81"/>
            <rFont val="Tahoma"/>
            <family val="2"/>
          </rPr>
          <t>Kam Maula:</t>
        </r>
        <r>
          <rPr>
            <sz val="8"/>
            <color indexed="81"/>
            <rFont val="Tahoma"/>
            <family val="2"/>
          </rPr>
          <t xml:space="preserve">
 (self-contained)</t>
        </r>
      </text>
    </comment>
    <comment ref="Y164" authorId="0" shapeId="0" xr:uid="{00000000-0006-0000-0300-00000C000000}">
      <text>
        <r>
          <rPr>
            <b/>
            <sz val="8"/>
            <color indexed="81"/>
            <rFont val="Tahoma"/>
            <family val="2"/>
          </rPr>
          <t>Kam Maula:</t>
        </r>
        <r>
          <rPr>
            <sz val="8"/>
            <color indexed="81"/>
            <rFont val="Tahoma"/>
            <family val="2"/>
          </rPr>
          <t xml:space="preserve">
 (self-contained)</t>
        </r>
      </text>
    </comment>
    <comment ref="Y172" authorId="0" shapeId="0" xr:uid="{00000000-0006-0000-0300-00000D000000}">
      <text>
        <r>
          <rPr>
            <b/>
            <sz val="8"/>
            <color indexed="81"/>
            <rFont val="Tahoma"/>
            <family val="2"/>
          </rPr>
          <t>Kam Maula:</t>
        </r>
        <r>
          <rPr>
            <sz val="8"/>
            <color indexed="81"/>
            <rFont val="Tahoma"/>
            <family val="2"/>
          </rPr>
          <t xml:space="preserve">
(&lt;600m² lettable area)</t>
        </r>
      </text>
    </comment>
    <comment ref="Y182" authorId="0" shapeId="0" xr:uid="{00000000-0006-0000-0300-00000E000000}">
      <text>
        <r>
          <rPr>
            <b/>
            <sz val="8"/>
            <color indexed="81"/>
            <rFont val="Tahoma"/>
            <family val="2"/>
          </rPr>
          <t>Kam Maula:</t>
        </r>
        <r>
          <rPr>
            <sz val="8"/>
            <color indexed="81"/>
            <rFont val="Tahoma"/>
            <family val="2"/>
          </rPr>
          <t xml:space="preserve">
 (not self-contained)</t>
        </r>
      </text>
    </comment>
  </commentList>
</comments>
</file>

<file path=xl/sharedStrings.xml><?xml version="1.0" encoding="utf-8"?>
<sst xmlns="http://schemas.openxmlformats.org/spreadsheetml/2006/main" count="2977" uniqueCount="771">
  <si>
    <t>Table 3: Roads Charge rates on catchments</t>
  </si>
  <si>
    <t>Table 4: Sewer &amp; Water  Charge rates on catchments</t>
  </si>
  <si>
    <t>Table 5: Stormwater  Charge rates on catchments</t>
  </si>
  <si>
    <t>Table 6.1 : ROL Equivalencies matching</t>
  </si>
  <si>
    <t>Table 6.2 : MCU  Equivalencies matching</t>
  </si>
  <si>
    <t>Table 6.3 : Working Table - generated on selection of development type</t>
  </si>
  <si>
    <t>7.2A City Plan Definitions</t>
  </si>
  <si>
    <t>7.2B QPP definitions</t>
  </si>
  <si>
    <t>m² GFA</t>
  </si>
  <si>
    <t>m²  GFA</t>
  </si>
  <si>
    <t>(300m² to 399m²)</t>
  </si>
  <si>
    <t>Residential allotment&lt; 200m²</t>
  </si>
  <si>
    <t>Residential allotment 200m² to 299m²</t>
  </si>
  <si>
    <t>Residential allotment 300m² to 399m²</t>
  </si>
  <si>
    <t xml:space="preserve">Residential allotment ≥ 400m² </t>
  </si>
  <si>
    <t>Breakwater (residential 200m² to 299m²)</t>
  </si>
  <si>
    <t>Breakwater (residential 300m² to 399m²)</t>
  </si>
  <si>
    <t>Breakwater (residential  ≥ 400m² )</t>
  </si>
  <si>
    <t>CBD Tourist Core (&lt; 200m²)</t>
  </si>
  <si>
    <t>CBD Tourist Core (200m² to 299m²)</t>
  </si>
  <si>
    <t>CBD Tourist Core ( ≥ 400m² )</t>
  </si>
  <si>
    <t>City View Slopes Residential (&lt; 200m²)</t>
  </si>
  <si>
    <t>City View Slopes Residential (200m² to 299m²)</t>
  </si>
  <si>
    <t>City View Slopes Residential (300m² to 399m²)</t>
  </si>
  <si>
    <t>City View Slopes Residential ( ≥ 400m² )</t>
  </si>
  <si>
    <t>Defence (&lt; 200m²)</t>
  </si>
  <si>
    <t>Defence (200m² to 299m²)</t>
  </si>
  <si>
    <t>Defence (300m² to 399m²)</t>
  </si>
  <si>
    <t>Defence ( ≥ 400m² )</t>
  </si>
  <si>
    <t>Medium Density Residential' (&lt; 200m²)</t>
  </si>
  <si>
    <t>Medium Density Residential' (200m² to 299m²)</t>
  </si>
  <si>
    <t>Medium Density Residential' (300m² to 399m²)</t>
  </si>
  <si>
    <t>Medium Density Residential' ( ≥ 400m² )</t>
  </si>
  <si>
    <t>Mixed Residential (&lt; 200m²)</t>
  </si>
  <si>
    <t>Mixed Residential(200m² to 299m²)</t>
  </si>
  <si>
    <t>Mixed Residential(300m² to 399m²)</t>
  </si>
  <si>
    <t>Mixed Residential ( ≥ 400m² )</t>
  </si>
  <si>
    <t>Neighbourhood Residential(200m² to 299m²)</t>
  </si>
  <si>
    <t>Neighbourhood Residential(300m² to 399m²)</t>
  </si>
  <si>
    <t>Neighbourhood Residential( ≥ 400m² )</t>
  </si>
  <si>
    <t>Rural Residential(&lt; 200m²)</t>
  </si>
  <si>
    <t>Rural Residential(200m² to 299m²)</t>
  </si>
  <si>
    <t>Rural Residential(300m² to 399m²)</t>
  </si>
  <si>
    <t>Rural Residential( ≥ 400m² )</t>
  </si>
  <si>
    <t>Traditional Residential(&lt; 200m²)</t>
  </si>
  <si>
    <t>Traditional Residential(200m² to 299m²)</t>
  </si>
  <si>
    <t>Traditional Residential(300m² to 399m²)</t>
  </si>
  <si>
    <t>Traditional Residential( ≥ 400m² )</t>
  </si>
  <si>
    <t>Undefined (residential &lt; 200m²)</t>
  </si>
  <si>
    <t>Undefined (residential 200m² to 299m²)</t>
  </si>
  <si>
    <t>Undefined (residential 300m² to 399m²)</t>
  </si>
  <si>
    <t>Undefined (residential  ≥ 400m² )</t>
  </si>
  <si>
    <t>Caretaker's Residence &lt;120m² GFA</t>
  </si>
  <si>
    <t>Caretaker's Residence ≥120m² GFA</t>
  </si>
  <si>
    <t>Shopping Complex 0 - 10,000m² GFA</t>
  </si>
  <si>
    <t>Shopping Complex 10,000 - 20,000m² GFA</t>
  </si>
  <si>
    <t>Shopping Complex 20,000 - 30,000m² GFA</t>
  </si>
  <si>
    <t>Shopping Complex 30,000 - 40,000m² GFA</t>
  </si>
  <si>
    <t>Shop - Hardware and trade supplies(&lt;600m² lettable area)</t>
  </si>
  <si>
    <t>Shopping Complex (0-10000m² GFA)</t>
  </si>
  <si>
    <t>Shopping Complex (20000-30000m² GFA)</t>
  </si>
  <si>
    <t>Shopping Complex (30000-40000m² GFA)</t>
  </si>
  <si>
    <t>Indoor recreation - squash/other court (non-court areas)</t>
  </si>
  <si>
    <t>Indoor recreation - squash/other court (court areas)</t>
  </si>
  <si>
    <t>3. Reference is required to the policies for details of application, maps, etc. - this calculator is to be used in conjunction with those policies.</t>
  </si>
  <si>
    <t>Funeral Director’s Premises</t>
  </si>
  <si>
    <t>Caretaker’s Residence</t>
  </si>
  <si>
    <t>Cultural Facilities</t>
  </si>
  <si>
    <t>Minor or Temporary</t>
  </si>
  <si>
    <t>Stable</t>
  </si>
  <si>
    <t>Storage or Contractor’s Yard</t>
  </si>
  <si>
    <t>Variety Retail Warehouse</t>
  </si>
  <si>
    <t>Rural Service Industry</t>
  </si>
  <si>
    <t>City Plan Definitions</t>
  </si>
  <si>
    <t>Air services</t>
  </si>
  <si>
    <t>Bulk landscape supplies</t>
  </si>
  <si>
    <t>Community care centre</t>
  </si>
  <si>
    <t>Hardware and trade supplies</t>
  </si>
  <si>
    <t>Health care services</t>
  </si>
  <si>
    <t>Intensive animal industry</t>
  </si>
  <si>
    <t>Major electricity infrastructure</t>
  </si>
  <si>
    <t>Non-resident workforce accommodation</t>
  </si>
  <si>
    <t>Permanent plantation</t>
  </si>
  <si>
    <t>Place of worship</t>
  </si>
  <si>
    <t>Research and technology industry</t>
  </si>
  <si>
    <t>Residential care facility</t>
  </si>
  <si>
    <t>Rural workers accommodation</t>
  </si>
  <si>
    <t>Service industry</t>
  </si>
  <si>
    <t>Service station</t>
  </si>
  <si>
    <t>Short-term accommodation</t>
  </si>
  <si>
    <t>Special industry</t>
  </si>
  <si>
    <t>Transport depot</t>
  </si>
  <si>
    <t>QPP definitions</t>
  </si>
  <si>
    <t>Caravan park (reloc home Park) - rural</t>
  </si>
  <si>
    <t>Caravan park (reloc home Park) - urban</t>
  </si>
  <si>
    <t>Caravan Park (tourist park)  - rural</t>
  </si>
  <si>
    <t>Caravan Park (tourist park) - urban</t>
  </si>
  <si>
    <t>Non-resident workforce accommodation (self-contained)</t>
  </si>
  <si>
    <t>Caretaker’s Residence (3 or more bedrooms)</t>
  </si>
  <si>
    <t>Detached house (3 or more bedrooms)</t>
  </si>
  <si>
    <t>.</t>
  </si>
  <si>
    <t>Fraction impervious for ROL</t>
  </si>
  <si>
    <t>Accommodation Building (Rural worker accommodation)</t>
  </si>
  <si>
    <t>Environment facility</t>
  </si>
  <si>
    <t>Service Station - Shop, Restaurant etc</t>
  </si>
  <si>
    <t>Shopping Complex (10000-20000 GFA)</t>
  </si>
  <si>
    <t>stall/place</t>
  </si>
  <si>
    <t>practitioner</t>
  </si>
  <si>
    <t>Transport Terminal - Military ships</t>
  </si>
  <si>
    <t>enrolment</t>
  </si>
  <si>
    <t>Hotel (accommodation component)</t>
  </si>
  <si>
    <t>Hotel (non-accommodation component)</t>
  </si>
  <si>
    <t>Reconfiguration of Lot</t>
  </si>
  <si>
    <t>General Industry (low impact industry)</t>
  </si>
  <si>
    <t>General Industry (Rural industry)</t>
  </si>
  <si>
    <t>General Industry (Special industry)</t>
  </si>
  <si>
    <t>General Industry (Winery)</t>
  </si>
  <si>
    <t>General Industry (Marine industry)</t>
  </si>
  <si>
    <t>Major Utility (Major electricity infrastructure)</t>
  </si>
  <si>
    <t>Major Utility (Substation)</t>
  </si>
  <si>
    <t>Major Utility (Renewable energy facility)</t>
  </si>
  <si>
    <t>Major Utility (Air Services)</t>
  </si>
  <si>
    <t>Outdoor Recreation - Environment Facility</t>
  </si>
  <si>
    <t>Outdoor Recreation - Tourist Attraction</t>
  </si>
  <si>
    <t>Outdoor Recreation - Major sport, recreation and entertainment facility</t>
  </si>
  <si>
    <t>Outdoor Recreation - Nature-based tourism</t>
  </si>
  <si>
    <t>Special Industry</t>
  </si>
  <si>
    <t>Garden centre - Retail</t>
  </si>
  <si>
    <t>Hotel - Accommodation component</t>
  </si>
  <si>
    <t>Hotel - Non accommodation component</t>
  </si>
  <si>
    <t>Service Station - Fuel Pumps</t>
  </si>
  <si>
    <t>Transport Terminal - Other</t>
  </si>
  <si>
    <t>Transport Terminal - Cruise Ships</t>
  </si>
  <si>
    <t>Substation</t>
  </si>
  <si>
    <t>Marine industry</t>
  </si>
  <si>
    <t>Nature-based tourism</t>
  </si>
  <si>
    <t>Renewable energy facility</t>
  </si>
  <si>
    <t>Resort complex</t>
  </si>
  <si>
    <t>Landing</t>
  </si>
  <si>
    <t>Wholesale nursery</t>
  </si>
  <si>
    <t>Winery</t>
  </si>
  <si>
    <t>INPUT</t>
  </si>
  <si>
    <t>$</t>
  </si>
  <si>
    <t>Theatre</t>
  </si>
  <si>
    <t>Tourist attraction</t>
  </si>
  <si>
    <t>Utility installation</t>
  </si>
  <si>
    <t>Veterinary services</t>
  </si>
  <si>
    <t>Motor sport facility</t>
  </si>
  <si>
    <t>Multiple dwelling</t>
  </si>
  <si>
    <t>Nightclub entertainment facility</t>
  </si>
  <si>
    <t>Outdoor sales</t>
  </si>
  <si>
    <t>Parking station</t>
  </si>
  <si>
    <t>Port services</t>
  </si>
  <si>
    <t>Relocatable home park</t>
  </si>
  <si>
    <t>Tourist park</t>
  </si>
  <si>
    <t>Retirement facility</t>
  </si>
  <si>
    <t>Roadside stall</t>
  </si>
  <si>
    <t>Rural industry</t>
  </si>
  <si>
    <t>Adult store</t>
  </si>
  <si>
    <t>Agricultural supplies store</t>
  </si>
  <si>
    <t>Animal husbandry</t>
  </si>
  <si>
    <t>Animal keeping</t>
  </si>
  <si>
    <t>Aquaculture</t>
  </si>
  <si>
    <t>Caretaker’s accommodation</t>
  </si>
  <si>
    <t>Car wash</t>
  </si>
  <si>
    <t>Cemetery</t>
  </si>
  <si>
    <t>Child care centre</t>
  </si>
  <si>
    <t>Dwelling house</t>
  </si>
  <si>
    <t>Club</t>
  </si>
  <si>
    <t>Community residence</t>
  </si>
  <si>
    <t>Community use</t>
  </si>
  <si>
    <t>Crematorium</t>
  </si>
  <si>
    <t>Dual occupancy</t>
  </si>
  <si>
    <t>Educational establishment</t>
  </si>
  <si>
    <t>Emergency services</t>
  </si>
  <si>
    <t>Extractive industry</t>
  </si>
  <si>
    <t>Food and drink outlet</t>
  </si>
  <si>
    <t>Funeral parlour</t>
  </si>
  <si>
    <t>Garden centre</t>
  </si>
  <si>
    <t>Home based business</t>
  </si>
  <si>
    <t>Hotel</t>
  </si>
  <si>
    <t>Indoor sport and recreation</t>
  </si>
  <si>
    <t>Intensive horticulture</t>
  </si>
  <si>
    <t>Telecommunications facility</t>
  </si>
  <si>
    <t>Sales office</t>
  </si>
  <si>
    <t>Shopping centre</t>
  </si>
  <si>
    <t>Major sport, recreation and entertainment facility</t>
  </si>
  <si>
    <t xml:space="preserve">Animal Husbandry </t>
  </si>
  <si>
    <t xml:space="preserve">Cultural Facilities </t>
  </si>
  <si>
    <t>Extractive Industry</t>
  </si>
  <si>
    <t>Major Telecommunications Facility</t>
  </si>
  <si>
    <t xml:space="preserve">Minor or Temporary Telecommunications Facility </t>
  </si>
  <si>
    <t>Agriculture</t>
  </si>
  <si>
    <t>Car Park</t>
  </si>
  <si>
    <t>Community Residence</t>
  </si>
  <si>
    <t>Local Utility</t>
  </si>
  <si>
    <t>Major Utility</t>
  </si>
  <si>
    <t>Outdoor Recreation</t>
  </si>
  <si>
    <t>Parkland</t>
  </si>
  <si>
    <t>Roadside Stall</t>
  </si>
  <si>
    <t>Undefined</t>
  </si>
  <si>
    <t>Shop (Adult store)</t>
  </si>
  <si>
    <t>Shop (Agricultural supplies store)</t>
  </si>
  <si>
    <t>Fraction impervious (ROL)</t>
  </si>
  <si>
    <t>DEMAND</t>
  </si>
  <si>
    <t>EXISTING USE RIGHTS</t>
  </si>
  <si>
    <t>Centre Frame</t>
  </si>
  <si>
    <t>Local Centre</t>
  </si>
  <si>
    <t>District Centre</t>
  </si>
  <si>
    <t>CBD Business Core</t>
  </si>
  <si>
    <t>CBD Entertainment Core</t>
  </si>
  <si>
    <t>CBD Retail Core</t>
  </si>
  <si>
    <t>Cultural Centre</t>
  </si>
  <si>
    <t>Education, Heritage and Business Park</t>
  </si>
  <si>
    <t>Business and Industry</t>
  </si>
  <si>
    <t>Community and Government</t>
  </si>
  <si>
    <t>Core Industry</t>
  </si>
  <si>
    <t>Green Space</t>
  </si>
  <si>
    <t>Port</t>
  </si>
  <si>
    <t>Rural</t>
  </si>
  <si>
    <t>Unit</t>
  </si>
  <si>
    <t>Lot</t>
  </si>
  <si>
    <t>N/A</t>
  </si>
  <si>
    <t>FPA</t>
  </si>
  <si>
    <t>Other</t>
  </si>
  <si>
    <t>Retirement Village</t>
  </si>
  <si>
    <t>Caretakers Residence</t>
  </si>
  <si>
    <t>Dual Occupancy</t>
  </si>
  <si>
    <t>Multiple Dwelling</t>
  </si>
  <si>
    <t>Detached House</t>
  </si>
  <si>
    <t>Catering Shop</t>
  </si>
  <si>
    <t>Child Care Centre</t>
  </si>
  <si>
    <t>Fast Food Outlet</t>
  </si>
  <si>
    <t>Indoor Recreation</t>
  </si>
  <si>
    <t>Office</t>
  </si>
  <si>
    <t>Restaurant</t>
  </si>
  <si>
    <t>Service Station</t>
  </si>
  <si>
    <t>Shop</t>
  </si>
  <si>
    <t>Shopping Complex</t>
  </si>
  <si>
    <t>Medical Centre</t>
  </si>
  <si>
    <t>Bed and Breakfast</t>
  </si>
  <si>
    <t>Caravan Park</t>
  </si>
  <si>
    <t>Motel</t>
  </si>
  <si>
    <t>dwelling unit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</si>
  <si>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</si>
  <si>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</si>
  <si>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</si>
  <si>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</si>
  <si>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</si>
  <si>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</si>
  <si>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</si>
  <si>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</si>
  <si>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</si>
  <si>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</si>
  <si>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</si>
  <si>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</si>
  <si>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</si>
  <si>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Commercial Animal Keeping</t>
  </si>
  <si>
    <t>Stables</t>
  </si>
  <si>
    <t>Charge Catchment</t>
  </si>
  <si>
    <t>Date</t>
  </si>
  <si>
    <t>RBCI</t>
  </si>
  <si>
    <t>Rate ($/unit)</t>
  </si>
  <si>
    <t>Development Type</t>
  </si>
  <si>
    <t>Type</t>
  </si>
  <si>
    <t>Qty</t>
  </si>
  <si>
    <t>Units</t>
  </si>
  <si>
    <t xml:space="preserve"> </t>
  </si>
  <si>
    <t>Sub-total</t>
  </si>
  <si>
    <t>2.</t>
  </si>
  <si>
    <t>3.</t>
  </si>
  <si>
    <t>4.</t>
  </si>
  <si>
    <t>5.</t>
  </si>
  <si>
    <t>Base Rate</t>
  </si>
  <si>
    <t>1.</t>
  </si>
  <si>
    <t>Use</t>
  </si>
  <si>
    <t>Magnetic Island</t>
  </si>
  <si>
    <t>Mainland (Balance)</t>
  </si>
  <si>
    <t>Rocky Springs</t>
  </si>
  <si>
    <t>EP's</t>
  </si>
  <si>
    <t>$/EP</t>
  </si>
  <si>
    <t>Sewer</t>
  </si>
  <si>
    <t>Water</t>
  </si>
  <si>
    <t>Developer Contribution Calculator</t>
  </si>
  <si>
    <t>Welcome to the:</t>
  </si>
  <si>
    <t>Townsville City</t>
  </si>
  <si>
    <t>single bed</t>
  </si>
  <si>
    <t>Subordinate dwelling unit</t>
  </si>
  <si>
    <t>site</t>
  </si>
  <si>
    <t>room</t>
  </si>
  <si>
    <t>Material Change of Use</t>
  </si>
  <si>
    <t>Item</t>
  </si>
  <si>
    <t>Alligator Ck &amp; Julago</t>
  </si>
  <si>
    <t>Total</t>
  </si>
  <si>
    <t>Developer Contribution Rate</t>
  </si>
  <si>
    <t>$/lot</t>
  </si>
  <si>
    <t>All of former Townsville City</t>
  </si>
  <si>
    <t>unit</t>
  </si>
  <si>
    <t>Accommodation Building</t>
  </si>
  <si>
    <t>passenger</t>
  </si>
  <si>
    <t>vessel</t>
  </si>
  <si>
    <t>Adjust. factor</t>
  </si>
  <si>
    <t>Indexed Rate</t>
  </si>
  <si>
    <t>No. of additional lots/units</t>
  </si>
  <si>
    <t>(Sewer)</t>
  </si>
  <si>
    <t>(water)</t>
  </si>
  <si>
    <t>At time of payment</t>
  </si>
  <si>
    <t>Notes</t>
  </si>
  <si>
    <t>Details</t>
  </si>
  <si>
    <t>Name of Applicant</t>
  </si>
  <si>
    <t>Address</t>
  </si>
  <si>
    <t>Description</t>
  </si>
  <si>
    <t>Calculation Date</t>
  </si>
  <si>
    <t>Council Officer</t>
  </si>
  <si>
    <t>Indexation</t>
  </si>
  <si>
    <t>Value</t>
  </si>
  <si>
    <t>Jun '08</t>
  </si>
  <si>
    <t>CPI</t>
  </si>
  <si>
    <t>Outputs</t>
  </si>
  <si>
    <t>Reciept Code</t>
  </si>
  <si>
    <t>Note - Base Rate &amp; RBCI set per policy, updated RBCI as per 'Summary'</t>
  </si>
  <si>
    <t>Jun '06</t>
  </si>
  <si>
    <t>Version</t>
  </si>
  <si>
    <t>Date introduced</t>
  </si>
  <si>
    <t>Policies Effective from</t>
  </si>
  <si>
    <t>Changes made</t>
  </si>
  <si>
    <t>Code</t>
  </si>
  <si>
    <t>P0090</t>
  </si>
  <si>
    <t>P0085</t>
  </si>
  <si>
    <t>P0100</t>
  </si>
  <si>
    <t>CON25</t>
  </si>
  <si>
    <t>CON30</t>
  </si>
  <si>
    <t>Disclaimer</t>
  </si>
  <si>
    <t>Rate ($/EP)</t>
  </si>
  <si>
    <t>Caravan Park - urban</t>
  </si>
  <si>
    <t>Caravan Park - rural</t>
  </si>
  <si>
    <t>Display Home</t>
  </si>
  <si>
    <t>Garden Centre</t>
  </si>
  <si>
    <t>Hotel - accommodation component</t>
  </si>
  <si>
    <t>Hotel - non-accommodation component</t>
  </si>
  <si>
    <t>Indoor recreation - squash or other court</t>
  </si>
  <si>
    <t>Indoor recreation - Theatre/cinema</t>
  </si>
  <si>
    <t>Indoor recreation - gymnasium</t>
  </si>
  <si>
    <t>Indoor recreation - other</t>
  </si>
  <si>
    <t>Intensive Animal Husbandry</t>
  </si>
  <si>
    <t>Landscape Supplies</t>
  </si>
  <si>
    <t>Market</t>
  </si>
  <si>
    <t>Multiple Dwelling - up to 2 bedrooms</t>
  </si>
  <si>
    <t>Multiple Dwelling - 3 or more bedrooms</t>
  </si>
  <si>
    <t>Outdoor Recreation - Tennis or other court</t>
  </si>
  <si>
    <t>Outdoor Recreation - Lawn Bowls</t>
  </si>
  <si>
    <t>Outdoor Recreation - Swimming Pools</t>
  </si>
  <si>
    <t>Outdoor Recreation - Golf Course</t>
  </si>
  <si>
    <t>Outdoor Recreation - Club House</t>
  </si>
  <si>
    <t>Retirement Village - Self contained dwelling</t>
  </si>
  <si>
    <t>Retirement Village - Hostel units</t>
  </si>
  <si>
    <t>Retirement Village - Nursing Home</t>
  </si>
  <si>
    <t>Sales or Hire Yard - large products</t>
  </si>
  <si>
    <t>Sales or Hire Yard - other</t>
  </si>
  <si>
    <t>Service Station - fuel pumps</t>
  </si>
  <si>
    <t>Service Station - Service Bays</t>
  </si>
  <si>
    <t>Service Station - Shop, restaurant, etc</t>
  </si>
  <si>
    <t>Showroom</t>
  </si>
  <si>
    <t>TDU/unit</t>
  </si>
  <si>
    <t>lettable room</t>
  </si>
  <si>
    <t>ROL Equivalencies</t>
  </si>
  <si>
    <t>Sub Regional Centre</t>
  </si>
  <si>
    <t>lot</t>
  </si>
  <si>
    <t>Funeral Director's Premises</t>
  </si>
  <si>
    <t>court</t>
  </si>
  <si>
    <t>seat</t>
  </si>
  <si>
    <t>stall</t>
  </si>
  <si>
    <t>green</t>
  </si>
  <si>
    <t>hole</t>
  </si>
  <si>
    <t>bed</t>
  </si>
  <si>
    <t>pump</t>
  </si>
  <si>
    <t>Marina - wet berths for boats &lt;10m</t>
  </si>
  <si>
    <t>berth</t>
  </si>
  <si>
    <t>Marina - wet berths for boats 10 - 15m</t>
  </si>
  <si>
    <t>Marina - wet berths for boats &gt;15m</t>
  </si>
  <si>
    <t>Marina - dry berth or swing mooring</t>
  </si>
  <si>
    <t>Marina - ancillary activities</t>
  </si>
  <si>
    <t>Transport Terminal - cruise ships</t>
  </si>
  <si>
    <t>Transport Terminal - military ships</t>
  </si>
  <si>
    <t>Transport Terminal - other</t>
  </si>
  <si>
    <t>Works</t>
  </si>
  <si>
    <t>Land</t>
  </si>
  <si>
    <t>SCR ($/TDU)</t>
  </si>
  <si>
    <t>TCC ($/TDU)</t>
  </si>
  <si>
    <t>Base Developer Contribution Rates (2006)</t>
  </si>
  <si>
    <t>TCC Works</t>
  </si>
  <si>
    <t>TCC Land</t>
  </si>
  <si>
    <t>Index</t>
  </si>
  <si>
    <t>$/TDU</t>
  </si>
  <si>
    <t>TDU's</t>
  </si>
  <si>
    <t>Note - Base Rate, CPI &amp; RBCI set per policy, updated as per 'Summary'</t>
  </si>
  <si>
    <t>Sector 1   (CBD - North Ward)</t>
  </si>
  <si>
    <t>Sector 2   (S. Townsville - Railway Estate)</t>
  </si>
  <si>
    <t>Sector 3   (Garbutt, W. End, Belgian Gdns)</t>
  </si>
  <si>
    <t>Sector 4   (Hyde Pk., M'burra, Cranbrook)</t>
  </si>
  <si>
    <t>Sector 5   (Oonoomba - Roseneath)</t>
  </si>
  <si>
    <t>Sector 6   (Douglas - Annandale)</t>
  </si>
  <si>
    <t>Sector 10   (Mt. Louisa - Pallarenda)</t>
  </si>
  <si>
    <t>Sector 11   (Magnetic Island)</t>
  </si>
  <si>
    <t>EDU/unit</t>
  </si>
  <si>
    <t>Land use</t>
  </si>
  <si>
    <t>Single dwelling unit</t>
  </si>
  <si>
    <t>Commercial or retail uses</t>
  </si>
  <si>
    <t>Industrial uses</t>
  </si>
  <si>
    <t>dwelling</t>
  </si>
  <si>
    <t>Residential</t>
  </si>
  <si>
    <t>Precinct Type</t>
  </si>
  <si>
    <t>Commercial</t>
  </si>
  <si>
    <t>Retail</t>
  </si>
  <si>
    <t>Industrial</t>
  </si>
  <si>
    <t>EDU's</t>
  </si>
  <si>
    <t>Multiple dwelling units</t>
  </si>
  <si>
    <t>$/EDU</t>
  </si>
  <si>
    <t>Location</t>
  </si>
  <si>
    <t>Mainland (City Plan area)</t>
  </si>
  <si>
    <t>TCC</t>
  </si>
  <si>
    <t>SCR</t>
  </si>
  <si>
    <t>Receipt Code</t>
  </si>
  <si>
    <t>Developer Contribution Rates (Jun '08)</t>
  </si>
  <si>
    <t>CON110</t>
  </si>
  <si>
    <t>CON120</t>
  </si>
  <si>
    <t>CON130</t>
  </si>
  <si>
    <t>CON140</t>
  </si>
  <si>
    <t>CON150</t>
  </si>
  <si>
    <t>CON160</t>
  </si>
  <si>
    <t>CON190</t>
  </si>
  <si>
    <t>CON85</t>
  </si>
  <si>
    <t>CON1110</t>
  </si>
  <si>
    <t>CON210</t>
  </si>
  <si>
    <t>CON220</t>
  </si>
  <si>
    <t>CON230</t>
  </si>
  <si>
    <t>CON240</t>
  </si>
  <si>
    <t>CON250</t>
  </si>
  <si>
    <t>CON260</t>
  </si>
  <si>
    <t>CON290</t>
  </si>
  <si>
    <t>CON55</t>
  </si>
  <si>
    <t>CON2110</t>
  </si>
  <si>
    <t>Low impact rural</t>
  </si>
  <si>
    <t>High impact rural</t>
  </si>
  <si>
    <t>Industry</t>
  </si>
  <si>
    <t>Commercial (retail)</t>
  </si>
  <si>
    <t>Commercial (office)</t>
  </si>
  <si>
    <t>Commercial (bulk goods)</t>
  </si>
  <si>
    <t>High impact industry</t>
  </si>
  <si>
    <t>Essential services</t>
  </si>
  <si>
    <t>Entertainment</t>
  </si>
  <si>
    <t>Maximum standard charge grouping</t>
  </si>
  <si>
    <t>Max. std. charge grouping</t>
  </si>
  <si>
    <t>Water, sewer, transport, parks</t>
  </si>
  <si>
    <t>Stormwater</t>
  </si>
  <si>
    <t>TBA</t>
  </si>
  <si>
    <t>Amount ($)</t>
  </si>
  <si>
    <t>Agriculture (Intensive horticulture)</t>
  </si>
  <si>
    <t>Agriculture (Permanent plantations)</t>
  </si>
  <si>
    <t>General Industry (High impact industry)</t>
  </si>
  <si>
    <t>General Industry (Medium impact industry)</t>
  </si>
  <si>
    <t>General Industry (Research &amp; technology industry)</t>
  </si>
  <si>
    <t>Indoor Recreation (Club)</t>
  </si>
  <si>
    <t>Indoor Recreation (Function facility)</t>
  </si>
  <si>
    <t>Indoor Recreation (Theatre)</t>
  </si>
  <si>
    <t>Indoor Recreation (Nightclub)</t>
  </si>
  <si>
    <t>Indoor Recreation (Tourist attraction)</t>
  </si>
  <si>
    <t>Major Utility (Cemetery)</t>
  </si>
  <si>
    <t>Major Utility (Crematorium)</t>
  </si>
  <si>
    <t>Major Utility (Emergency services)</t>
  </si>
  <si>
    <t>Major Utility (Utility installation)</t>
  </si>
  <si>
    <t>Outdoor Recreation (Motor sport)</t>
  </si>
  <si>
    <t>WATER AND SEWER</t>
  </si>
  <si>
    <t>Development Approval No.</t>
  </si>
  <si>
    <t>Decision Date</t>
  </si>
  <si>
    <t>TRANSPORT (ROADS)</t>
  </si>
  <si>
    <t>Places of assembly</t>
  </si>
  <si>
    <t>Specialised uses</t>
  </si>
  <si>
    <t>Minor uses</t>
  </si>
  <si>
    <t>These are 'as of right' uses (vacant land) or the proposed uses (which would exist after the development is carried out), and may require reference to the Queensland Planning Provisions for sub-definition identifcation</t>
  </si>
  <si>
    <t>These are 'as of right' uses (vacant land) or the existing lawful uses which exist immediately before the development is carried out, and may require reference to the Queensland Planning Provisions for sub-definition identifcation</t>
  </si>
  <si>
    <t>Charge Payable ($)</t>
  </si>
  <si>
    <t>1/5 or part</t>
  </si>
  <si>
    <t>SPRP adjustment</t>
  </si>
  <si>
    <t>Demand</t>
  </si>
  <si>
    <t>Credit</t>
  </si>
  <si>
    <t>Developer Contribution</t>
  </si>
  <si>
    <t>PARK</t>
  </si>
  <si>
    <t>STORMWATER</t>
  </si>
  <si>
    <t>MAXIMUM ADOPTED INFRASTRUCTURE CHARGES</t>
  </si>
  <si>
    <r>
      <t>Impervious area (m</t>
    </r>
    <r>
      <rPr>
        <vertAlign val="superscript"/>
        <sz val="11"/>
        <rFont val="Arial"/>
        <family val="2"/>
      </rPr>
      <t>2</t>
    </r>
    <r>
      <rPr>
        <sz val="11"/>
        <rFont val="Arial"/>
        <family val="2"/>
      </rPr>
      <t>)</t>
    </r>
  </si>
  <si>
    <r>
      <t>Rate ($/m</t>
    </r>
    <r>
      <rPr>
        <vertAlign val="superscript"/>
        <sz val="10"/>
        <rFont val="Arial Narrow"/>
        <family val="2"/>
      </rPr>
      <t>2</t>
    </r>
    <r>
      <rPr>
        <sz val="10"/>
        <rFont val="Arial Narrow"/>
        <family val="2"/>
      </rPr>
      <t xml:space="preserve"> imp. area)</t>
    </r>
  </si>
  <si>
    <t>1.1</t>
  </si>
  <si>
    <t>Gross maximum charge</t>
  </si>
  <si>
    <t>Maximum charge credit</t>
  </si>
  <si>
    <t>NET MAXIMUM CHARGE</t>
  </si>
  <si>
    <t>(Demand)</t>
  </si>
  <si>
    <t>(Credit)</t>
  </si>
  <si>
    <t>With compliments</t>
  </si>
  <si>
    <t>Darron Irwin</t>
  </si>
  <si>
    <t xml:space="preserve">MEng (civil), CPEng, NPER </t>
  </si>
  <si>
    <t>3. Save the file  in the relevant development application folder in Dataworks for later reference.</t>
  </si>
  <si>
    <t>Rate</t>
  </si>
  <si>
    <t>-</t>
  </si>
  <si>
    <t>2</t>
  </si>
  <si>
    <t>TBA*</t>
  </si>
  <si>
    <t>Fixture Calculator</t>
  </si>
  <si>
    <t>Fixture</t>
  </si>
  <si>
    <t>Rating</t>
  </si>
  <si>
    <t>Amount</t>
  </si>
  <si>
    <t>Fixture Unit Ratings</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</si>
  <si>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</si>
  <si>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</si>
  <si>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</si>
  <si>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</si>
  <si>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</si>
  <si>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</si>
  <si>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</si>
  <si>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</si>
  <si>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</si>
  <si>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</si>
  <si>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</si>
  <si>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</si>
  <si>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</si>
  <si>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</si>
  <si>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</si>
  <si>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</si>
  <si>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</si>
  <si>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</si>
  <si>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Group of fixtures in one room (bath, basin, shower, water closet)</t>
  </si>
  <si>
    <t>Kitchen sink</t>
  </si>
  <si>
    <t>Kitchen sink (commercial)</t>
  </si>
  <si>
    <t>Laboratory sink</t>
  </si>
  <si>
    <t>Laundry trough</t>
  </si>
  <si>
    <t>Potato peeler</t>
  </si>
  <si>
    <t>Refrigerated cabinet</t>
  </si>
  <si>
    <t>Sanitary napkin disposal unit</t>
  </si>
  <si>
    <t>Shower</t>
  </si>
  <si>
    <t>Shower bath</t>
  </si>
  <si>
    <t>Slop hopper (cistern)</t>
  </si>
  <si>
    <t>Slop hopper (flush valve)</t>
  </si>
  <si>
    <t>Steriliser</t>
  </si>
  <si>
    <t>Tundish</t>
  </si>
  <si>
    <t>Urinal (2.4m, or 4 stalls)</t>
  </si>
  <si>
    <t>Water closet (cistern)</t>
  </si>
  <si>
    <t>Water closet (flush valve)</t>
  </si>
  <si>
    <t>Total Ficture units</t>
  </si>
  <si>
    <t>A = Demand</t>
  </si>
  <si>
    <t>Non-residential allotment</t>
  </si>
  <si>
    <t>Roads</t>
  </si>
  <si>
    <t>Water &amp; Sewer</t>
  </si>
  <si>
    <t>B = Credit (Existing Lawful Use)</t>
  </si>
  <si>
    <t>Sewer &amp; Water</t>
  </si>
  <si>
    <t>Park</t>
  </si>
  <si>
    <t>Qty.</t>
  </si>
  <si>
    <t>Material change of use (MCU) Equivalencies</t>
  </si>
  <si>
    <t>Indoor sport &amp; recreation facility (court areas)</t>
  </si>
  <si>
    <t>Indoor sport &amp; recreation facility (non-court areas)</t>
  </si>
  <si>
    <t>Roads Precinct</t>
  </si>
  <si>
    <t>City Plan definition / QPP definition</t>
  </si>
  <si>
    <t>Port services (dry berth or swing mooring)</t>
  </si>
  <si>
    <t>Port services (wet berths for boats &lt;10m)</t>
  </si>
  <si>
    <t>Port services (wet berths for boats &gt;15m)</t>
  </si>
  <si>
    <t>Port services (wet berths for boats 10 - 15m)</t>
  </si>
  <si>
    <t>Low impact industry</t>
  </si>
  <si>
    <t>Medium impact industry</t>
  </si>
  <si>
    <t>Port services (ancillary activities)</t>
  </si>
  <si>
    <t>Breakwater (non-residential)</t>
  </si>
  <si>
    <r>
      <t>Breakwater (residential &lt; 200m</t>
    </r>
    <r>
      <rPr>
        <vertAlign val="superscript"/>
        <sz val="10"/>
        <rFont val="Arial"/>
        <family val="2"/>
      </rPr>
      <t>2</t>
    </r>
    <r>
      <rPr>
        <sz val="10"/>
        <rFont val="Arial"/>
        <family val="2"/>
      </rPr>
      <t>)</t>
    </r>
  </si>
  <si>
    <t>SPRP charge grouping</t>
  </si>
  <si>
    <t>SPRP Charge Grouping</t>
  </si>
  <si>
    <t>Demand : gross maximum charge</t>
  </si>
  <si>
    <t>Table 1 : Development Type</t>
  </si>
  <si>
    <t xml:space="preserve">Charge Catchments </t>
  </si>
  <si>
    <t>Parks</t>
  </si>
  <si>
    <t>Table 2 : Charge Catchments matching</t>
  </si>
  <si>
    <t>Contents:</t>
  </si>
  <si>
    <t xml:space="preserve">This sheet contains following reference data tables. </t>
  </si>
  <si>
    <t>7. SPRP</t>
  </si>
  <si>
    <t>Table 7.1 - Max std charge grouping</t>
  </si>
  <si>
    <t xml:space="preserve">Table 7.2 - Land use definitions </t>
  </si>
  <si>
    <t>Table 7.5 - Note on SPRP calculation</t>
  </si>
  <si>
    <t>EP/unit</t>
  </si>
  <si>
    <t>Exixting use rights &amp; gross maximum charge credit</t>
  </si>
  <si>
    <t>Undefined (non-residential)</t>
  </si>
  <si>
    <t>EDU</t>
  </si>
  <si>
    <t xml:space="preserve">Table 7.3 - SPRP maximum Charge Rates </t>
  </si>
  <si>
    <t>21+0.0754</t>
  </si>
  <si>
    <t>9+0.0507</t>
  </si>
  <si>
    <t>m² site area</t>
  </si>
  <si>
    <t>QPP</t>
  </si>
  <si>
    <t>CBD Tourist Core (non-residential)</t>
  </si>
  <si>
    <t>Neighbourhood Centre (non-res)</t>
  </si>
  <si>
    <t>Outdoor sport and recreation</t>
  </si>
  <si>
    <t>Dropdown / common definitions</t>
  </si>
  <si>
    <t>City plan</t>
  </si>
  <si>
    <t>Fix U/unit</t>
  </si>
  <si>
    <r>
      <t xml:space="preserve"> </t>
    </r>
    <r>
      <rPr>
        <b/>
        <sz val="10"/>
        <color indexed="47"/>
        <rFont val="Arial"/>
        <family val="2"/>
      </rPr>
      <t>Roads</t>
    </r>
  </si>
  <si>
    <t>Charge Catchments</t>
  </si>
  <si>
    <t>Hostel</t>
  </si>
  <si>
    <t>Selected land use</t>
  </si>
  <si>
    <t>Rural Service industry</t>
  </si>
  <si>
    <t>Air Services</t>
  </si>
  <si>
    <t>Brothel</t>
  </si>
  <si>
    <t>Cropping</t>
  </si>
  <si>
    <t>Detention facility</t>
  </si>
  <si>
    <t>Dwelling unit</t>
  </si>
  <si>
    <t>Most likely configuration.</t>
  </si>
  <si>
    <t>Residential (1 or 2 bedrooms)</t>
  </si>
  <si>
    <t>Residential (3 or more bedrooms)</t>
  </si>
  <si>
    <t>Agriculture (Cropping)</t>
  </si>
  <si>
    <t>Sales or Hire Yard - Large Products</t>
  </si>
  <si>
    <t>Sales or Hire Yard - Other</t>
  </si>
  <si>
    <t>6.</t>
  </si>
  <si>
    <t>PSP  Charges ($)</t>
  </si>
  <si>
    <t>Criteria</t>
  </si>
  <si>
    <t>Consolidated description</t>
  </si>
  <si>
    <t>PSP definition</t>
  </si>
  <si>
    <t>PSP description</t>
  </si>
  <si>
    <t>FIXTURE UNITS - EP CONVERSION</t>
  </si>
  <si>
    <t>Function facility</t>
  </si>
  <si>
    <t>Outdoor Recreation (Tourist attraction)</t>
  </si>
  <si>
    <t>Sector 9   (within Alligator Ck &amp; Julago water catchment)</t>
  </si>
  <si>
    <t>Sector 9   (within Rocky Springs water catchment)</t>
  </si>
  <si>
    <t>Sector 9   (elsewhere)</t>
  </si>
  <si>
    <t>bedroom</t>
  </si>
  <si>
    <t>Hotel (bedroom)</t>
  </si>
  <si>
    <t>Hotel (suite)</t>
  </si>
  <si>
    <t>relocatable dwelling site</t>
  </si>
  <si>
    <t>suite</t>
  </si>
  <si>
    <t>Accommodation (long term 1 or 2 bedrooms suite)</t>
  </si>
  <si>
    <t>Accommodation (long term 3 or more bedrooms suite)</t>
  </si>
  <si>
    <t>Accommodation (long term 3 or more bedrooms dwell site)</t>
  </si>
  <si>
    <t>Accommodation (long term 1 or 2 bedrooms dwell site)</t>
  </si>
  <si>
    <t>Accommodation (short term 3 or more bedrooms suite)</t>
  </si>
  <si>
    <t>Accommodation (short term 1 or 2 bedrooms suite)</t>
  </si>
  <si>
    <t>Description (if different than a dwelling)</t>
  </si>
  <si>
    <t>Accommodation Building (Hostel suite more than 3 bedrooms)</t>
  </si>
  <si>
    <t>Accommodation Building (Hostel room)</t>
  </si>
  <si>
    <t>Community Residence (long term suite 3 or more bedrooms)</t>
  </si>
  <si>
    <t>Community Residence ( bedroom)</t>
  </si>
  <si>
    <t>Rural workers accommodation (3 or more bedrooms- self-contained)</t>
  </si>
  <si>
    <t>m² TUA</t>
  </si>
  <si>
    <t xml:space="preserve">Note:  There are two 'Indoor sport and recreational facility' on the drop down list - first one will calculate charge for court areas and the next one for non-court areas. Note that the "SPRP' charge rate is different for court areas and non-court areas.  So, first select the first one on the list and enter court areas in the entry fields and on the next row select the other one from the drop down list to enter non-court areas in the entry fields of SPRP.    </t>
  </si>
  <si>
    <t>Accommodation Building (Short-term, not self contained)</t>
  </si>
  <si>
    <t>Accommodation (short-term 3 tent/caravan sites)</t>
  </si>
  <si>
    <t>Accommodation (short term bedroom)</t>
  </si>
  <si>
    <t>Accommodation (short-term 2 tent/caravan sites)</t>
  </si>
  <si>
    <t>Accommodation (long term bedroom)</t>
  </si>
  <si>
    <t>Accommodation (short-term 1or 2 bedroom tourist cabin)</t>
  </si>
  <si>
    <t>cabin</t>
  </si>
  <si>
    <t>Accommodation (short-term 3 or more bedrooms tourist cabin)</t>
  </si>
  <si>
    <t>Accommodation (short-term single tent/caravan site)</t>
  </si>
  <si>
    <t>Accommodation (long term 1 or 2 bedrooms dwell)</t>
  </si>
  <si>
    <t>Accommodation (long term 3 or more bedrooms dwell)</t>
  </si>
  <si>
    <t>tent/caravan site</t>
  </si>
  <si>
    <t>Accommodation (short-term tent/caravan sites)</t>
  </si>
  <si>
    <t>Retirement Village (3 or more bedrooms- Hostel suite)</t>
  </si>
  <si>
    <t>variable</t>
  </si>
  <si>
    <t/>
  </si>
  <si>
    <t>Reconfiguration</t>
  </si>
  <si>
    <t>EP</t>
  </si>
  <si>
    <t>TDU</t>
  </si>
  <si>
    <t>PSP Charge rate ($/unit)</t>
  </si>
  <si>
    <t>Reference Data - Do NOT delete</t>
  </si>
  <si>
    <t xml:space="preserve">PSP Gross demand  (units) </t>
  </si>
  <si>
    <t>PSP Credit            (units)</t>
  </si>
  <si>
    <t>PSP Net demand  (units)</t>
  </si>
  <si>
    <t>SPRP Max. Charge Allocation ($)</t>
  </si>
  <si>
    <t>fixture unit</t>
  </si>
  <si>
    <t>* TBA -  To be determined by Council, based on the nearest comparable use.</t>
  </si>
  <si>
    <t>Retirement Village (3 or more bedrooms- Self contained)</t>
  </si>
  <si>
    <r>
      <t xml:space="preserve">EPs </t>
    </r>
    <r>
      <rPr>
        <sz val="10"/>
        <rFont val="Arial"/>
        <family val="2"/>
      </rPr>
      <t xml:space="preserve"> ( 1 EP / 5 f.u. or part thereof )</t>
    </r>
  </si>
  <si>
    <t>YES</t>
  </si>
  <si>
    <r>
      <t xml:space="preserve">Connected to </t>
    </r>
    <r>
      <rPr>
        <sz val="12"/>
        <color indexed="18"/>
        <rFont val="Arial"/>
        <family val="2"/>
      </rPr>
      <t>water</t>
    </r>
    <r>
      <rPr>
        <sz val="10"/>
        <rFont val="Arial"/>
        <family val="2"/>
      </rPr>
      <t xml:space="preserve"> supply network or to be connected?</t>
    </r>
  </si>
  <si>
    <r>
      <t xml:space="preserve">Connected to </t>
    </r>
    <r>
      <rPr>
        <sz val="12"/>
        <color indexed="18"/>
        <rFont val="Arial"/>
        <family val="2"/>
      </rPr>
      <t>Sewer</t>
    </r>
    <r>
      <rPr>
        <sz val="10"/>
        <rFont val="Arial"/>
        <family val="2"/>
      </rPr>
      <t xml:space="preserve"> network or to be connected?</t>
    </r>
  </si>
  <si>
    <t xml:space="preserve">5. Individual calculation pages can be viewed by clicking on the navigation buttons provided on this worksheet below 'contents'.   </t>
  </si>
  <si>
    <r>
      <t>7. The navigation buttons work with macros. To allow these tools to work, save the file as</t>
    </r>
    <r>
      <rPr>
        <b/>
        <sz val="11"/>
        <rFont val="Calibri"/>
        <family val="2"/>
      </rPr>
      <t xml:space="preserve"> </t>
    </r>
    <r>
      <rPr>
        <sz val="10"/>
        <rFont val="Arial"/>
        <family val="2"/>
      </rPr>
      <t>macro enabled file.</t>
    </r>
  </si>
  <si>
    <t xml:space="preserve">6. To calculate fix. u. for (i) warehouse and (ii) Storage or Contractor's yard use the navigation button to navigate to fixture unit calculator. </t>
  </si>
  <si>
    <t>Public water supply and sewer infrastructure</t>
  </si>
  <si>
    <t>Institutional Residence (Res. care facility - Nursing home)</t>
  </si>
  <si>
    <t>Institutional Residence (Educational Establishment)</t>
  </si>
  <si>
    <t>Education Establishement</t>
  </si>
  <si>
    <t>Educational Establishment (Other)</t>
  </si>
  <si>
    <t>Education facility except for Flying start Program for QLD Children</t>
  </si>
  <si>
    <t>Flying start Program for QLD Children</t>
  </si>
  <si>
    <t>Educational Establishment (QLD govt. flying start program)</t>
  </si>
  <si>
    <t>Undefined (Resort Complex)</t>
  </si>
  <si>
    <t>SUMMARY</t>
  </si>
  <si>
    <t>Nominal Charge Payable ($)</t>
  </si>
  <si>
    <t>7.</t>
  </si>
  <si>
    <t>[Comments or clarificatuons on calculation can be added here]</t>
  </si>
  <si>
    <t>8.</t>
  </si>
  <si>
    <t>[Comments can be added here]</t>
  </si>
  <si>
    <t>Planning Scheme Policy (PSP)</t>
  </si>
  <si>
    <t>State Planning Regulatory Provisions (SPRP)</t>
  </si>
  <si>
    <t>New resolution came into effect from 01 July 2014</t>
  </si>
  <si>
    <t>1. Use only 'INPUT &amp; OUTPUT' worksheet to enter all relevant data.</t>
  </si>
  <si>
    <t>2. The user is required to input data particular to the development in 'INPUT &amp; OUTPUT ' worksheet - protection has been applied to non-input data cells.</t>
  </si>
  <si>
    <t>4. Use the summary on 'INPUT &amp; OUTPUT' worksheet to inform on ICN.</t>
  </si>
  <si>
    <t>At time of preparing an Infrastructure Charges Notice (ICN).</t>
  </si>
  <si>
    <t>9. Consult the ICN for advice on inflationary adjustment. Adjust - if suggested.</t>
  </si>
  <si>
    <t>1. This spreadsheet automates the calculation of infrastructure charges, to make life easier and consistent for development calculations.</t>
  </si>
  <si>
    <t xml:space="preserve">2. Check the CPI and RBCI values are updated to the  2nd preceding financial quarter.   - adjust if required   </t>
  </si>
  <si>
    <t xml:space="preserve">8. Retrieve the file from the development application folder in Dataworks, </t>
  </si>
  <si>
    <t>4. The custodian will update the workbook to accommodate policy amendments - be aware of the currency of the calculator.</t>
  </si>
  <si>
    <t>Corrected print error.</t>
  </si>
  <si>
    <t>Updated for June '14 indices</t>
  </si>
  <si>
    <t>Retirement Village (up to 2 bedrooms- Hostel suite)</t>
  </si>
  <si>
    <t>Retirement Village (up to 2 bedrooms- Self contained)</t>
  </si>
  <si>
    <t>Rural workers accommodation (up to 2 bedrooms - self-contained)</t>
  </si>
  <si>
    <t>Subordinate dwelling unit (short term - up to 2 bedrooms)</t>
  </si>
  <si>
    <t>Accommodation Building (Hostel suite up to 2 bedrooms)</t>
  </si>
  <si>
    <t>Caretaker’s Residence (up to 2 bedrooms)</t>
  </si>
  <si>
    <t>Community Residence (long term suite up to 2 bedrooms)</t>
  </si>
  <si>
    <t>Detached house (up to 2 bedrooms)</t>
  </si>
  <si>
    <t>Dual Occupancy (up to 2 bedroom)</t>
  </si>
  <si>
    <t>Dual Occupancy (3 or more bedroom)</t>
  </si>
  <si>
    <t>(i) Receipt code added in output (ii) Corrected spelling error for dual occupancy</t>
  </si>
  <si>
    <t xml:space="preserve">(i) 'Updated for Sep '14 indices (ii) Transport depot was aligned with industrial uses instead of commercial or retail use for stormwater. </t>
  </si>
  <si>
    <t>Base Rates (2008) - nullified for PIP (27.10.14)</t>
  </si>
  <si>
    <t>Stormwater (n/a)</t>
  </si>
  <si>
    <t>Applicable to the Infrastructure Charge Resolution, for infrastructure defined in the Priority Infrastructure Plan</t>
  </si>
  <si>
    <t>This calculator is based on, but does not supercede the relevant infrastructure charges resolutions, the planning scheme policies for infrastructure and the state planning regulatory provision. The currency, accuracy and validity of the calculations, including the underlying assumptions and interpretations of resolutions, the policies and the provisions are not guaranteed. In this respect, the user is referred to the actual resolutions, planning scheme policies, SPRP and provisions of the Sustainable Planning Act 2009.</t>
  </si>
  <si>
    <t>Nullified stormwater charges, as the new PIP does not have trunk stormwater infrastructure. Updated for Dec'14 indicies.</t>
  </si>
  <si>
    <t>Updated for Mar '15 indicies</t>
  </si>
  <si>
    <t>Effective from 27 October 2014 to 30 June 2015</t>
  </si>
  <si>
    <t>Updated for Jun '15 indicies</t>
  </si>
  <si>
    <t>Updated for Sep '15 indicies</t>
  </si>
  <si>
    <t>Updated for Dec '15 indicies</t>
  </si>
  <si>
    <t>Updated for Mar '16 indicies</t>
  </si>
  <si>
    <t>Updated for Jun '16 indicies and cap increases.</t>
  </si>
  <si>
    <t>Base rate ($/unit) Jul '16</t>
  </si>
  <si>
    <t>Base rate ($/m² imp. area) Jun '16</t>
  </si>
  <si>
    <t>Updated for Sep '16 indicies</t>
  </si>
  <si>
    <t>Updated for Dec '16 indicies</t>
  </si>
  <si>
    <t>Updated for Mar '17 indicies</t>
  </si>
  <si>
    <t>Updated for JUN '17 indicies</t>
  </si>
  <si>
    <t>10.10</t>
  </si>
  <si>
    <t>10.11</t>
  </si>
  <si>
    <t>Updated for SEP 17 indicies</t>
  </si>
  <si>
    <t>10.12</t>
  </si>
  <si>
    <t>Updated for DEC 17 indicies</t>
  </si>
  <si>
    <t>10.13</t>
  </si>
  <si>
    <t>Updated for MAR 18 indicies</t>
  </si>
  <si>
    <t>10.14</t>
  </si>
  <si>
    <t>Updated for June 18 indicies</t>
  </si>
  <si>
    <t>10.15</t>
  </si>
  <si>
    <t>Updated indicies</t>
  </si>
  <si>
    <t>10.16</t>
  </si>
  <si>
    <t>10.17</t>
  </si>
  <si>
    <t>10.18</t>
  </si>
  <si>
    <t>10.19</t>
  </si>
  <si>
    <t>10.20</t>
  </si>
  <si>
    <t>10.21</t>
  </si>
  <si>
    <t>10.22</t>
  </si>
  <si>
    <t>10.23</t>
  </si>
  <si>
    <t>10.24</t>
  </si>
  <si>
    <t>10.25</t>
  </si>
  <si>
    <t>10.26</t>
  </si>
  <si>
    <t>10.27</t>
  </si>
  <si>
    <t>10.28</t>
  </si>
  <si>
    <t>Payment quarter</t>
  </si>
  <si>
    <t>Index. Quarter</t>
  </si>
  <si>
    <t>Townsville City Council</t>
  </si>
  <si>
    <t>10.29</t>
  </si>
  <si>
    <t>10.30</t>
  </si>
  <si>
    <t>10.31</t>
  </si>
  <si>
    <t>10.32</t>
  </si>
  <si>
    <t>10.33</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</si>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</sst>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quot;$&quot;* #,##0_-;_-&quot;$&quot;* &quot;-&quot;_-;_-@_-"/>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0.000"/>
    <numFmt numFmtId="169" formatCode="_-&quot;$&quot;* #,##0_-;\-&quot;$&quot;* #,##0_-;_-&quot;$&quot;* &quot;-&quot;??_-;_-@_-"/>
    <numFmt numFmtId="170" formatCode="0.0000"/>
    <numFmt numFmtId="171" formatCode="[$-C09]d\ mmmm\ yyyy;@"/>
    <numFmt numFmtId="172" formatCode="#\ ???/???"/>
    <numFmt numFmtId="173" formatCode="0\ &quot; $/EPs&quot;"/>
    <numFmt numFmtId="174" formatCode="0&quot; $/EDU&quot;"/>
    <numFmt numFmtId="175" formatCode="0\ &quot; $/TDU&quot;"/>
    <numFmt numFmtId="176" formatCode="0\ &quot; $/Lot  &quot;"/>
    <numFmt numFmtId="177" formatCode="mmm\ \'yy"/>
  </numFmts>
  <fonts count="90" x14ac:knownFonts="1">
    <font>
      <sz val="10"/>
      <name val="Arial"/>
    </font>
    <font>
      <sz val="11"/>
      <color theme="1"/>
      <name val="Calibri"/>
      <family val="2"/>
      <scheme val="minor"/>
    </font>
    <font>
      <sz val="11"/>
      <color indexed="8"/>
      <name val="Calibri"/>
      <family val="2"/>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b/>
      <u/>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vertAlign val="superscript"/>
      <sz val="11"/>
      <name val="Arial"/>
      <family val="2"/>
    </font>
    <font>
      <b/>
      <sz val="10"/>
      <name val="Arial Narrow"/>
      <family val="2"/>
    </font>
    <font>
      <sz val="10"/>
      <name val="Arial Narrow"/>
      <family val="2"/>
    </font>
    <font>
      <b/>
      <sz val="11"/>
      <name val="Arial Narrow"/>
      <family val="2"/>
    </font>
    <font>
      <sz val="11"/>
      <name val="Arial Narrow"/>
      <family val="2"/>
    </font>
    <font>
      <sz val="9"/>
      <name val="Arial Narrow"/>
      <family val="2"/>
    </font>
    <font>
      <vertAlign val="superscript"/>
      <sz val="10"/>
      <name val="Arial Narrow"/>
      <family val="2"/>
    </font>
    <font>
      <vertAlign val="superscript"/>
      <sz val="10"/>
      <name val="Arial"/>
      <family val="2"/>
    </font>
    <font>
      <sz val="9"/>
      <name val="Arial"/>
      <family val="2"/>
    </font>
    <font>
      <b/>
      <sz val="10"/>
      <color indexed="47"/>
      <name val="Arial"/>
      <family val="2"/>
    </font>
    <font>
      <sz val="10"/>
      <color indexed="10"/>
      <name val="Arial"/>
      <family val="2"/>
    </font>
    <font>
      <sz val="10"/>
      <color indexed="12"/>
      <name val="Arial"/>
      <family val="2"/>
    </font>
    <font>
      <b/>
      <sz val="10"/>
      <color indexed="47"/>
      <name val="Arial Narrow"/>
      <family val="2"/>
    </font>
    <font>
      <sz val="10"/>
      <color indexed="51"/>
      <name val="Arial"/>
      <family val="2"/>
    </font>
    <font>
      <sz val="10"/>
      <color indexed="16"/>
      <name val="Arial"/>
      <family val="2"/>
    </font>
    <font>
      <sz val="10"/>
      <color indexed="60"/>
      <name val="Arial"/>
      <family val="2"/>
    </font>
    <font>
      <sz val="10"/>
      <color indexed="60"/>
      <name val="Arial"/>
      <family val="2"/>
    </font>
    <font>
      <u/>
      <sz val="10"/>
      <color indexed="12"/>
      <name val="Calibri"/>
      <family val="2"/>
    </font>
    <font>
      <sz val="10"/>
      <color indexed="61"/>
      <name val="Arial"/>
      <family val="2"/>
    </font>
    <font>
      <b/>
      <sz val="12.5"/>
      <name val="Arial Narrow"/>
      <family val="2"/>
    </font>
    <font>
      <sz val="9"/>
      <name val="Arial"/>
      <family val="2"/>
    </font>
    <font>
      <sz val="10"/>
      <name val="Arial"/>
      <family val="2"/>
    </font>
    <font>
      <u/>
      <sz val="10"/>
      <color indexed="12"/>
      <name val="Arial"/>
      <family val="2"/>
    </font>
    <font>
      <sz val="8"/>
      <color indexed="81"/>
      <name val="Tahoma"/>
      <family val="2"/>
    </font>
    <font>
      <b/>
      <sz val="8"/>
      <color indexed="81"/>
      <name val="Tahoma"/>
      <family val="2"/>
    </font>
    <font>
      <sz val="10"/>
      <color indexed="12"/>
      <name val="Arial"/>
      <family val="2"/>
    </font>
    <font>
      <sz val="10"/>
      <color indexed="14"/>
      <name val="Arial"/>
      <family val="2"/>
    </font>
    <font>
      <sz val="10"/>
      <color indexed="45"/>
      <name val="Arial"/>
      <family val="2"/>
    </font>
    <font>
      <b/>
      <sz val="10"/>
      <color indexed="60"/>
      <name val="Arial"/>
      <family val="2"/>
    </font>
    <font>
      <sz val="10"/>
      <color indexed="17"/>
      <name val="Arial"/>
      <family val="2"/>
    </font>
    <font>
      <sz val="9"/>
      <color indexed="8"/>
      <name val="Arial"/>
      <family val="2"/>
    </font>
    <font>
      <sz val="10"/>
      <color indexed="8"/>
      <name val="Arial"/>
      <family val="2"/>
    </font>
    <font>
      <b/>
      <sz val="13"/>
      <color indexed="18"/>
      <name val="Arial Narrow"/>
      <family val="2"/>
    </font>
    <font>
      <b/>
      <u/>
      <sz val="12"/>
      <color indexed="16"/>
      <name val="Arial"/>
      <family val="2"/>
    </font>
    <font>
      <sz val="12"/>
      <color indexed="18"/>
      <name val="Arial"/>
      <family val="2"/>
    </font>
    <font>
      <b/>
      <sz val="11"/>
      <name val="Calibri"/>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color rgb="FFFF0000"/>
      <name val="Arial"/>
      <family val="2"/>
    </font>
    <font>
      <sz val="10"/>
      <color rgb="FF00B050"/>
      <name val="Arial"/>
      <family val="2"/>
    </font>
    <font>
      <sz val="10"/>
      <color rgb="FF170BB9"/>
      <name val="Arial"/>
      <family val="2"/>
    </font>
    <font>
      <sz val="10"/>
      <color theme="0" tint="-0.249977111117893"/>
      <name val="Arial Narrow"/>
      <family val="2"/>
    </font>
    <font>
      <sz val="10"/>
      <color theme="0" tint="-0.14999847407452621"/>
      <name val="Arial"/>
      <family val="2"/>
    </font>
    <font>
      <sz val="11"/>
      <color theme="0" tint="-4.9989318521683403E-2"/>
      <name val="Arial Narrow"/>
      <family val="2"/>
    </font>
    <font>
      <sz val="10"/>
      <color theme="0" tint="-4.9989318521683403E-2"/>
      <name val="Arial"/>
      <family val="2"/>
    </font>
    <font>
      <sz val="9"/>
      <color theme="0" tint="-0.249977111117893"/>
      <name val="Arial"/>
      <family val="2"/>
    </font>
    <font>
      <b/>
      <sz val="10"/>
      <color theme="0" tint="-0.249977111117893"/>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indexed="44"/>
        <bgColor theme="0"/>
      </patternFill>
    </fill>
    <fill>
      <patternFill patternType="solid">
        <fgColor theme="0" tint="-0.34998626667073579"/>
        <bgColor indexed="64"/>
      </patternFill>
    </fill>
    <fill>
      <patternFill patternType="solid">
        <fgColor theme="8" tint="0.79998168889431442"/>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32"/>
      </right>
      <top style="medium">
        <color indexed="32"/>
      </top>
      <bottom style="medium">
        <color indexed="32"/>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top/>
      <bottom/>
      <diagonal/>
    </border>
    <border>
      <left style="medium">
        <color indexed="32"/>
      </left>
      <right/>
      <top style="medium">
        <color indexed="32"/>
      </top>
      <bottom style="medium">
        <color indexed="32"/>
      </bottom>
      <diagonal/>
    </border>
    <border>
      <left style="medium">
        <color indexed="64"/>
      </left>
      <right/>
      <top style="thin">
        <color indexed="64"/>
      </top>
      <bottom/>
      <diagonal/>
    </border>
    <border>
      <left style="thin">
        <color indexed="64"/>
      </left>
      <right style="thin">
        <color indexed="64"/>
      </right>
      <top style="medium">
        <color indexed="32"/>
      </top>
      <bottom style="thin">
        <color indexed="64"/>
      </bottom>
      <diagonal/>
    </border>
    <border>
      <left style="medium">
        <color indexed="32"/>
      </left>
      <right/>
      <top style="thin">
        <color indexed="64"/>
      </top>
      <bottom style="thin">
        <color indexed="64"/>
      </bottom>
      <diagonal/>
    </border>
    <border>
      <left/>
      <right style="medium">
        <color indexed="32"/>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theme="3" tint="0.59996337778862885"/>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3" tint="0.59996337778862885"/>
      </right>
      <top style="thin">
        <color indexed="64"/>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s>
  <cellStyleXfs count="3257">
    <xf numFmtId="171" fontId="0" fillId="0" borderId="0"/>
    <xf numFmtId="171" fontId="23" fillId="2" borderId="0" applyNumberFormat="0" applyBorder="0" applyAlignment="0" applyProtection="0"/>
    <xf numFmtId="171" fontId="23"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3" fillId="3" borderId="0" applyNumberFormat="0" applyBorder="0" applyAlignment="0" applyProtection="0"/>
    <xf numFmtId="171" fontId="23"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3" fillId="4" borderId="0" applyNumberFormat="0" applyBorder="0" applyAlignment="0" applyProtection="0"/>
    <xf numFmtId="171" fontId="23"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3"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6" borderId="0" applyNumberFormat="0" applyBorder="0" applyAlignment="0" applyProtection="0"/>
    <xf numFmtId="171" fontId="23"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3" fillId="7" borderId="0" applyNumberFormat="0" applyBorder="0" applyAlignment="0" applyProtection="0"/>
    <xf numFmtId="171" fontId="23"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3"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9" borderId="0" applyNumberFormat="0" applyBorder="0" applyAlignment="0" applyProtection="0"/>
    <xf numFmtId="171" fontId="23"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3" fillId="10" borderId="0" applyNumberFormat="0" applyBorder="0" applyAlignment="0" applyProtection="0"/>
    <xf numFmtId="171" fontId="23"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3" fillId="5" borderId="0" applyNumberFormat="0" applyBorder="0" applyAlignment="0" applyProtection="0"/>
    <xf numFmtId="171" fontId="23"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3" fillId="8" borderId="0" applyNumberFormat="0" applyBorder="0" applyAlignment="0" applyProtection="0"/>
    <xf numFmtId="171" fontId="23"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3" fillId="11" borderId="0" applyNumberFormat="0" applyBorder="0" applyAlignment="0" applyProtection="0"/>
    <xf numFmtId="171" fontId="23"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62" fillId="0" borderId="0" applyNumberFormat="0" applyFill="0" applyBorder="0" applyAlignment="0" applyProtection="0">
      <alignment vertical="top"/>
      <protection locked="0"/>
    </xf>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 fillId="0" borderId="0"/>
    <xf numFmtId="0" fontId="78" fillId="0" borderId="0"/>
    <xf numFmtId="0" fontId="3" fillId="0" borderId="0"/>
    <xf numFmtId="0" fontId="3" fillId="0" borderId="0"/>
    <xf numFmtId="171" fontId="3" fillId="0" borderId="0"/>
    <xf numFmtId="171" fontId="3" fillId="0" borderId="0"/>
    <xf numFmtId="0" fontId="3" fillId="0" borderId="0"/>
    <xf numFmtId="0" fontId="3" fillId="0" borderId="0"/>
    <xf numFmtId="171" fontId="3" fillId="0" borderId="0"/>
    <xf numFmtId="0" fontId="3" fillId="0" borderId="0"/>
    <xf numFmtId="0" fontId="3" fillId="0" borderId="0"/>
    <xf numFmtId="0" fontId="3" fillId="0" borderId="0"/>
    <xf numFmtId="171" fontId="3" fillId="0" borderId="0"/>
    <xf numFmtId="171" fontId="3" fillId="0" borderId="0"/>
    <xf numFmtId="0" fontId="79" fillId="0" borderId="0"/>
    <xf numFmtId="0" fontId="79" fillId="0" borderId="0"/>
    <xf numFmtId="0" fontId="79" fillId="0" borderId="0"/>
    <xf numFmtId="171" fontId="79" fillId="0" borderId="0"/>
    <xf numFmtId="171" fontId="3" fillId="0" borderId="0"/>
    <xf numFmtId="0" fontId="80" fillId="0" borderId="0"/>
    <xf numFmtId="171" fontId="3" fillId="0" borderId="0"/>
    <xf numFmtId="171" fontId="76" fillId="0" borderId="0"/>
    <xf numFmtId="171" fontId="3" fillId="0" borderId="0"/>
    <xf numFmtId="171" fontId="3" fillId="0" borderId="0"/>
    <xf numFmtId="0" fontId="80" fillId="0" borderId="0"/>
    <xf numFmtId="0" fontId="80" fillId="0" borderId="0"/>
    <xf numFmtId="171" fontId="3" fillId="0" borderId="0"/>
    <xf numFmtId="171" fontId="3" fillId="0" borderId="0"/>
    <xf numFmtId="0" fontId="80" fillId="0" borderId="0"/>
    <xf numFmtId="0" fontId="80" fillId="0" borderId="0"/>
    <xf numFmtId="171" fontId="77" fillId="0" borderId="0"/>
    <xf numFmtId="171" fontId="3" fillId="0" borderId="0"/>
    <xf numFmtId="171" fontId="3" fillId="0" borderId="0"/>
    <xf numFmtId="171" fontId="3" fillId="0" borderId="0"/>
    <xf numFmtId="0" fontId="3" fillId="0" borderId="0"/>
    <xf numFmtId="171" fontId="3" fillId="0" borderId="0"/>
    <xf numFmtId="0" fontId="3" fillId="0" borderId="0"/>
    <xf numFmtId="171" fontId="77" fillId="0" borderId="0"/>
    <xf numFmtId="171" fontId="3" fillId="0" borderId="0"/>
    <xf numFmtId="171" fontId="70" fillId="0" borderId="0"/>
    <xf numFmtId="171" fontId="23" fillId="23" borderId="7" applyNumberFormat="0" applyFont="0" applyAlignment="0" applyProtection="0"/>
    <xf numFmtId="171" fontId="23"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2" borderId="0" applyNumberFormat="0" applyBorder="0" applyAlignment="0" applyProtection="0"/>
    <xf numFmtId="0" fontId="2" fillId="2" borderId="0" applyNumberFormat="0" applyBorder="0" applyAlignment="0" applyProtection="0"/>
    <xf numFmtId="171" fontId="2" fillId="2"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3" borderId="0" applyNumberFormat="0" applyBorder="0" applyAlignment="0" applyProtection="0"/>
    <xf numFmtId="0" fontId="2" fillId="3" borderId="0" applyNumberFormat="0" applyBorder="0" applyAlignment="0" applyProtection="0"/>
    <xf numFmtId="171" fontId="2" fillId="3"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4" borderId="0" applyNumberFormat="0" applyBorder="0" applyAlignment="0" applyProtection="0"/>
    <xf numFmtId="0" fontId="2" fillId="4" borderId="0" applyNumberFormat="0" applyBorder="0" applyAlignment="0" applyProtection="0"/>
    <xf numFmtId="171" fontId="2" fillId="4"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6" borderId="0" applyNumberFormat="0" applyBorder="0" applyAlignment="0" applyProtection="0"/>
    <xf numFmtId="0" fontId="2" fillId="6" borderId="0" applyNumberFormat="0" applyBorder="0" applyAlignment="0" applyProtection="0"/>
    <xf numFmtId="171" fontId="2" fillId="6"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7" borderId="0" applyNumberFormat="0" applyBorder="0" applyAlignment="0" applyProtection="0"/>
    <xf numFmtId="0" fontId="2" fillId="7" borderId="0" applyNumberFormat="0" applyBorder="0" applyAlignment="0" applyProtection="0"/>
    <xf numFmtId="171" fontId="2" fillId="7"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9" borderId="0" applyNumberFormat="0" applyBorder="0" applyAlignment="0" applyProtection="0"/>
    <xf numFmtId="0" fontId="2" fillId="9" borderId="0" applyNumberFormat="0" applyBorder="0" applyAlignment="0" applyProtection="0"/>
    <xf numFmtId="171" fontId="2" fillId="9"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10" borderId="0" applyNumberFormat="0" applyBorder="0" applyAlignment="0" applyProtection="0"/>
    <xf numFmtId="0" fontId="2" fillId="10" borderId="0" applyNumberFormat="0" applyBorder="0" applyAlignment="0" applyProtection="0"/>
    <xf numFmtId="171" fontId="2" fillId="10"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5" borderId="0" applyNumberFormat="0" applyBorder="0" applyAlignment="0" applyProtection="0"/>
    <xf numFmtId="0" fontId="2" fillId="5" borderId="0" applyNumberFormat="0" applyBorder="0" applyAlignment="0" applyProtection="0"/>
    <xf numFmtId="171" fontId="2" fillId="5"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8" borderId="0" applyNumberFormat="0" applyBorder="0" applyAlignment="0" applyProtection="0"/>
    <xf numFmtId="0" fontId="2" fillId="8" borderId="0" applyNumberFormat="0" applyBorder="0" applyAlignment="0" applyProtection="0"/>
    <xf numFmtId="171" fontId="2" fillId="8"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171" fontId="2" fillId="11" borderId="0" applyNumberFormat="0" applyBorder="0" applyAlignment="0" applyProtection="0"/>
    <xf numFmtId="0" fontId="2" fillId="11" borderId="0" applyNumberFormat="0" applyBorder="0" applyAlignment="0" applyProtection="0"/>
    <xf numFmtId="171" fontId="2" fillId="11"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171" fontId="24" fillId="12" borderId="0" applyNumberFormat="0" applyBorder="0" applyAlignment="0" applyProtection="0"/>
    <xf numFmtId="0" fontId="24" fillId="12" borderId="0" applyNumberFormat="0" applyBorder="0" applyAlignment="0" applyProtection="0"/>
    <xf numFmtId="171" fontId="24" fillId="12"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171" fontId="24" fillId="9" borderId="0" applyNumberFormat="0" applyBorder="0" applyAlignment="0" applyProtection="0"/>
    <xf numFmtId="0" fontId="24" fillId="9" borderId="0" applyNumberFormat="0" applyBorder="0" applyAlignment="0" applyProtection="0"/>
    <xf numFmtId="171" fontId="24" fillId="9"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171" fontId="24" fillId="10" borderId="0" applyNumberFormat="0" applyBorder="0" applyAlignment="0" applyProtection="0"/>
    <xf numFmtId="0" fontId="24" fillId="10" borderId="0" applyNumberFormat="0" applyBorder="0" applyAlignment="0" applyProtection="0"/>
    <xf numFmtId="171" fontId="24" fillId="10"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171" fontId="24" fillId="15" borderId="0" applyNumberFormat="0" applyBorder="0" applyAlignment="0" applyProtection="0"/>
    <xf numFmtId="0" fontId="24" fillId="15" borderId="0" applyNumberFormat="0" applyBorder="0" applyAlignment="0" applyProtection="0"/>
    <xf numFmtId="171" fontId="24" fillId="1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171" fontId="24" fillId="16" borderId="0" applyNumberFormat="0" applyBorder="0" applyAlignment="0" applyProtection="0"/>
    <xf numFmtId="0" fontId="24" fillId="16" borderId="0" applyNumberFormat="0" applyBorder="0" applyAlignment="0" applyProtection="0"/>
    <xf numFmtId="171" fontId="24" fillId="16"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171" fontId="24" fillId="17" borderId="0" applyNumberFormat="0" applyBorder="0" applyAlignment="0" applyProtection="0"/>
    <xf numFmtId="0" fontId="24" fillId="17" borderId="0" applyNumberFormat="0" applyBorder="0" applyAlignment="0" applyProtection="0"/>
    <xf numFmtId="171" fontId="24" fillId="1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171" fontId="24" fillId="18" borderId="0" applyNumberFormat="0" applyBorder="0" applyAlignment="0" applyProtection="0"/>
    <xf numFmtId="0" fontId="24" fillId="18" borderId="0" applyNumberFormat="0" applyBorder="0" applyAlignment="0" applyProtection="0"/>
    <xf numFmtId="171" fontId="24" fillId="18"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171" fontId="24" fillId="13" borderId="0" applyNumberFormat="0" applyBorder="0" applyAlignment="0" applyProtection="0"/>
    <xf numFmtId="0" fontId="24" fillId="13" borderId="0" applyNumberFormat="0" applyBorder="0" applyAlignment="0" applyProtection="0"/>
    <xf numFmtId="171" fontId="24"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171" fontId="24" fillId="14" borderId="0" applyNumberFormat="0" applyBorder="0" applyAlignment="0" applyProtection="0"/>
    <xf numFmtId="0" fontId="24" fillId="14" borderId="0" applyNumberFormat="0" applyBorder="0" applyAlignment="0" applyProtection="0"/>
    <xf numFmtId="171" fontId="24" fillId="14"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171" fontId="24" fillId="19" borderId="0" applyNumberFormat="0" applyBorder="0" applyAlignment="0" applyProtection="0"/>
    <xf numFmtId="0" fontId="24" fillId="19" borderId="0" applyNumberFormat="0" applyBorder="0" applyAlignment="0" applyProtection="0"/>
    <xf numFmtId="171" fontId="24" fillId="19"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171" fontId="25" fillId="3" borderId="0" applyNumberFormat="0" applyBorder="0" applyAlignment="0" applyProtection="0"/>
    <xf numFmtId="0" fontId="25" fillId="3" borderId="0" applyNumberFormat="0" applyBorder="0" applyAlignment="0" applyProtection="0"/>
    <xf numFmtId="171" fontId="25"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171" fontId="26" fillId="20" borderId="1" applyNumberFormat="0" applyAlignment="0" applyProtection="0"/>
    <xf numFmtId="0" fontId="26" fillId="20" borderId="1" applyNumberFormat="0" applyAlignment="0" applyProtection="0"/>
    <xf numFmtId="171" fontId="26" fillId="20" borderId="1"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0"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171" fontId="27" fillId="21" borderId="2" applyNumberFormat="0" applyAlignment="0" applyProtection="0"/>
    <xf numFmtId="0" fontId="27" fillId="21" borderId="2" applyNumberFormat="0" applyAlignment="0" applyProtection="0"/>
    <xf numFmtId="171" fontId="27" fillId="21" borderId="2"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7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171" fontId="28" fillId="0" borderId="0" applyNumberFormat="0" applyFill="0" applyBorder="0" applyAlignment="0" applyProtection="0"/>
    <xf numFmtId="0" fontId="28" fillId="0" borderId="0" applyNumberFormat="0" applyFill="0" applyBorder="0" applyAlignment="0" applyProtection="0"/>
    <xf numFmtId="171" fontId="28" fillId="0" borderId="0" applyNumberFormat="0" applyFill="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171" fontId="29" fillId="4" borderId="0" applyNumberFormat="0" applyBorder="0" applyAlignment="0" applyProtection="0"/>
    <xf numFmtId="0" fontId="29" fillId="4" borderId="0" applyNumberFormat="0" applyBorder="0" applyAlignment="0" applyProtection="0"/>
    <xf numFmtId="171" fontId="29" fillId="4" borderId="0" applyNumberFormat="0" applyBorder="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171" fontId="30" fillId="0" borderId="3" applyNumberFormat="0" applyFill="0" applyAlignment="0" applyProtection="0"/>
    <xf numFmtId="0" fontId="30" fillId="0" borderId="3" applyNumberFormat="0" applyFill="0" applyAlignment="0" applyProtection="0"/>
    <xf numFmtId="171" fontId="30" fillId="0" borderId="3"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171" fontId="31" fillId="0" borderId="4" applyNumberFormat="0" applyFill="0" applyAlignment="0" applyProtection="0"/>
    <xf numFmtId="0" fontId="31" fillId="0" borderId="4" applyNumberFormat="0" applyFill="0" applyAlignment="0" applyProtection="0"/>
    <xf numFmtId="171" fontId="31" fillId="0" borderId="4"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171" fontId="32" fillId="0" borderId="5" applyNumberFormat="0" applyFill="0" applyAlignment="0" applyProtection="0"/>
    <xf numFmtId="0" fontId="32" fillId="0" borderId="5" applyNumberFormat="0" applyFill="0" applyAlignment="0" applyProtection="0"/>
    <xf numFmtId="171" fontId="32" fillId="0" borderId="5"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32" fillId="0" borderId="0" applyNumberFormat="0" applyFill="0" applyBorder="0" applyAlignment="0" applyProtection="0"/>
    <xf numFmtId="0" fontId="32" fillId="0" borderId="0" applyNumberFormat="0" applyFill="0" applyBorder="0" applyAlignment="0" applyProtection="0"/>
    <xf numFmtId="171" fontId="32" fillId="0" borderId="0" applyNumberFormat="0" applyFill="0" applyBorder="0" applyAlignment="0" applyProtection="0"/>
    <xf numFmtId="171"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171" fontId="33" fillId="7" borderId="1" applyNumberFormat="0" applyAlignment="0" applyProtection="0"/>
    <xf numFmtId="0" fontId="33" fillId="7" borderId="1" applyNumberFormat="0" applyAlignment="0" applyProtection="0"/>
    <xf numFmtId="171" fontId="33" fillId="7" borderId="1" applyNumberFormat="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171" fontId="34" fillId="0" borderId="6" applyNumberFormat="0" applyFill="0" applyAlignment="0" applyProtection="0"/>
    <xf numFmtId="0" fontId="34" fillId="0" borderId="6" applyNumberFormat="0" applyFill="0" applyAlignment="0" applyProtection="0"/>
    <xf numFmtId="171" fontId="34" fillId="0" borderId="6" applyNumberFormat="0" applyFill="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171" fontId="35" fillId="22" borderId="0" applyNumberFormat="0" applyBorder="0" applyAlignment="0" applyProtection="0"/>
    <xf numFmtId="0" fontId="35" fillId="22" borderId="0" applyNumberFormat="0" applyBorder="0" applyAlignment="0" applyProtection="0"/>
    <xf numFmtId="171" fontId="35" fillId="22" borderId="0" applyNumberFormat="0" applyBorder="0" applyAlignment="0" applyProtection="0"/>
    <xf numFmtId="0" fontId="3" fillId="0" borderId="0"/>
    <xf numFmtId="0" fontId="1" fillId="0" borderId="0"/>
    <xf numFmtId="171" fontId="3" fillId="0" borderId="0"/>
    <xf numFmtId="171"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171" fontId="3" fillId="0" borderId="0"/>
    <xf numFmtId="0" fontId="3" fillId="0" borderId="0"/>
    <xf numFmtId="171" fontId="3" fillId="0" borderId="0"/>
    <xf numFmtId="0" fontId="1" fillId="0" borderId="0"/>
    <xf numFmtId="0" fontId="1" fillId="0" borderId="0"/>
    <xf numFmtId="0" fontId="1" fillId="0" borderId="0"/>
    <xf numFmtId="17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7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1" fontId="3" fillId="0" borderId="0"/>
    <xf numFmtId="171"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17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1" fontId="3" fillId="0" borderId="0"/>
    <xf numFmtId="0" fontId="79" fillId="0" borderId="0"/>
    <xf numFmtId="0" fontId="79" fillId="0" borderId="0"/>
    <xf numFmtId="0" fontId="3" fillId="0" borderId="0"/>
    <xf numFmtId="0" fontId="79" fillId="0" borderId="0"/>
    <xf numFmtId="0" fontId="3" fillId="0" borderId="0"/>
    <xf numFmtId="0" fontId="3" fillId="0" borderId="0"/>
    <xf numFmtId="0" fontId="79" fillId="0" borderId="0"/>
    <xf numFmtId="171" fontId="3" fillId="0" borderId="0"/>
    <xf numFmtId="0" fontId="3" fillId="0" borderId="0"/>
    <xf numFmtId="171" fontId="3" fillId="0" borderId="0"/>
    <xf numFmtId="0" fontId="3" fillId="0" borderId="0"/>
    <xf numFmtId="0" fontId="79" fillId="0" borderId="0"/>
    <xf numFmtId="0" fontId="3" fillId="0" borderId="0"/>
    <xf numFmtId="0"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171" fontId="3" fillId="0" borderId="0"/>
    <xf numFmtId="0" fontId="3" fillId="0" borderId="0"/>
    <xf numFmtId="0" fontId="79" fillId="0" borderId="0"/>
    <xf numFmtId="0" fontId="79" fillId="0" borderId="0"/>
    <xf numFmtId="0" fontId="79" fillId="0" borderId="0"/>
    <xf numFmtId="0" fontId="79" fillId="0" borderId="0"/>
    <xf numFmtId="171" fontId="79" fillId="0" borderId="0"/>
    <xf numFmtId="171" fontId="79" fillId="0" borderId="0"/>
    <xf numFmtId="0" fontId="79" fillId="0" borderId="0"/>
    <xf numFmtId="0" fontId="79" fillId="0" borderId="0"/>
    <xf numFmtId="171" fontId="79" fillId="0" borderId="0"/>
    <xf numFmtId="0" fontId="79" fillId="0" borderId="0"/>
    <xf numFmtId="0" fontId="79" fillId="0" borderId="0"/>
    <xf numFmtId="0" fontId="3" fillId="0" borderId="0"/>
    <xf numFmtId="171" fontId="79" fillId="0" borderId="0"/>
    <xf numFmtId="0" fontId="79" fillId="0" borderId="0"/>
    <xf numFmtId="0" fontId="3" fillId="0" borderId="0"/>
    <xf numFmtId="0" fontId="3" fillId="0" borderId="0"/>
    <xf numFmtId="171" fontId="3" fillId="0" borderId="0"/>
    <xf numFmtId="0" fontId="3" fillId="0" borderId="0"/>
    <xf numFmtId="0" fontId="3" fillId="0" borderId="0"/>
    <xf numFmtId="0" fontId="79" fillId="0" borderId="0"/>
    <xf numFmtId="0" fontId="79" fillId="0" borderId="0"/>
    <xf numFmtId="0" fontId="1" fillId="0" borderId="0"/>
    <xf numFmtId="0" fontId="79" fillId="0" borderId="0"/>
    <xf numFmtId="0" fontId="1" fillId="0" borderId="0"/>
    <xf numFmtId="0" fontId="1" fillId="0" borderId="0"/>
    <xf numFmtId="0" fontId="79" fillId="0" borderId="0"/>
    <xf numFmtId="0" fontId="79" fillId="0" borderId="0"/>
    <xf numFmtId="0" fontId="79" fillId="0" borderId="0"/>
    <xf numFmtId="0" fontId="79" fillId="0" borderId="0"/>
    <xf numFmtId="171" fontId="3" fillId="0" borderId="0"/>
    <xf numFmtId="0" fontId="1" fillId="0" borderId="0"/>
    <xf numFmtId="171" fontId="3" fillId="0" borderId="0"/>
    <xf numFmtId="0" fontId="1" fillId="0" borderId="0"/>
    <xf numFmtId="0" fontId="3" fillId="0" borderId="0"/>
    <xf numFmtId="171" fontId="3" fillId="0" borderId="0"/>
    <xf numFmtId="0" fontId="3" fillId="0" borderId="0"/>
    <xf numFmtId="171" fontId="3" fillId="0" borderId="0"/>
    <xf numFmtId="0" fontId="1" fillId="0" borderId="0"/>
    <xf numFmtId="171" fontId="3" fillId="0" borderId="0"/>
    <xf numFmtId="171" fontId="3" fillId="0" borderId="0"/>
    <xf numFmtId="0" fontId="3" fillId="0" borderId="0"/>
    <xf numFmtId="0" fontId="1" fillId="0" borderId="0"/>
    <xf numFmtId="171" fontId="3" fillId="0" borderId="0"/>
    <xf numFmtId="0" fontId="79" fillId="0" borderId="0"/>
    <xf numFmtId="0" fontId="3" fillId="0" borderId="0"/>
    <xf numFmtId="0" fontId="79" fillId="0" borderId="0"/>
    <xf numFmtId="0" fontId="1" fillId="0" borderId="0"/>
    <xf numFmtId="171" fontId="3" fillId="0" borderId="0"/>
    <xf numFmtId="0" fontId="1" fillId="0" borderId="0"/>
    <xf numFmtId="0" fontId="1" fillId="0" borderId="0"/>
    <xf numFmtId="171" fontId="3" fillId="0" borderId="0"/>
    <xf numFmtId="0" fontId="3" fillId="0" borderId="0"/>
    <xf numFmtId="0" fontId="1" fillId="0" borderId="0"/>
    <xf numFmtId="0" fontId="3" fillId="0" borderId="0"/>
    <xf numFmtId="0" fontId="3" fillId="0" borderId="0"/>
    <xf numFmtId="0" fontId="79" fillId="0" borderId="0"/>
    <xf numFmtId="0" fontId="3" fillId="0" borderId="0"/>
    <xf numFmtId="0" fontId="79" fillId="0" borderId="0"/>
    <xf numFmtId="0" fontId="79" fillId="0" borderId="0"/>
    <xf numFmtId="0" fontId="79" fillId="0" borderId="0"/>
    <xf numFmtId="171" fontId="3" fillId="0" borderId="0"/>
    <xf numFmtId="0" fontId="3" fillId="0" borderId="0"/>
    <xf numFmtId="0" fontId="79" fillId="0" borderId="0"/>
    <xf numFmtId="0" fontId="3" fillId="0" borderId="0"/>
    <xf numFmtId="0" fontId="79" fillId="0" borderId="0"/>
    <xf numFmtId="0" fontId="1" fillId="0" borderId="0"/>
    <xf numFmtId="171" fontId="3" fillId="0" borderId="0"/>
    <xf numFmtId="0" fontId="1" fillId="0" borderId="0"/>
    <xf numFmtId="171" fontId="3" fillId="0" borderId="0"/>
    <xf numFmtId="0" fontId="3" fillId="0" borderId="0"/>
    <xf numFmtId="171" fontId="3" fillId="0" borderId="0"/>
    <xf numFmtId="171" fontId="3" fillId="0" borderId="0"/>
    <xf numFmtId="171" fontId="3" fillId="0" borderId="0"/>
    <xf numFmtId="0" fontId="1" fillId="0" borderId="0"/>
    <xf numFmtId="0" fontId="3" fillId="0" borderId="0"/>
    <xf numFmtId="0" fontId="1" fillId="0" borderId="0"/>
    <xf numFmtId="0" fontId="79" fillId="0" borderId="0"/>
    <xf numFmtId="0" fontId="1" fillId="0" borderId="0"/>
    <xf numFmtId="0" fontId="79" fillId="0" borderId="0"/>
    <xf numFmtId="0" fontId="79" fillId="0" borderId="0"/>
    <xf numFmtId="0" fontId="3" fillId="0" borderId="0"/>
    <xf numFmtId="171" fontId="3" fillId="0" borderId="0"/>
    <xf numFmtId="0" fontId="3" fillId="0" borderId="0"/>
    <xf numFmtId="0" fontId="79" fillId="0" borderId="0"/>
    <xf numFmtId="0" fontId="3" fillId="0" borderId="0"/>
    <xf numFmtId="171" fontId="3" fillId="0" borderId="0"/>
    <xf numFmtId="0" fontId="79" fillId="0" borderId="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171" fontId="2" fillId="23" borderId="7" applyNumberFormat="0" applyFont="0" applyAlignment="0" applyProtection="0"/>
    <xf numFmtId="0" fontId="2" fillId="23" borderId="7" applyNumberFormat="0" applyFont="0" applyAlignment="0" applyProtection="0"/>
    <xf numFmtId="171" fontId="2"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171" fontId="36" fillId="20" borderId="8" applyNumberFormat="0" applyAlignment="0" applyProtection="0"/>
    <xf numFmtId="0" fontId="36" fillId="20" borderId="8" applyNumberFormat="0" applyAlignment="0" applyProtection="0"/>
    <xf numFmtId="171" fontId="36" fillId="20" borderId="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171" fontId="37" fillId="0" borderId="0" applyNumberFormat="0" applyFill="0" applyBorder="0" applyAlignment="0" applyProtection="0"/>
    <xf numFmtId="0" fontId="37" fillId="0" borderId="0" applyNumberFormat="0" applyFill="0" applyBorder="0" applyAlignment="0" applyProtection="0"/>
    <xf numFmtId="171" fontId="37" fillId="0" borderId="0" applyNumberFormat="0" applyFill="0" applyBorder="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171" fontId="38" fillId="0" borderId="9" applyNumberFormat="0" applyFill="0" applyAlignment="0" applyProtection="0"/>
    <xf numFmtId="0" fontId="38" fillId="0" borderId="9" applyNumberFormat="0" applyFill="0" applyAlignment="0" applyProtection="0"/>
    <xf numFmtId="171" fontId="38" fillId="0" borderId="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xf numFmtId="171" fontId="39" fillId="0" borderId="0" applyNumberFormat="0" applyFill="0" applyBorder="0" applyAlignment="0" applyProtection="0"/>
    <xf numFmtId="0" fontId="39" fillId="0" borderId="0" applyNumberFormat="0" applyFill="0" applyBorder="0" applyAlignment="0" applyProtection="0"/>
    <xf numFmtId="171" fontId="39" fillId="0" borderId="0" applyNumberFormat="0" applyFill="0" applyBorder="0" applyAlignment="0" applyProtection="0"/>
  </cellStyleXfs>
  <cellXfs count="884">
    <xf numFmtId="171" fontId="0" fillId="0" borderId="0" xfId="0"/>
    <xf numFmtId="164" fontId="0" fillId="24" borderId="10" xfId="505" applyNumberFormat="1" applyFont="1" applyFill="1" applyBorder="1"/>
    <xf numFmtId="171" fontId="5" fillId="25" borderId="11" xfId="0" applyFont="1" applyFill="1" applyBorder="1"/>
    <xf numFmtId="171" fontId="5" fillId="25" borderId="12" xfId="0" applyFont="1" applyFill="1" applyBorder="1"/>
    <xf numFmtId="171" fontId="0" fillId="25" borderId="13" xfId="0" applyFill="1" applyBorder="1"/>
    <xf numFmtId="171" fontId="5" fillId="25" borderId="14" xfId="0" applyFont="1" applyFill="1" applyBorder="1" applyAlignment="1">
      <alignment horizontal="center"/>
    </xf>
    <xf numFmtId="165" fontId="0" fillId="24" borderId="14" xfId="505" applyNumberFormat="1" applyFont="1" applyFill="1" applyBorder="1"/>
    <xf numFmtId="17" fontId="0" fillId="24" borderId="14" xfId="0" applyNumberFormat="1" applyFill="1" applyBorder="1"/>
    <xf numFmtId="166" fontId="0" fillId="24" borderId="14" xfId="505" applyNumberFormat="1" applyFont="1" applyFill="1" applyBorder="1"/>
    <xf numFmtId="171" fontId="0" fillId="24" borderId="11" xfId="0" applyFill="1" applyBorder="1"/>
    <xf numFmtId="171" fontId="0" fillId="24" borderId="12" xfId="0" applyFill="1" applyBorder="1"/>
    <xf numFmtId="171" fontId="0" fillId="24" borderId="13" xfId="0" applyFill="1" applyBorder="1"/>
    <xf numFmtId="171" fontId="5" fillId="25" borderId="15" xfId="0" applyFont="1" applyFill="1" applyBorder="1" applyAlignment="1">
      <alignment horizontal="center"/>
    </xf>
    <xf numFmtId="17" fontId="0" fillId="24" borderId="14" xfId="0" quotePrefix="1" applyNumberFormat="1" applyFill="1" applyBorder="1" applyAlignment="1">
      <alignment horizontal="right"/>
    </xf>
    <xf numFmtId="17" fontId="0" fillId="24" borderId="14" xfId="0" applyNumberFormat="1" applyFill="1" applyBorder="1" applyAlignment="1">
      <alignment horizontal="left"/>
    </xf>
    <xf numFmtId="17" fontId="0" fillId="24" borderId="14" xfId="0" applyNumberFormat="1" applyFill="1" applyBorder="1" applyAlignment="1">
      <alignment horizontal="right"/>
    </xf>
    <xf numFmtId="17" fontId="0" fillId="24" borderId="14" xfId="0" applyNumberFormat="1" applyFill="1" applyBorder="1" applyAlignment="1">
      <alignment horizontal="center"/>
    </xf>
    <xf numFmtId="164" fontId="5" fillId="24" borderId="14" xfId="505" applyNumberFormat="1" applyFont="1" applyFill="1" applyBorder="1"/>
    <xf numFmtId="167" fontId="0" fillId="24" borderId="14" xfId="0" quotePrefix="1" applyNumberFormat="1" applyFill="1" applyBorder="1" applyAlignment="1">
      <alignment horizontal="right"/>
    </xf>
    <xf numFmtId="171" fontId="5" fillId="24" borderId="14" xfId="0" applyFont="1" applyFill="1" applyBorder="1" applyAlignment="1">
      <alignment horizontal="center" vertical="center" wrapText="1"/>
    </xf>
    <xf numFmtId="171" fontId="5" fillId="24" borderId="14" xfId="0" quotePrefix="1" applyFont="1" applyFill="1" applyBorder="1" applyAlignment="1">
      <alignment horizontal="center" vertical="center" wrapText="1"/>
    </xf>
    <xf numFmtId="171" fontId="0" fillId="26" borderId="0" xfId="0" applyFill="1"/>
    <xf numFmtId="171" fontId="0" fillId="26" borderId="0" xfId="0" quotePrefix="1" applyFill="1" applyAlignment="1">
      <alignment horizontal="left"/>
    </xf>
    <xf numFmtId="171" fontId="17" fillId="26" borderId="0" xfId="0" applyFont="1" applyFill="1"/>
    <xf numFmtId="171" fontId="4" fillId="26" borderId="0" xfId="0" applyFont="1" applyFill="1"/>
    <xf numFmtId="171" fontId="19" fillId="26" borderId="0" xfId="0" applyFont="1" applyFill="1"/>
    <xf numFmtId="171" fontId="4" fillId="26" borderId="0" xfId="0" applyFont="1" applyFill="1" applyAlignment="1">
      <alignment horizontal="center"/>
    </xf>
    <xf numFmtId="171" fontId="4" fillId="26" borderId="0" xfId="0" applyFont="1" applyFill="1" applyAlignment="1">
      <alignment vertical="center" wrapText="1"/>
    </xf>
    <xf numFmtId="171" fontId="4" fillId="26" borderId="0" xfId="0" applyFont="1" applyFill="1" applyAlignment="1">
      <alignment horizontal="right" vertical="center" wrapText="1"/>
    </xf>
    <xf numFmtId="171" fontId="17" fillId="26" borderId="0" xfId="0" applyFont="1" applyFill="1" applyAlignment="1">
      <alignment vertical="center" wrapText="1"/>
    </xf>
    <xf numFmtId="171" fontId="17" fillId="26" borderId="0" xfId="0" applyFont="1" applyFill="1" applyAlignment="1">
      <alignment horizontal="center" vertical="center" wrapText="1"/>
    </xf>
    <xf numFmtId="171" fontId="4" fillId="26" borderId="0" xfId="0" applyFont="1" applyFill="1" applyAlignment="1">
      <alignment horizontal="right"/>
    </xf>
    <xf numFmtId="171" fontId="4" fillId="26" borderId="0" xfId="0" quotePrefix="1" applyFont="1" applyFill="1"/>
    <xf numFmtId="165" fontId="16" fillId="26" borderId="0" xfId="505" applyNumberFormat="1" applyFont="1" applyFill="1" applyBorder="1" applyAlignment="1">
      <alignment horizontal="center"/>
    </xf>
    <xf numFmtId="17" fontId="16" fillId="26" borderId="0" xfId="0" applyNumberFormat="1" applyFont="1" applyFill="1" applyAlignment="1">
      <alignment horizontal="center"/>
    </xf>
    <xf numFmtId="171" fontId="0" fillId="26" borderId="0" xfId="0" applyFill="1" applyAlignment="1">
      <alignment horizontal="center"/>
    </xf>
    <xf numFmtId="171" fontId="0" fillId="26" borderId="0" xfId="0" quotePrefix="1" applyFill="1" applyAlignment="1">
      <alignment horizontal="right"/>
    </xf>
    <xf numFmtId="171" fontId="5" fillId="26" borderId="0" xfId="0" applyFont="1" applyFill="1"/>
    <xf numFmtId="171" fontId="0" fillId="26" borderId="0" xfId="0" applyFill="1" applyProtection="1">
      <protection locked="0"/>
    </xf>
    <xf numFmtId="171" fontId="4" fillId="26" borderId="0" xfId="0" applyFont="1" applyFill="1" applyAlignment="1">
      <alignment horizontal="left"/>
    </xf>
    <xf numFmtId="171" fontId="0" fillId="26" borderId="16" xfId="0" applyFill="1" applyBorder="1"/>
    <xf numFmtId="171" fontId="0" fillId="26" borderId="17" xfId="0" applyFill="1" applyBorder="1"/>
    <xf numFmtId="171" fontId="5" fillId="26" borderId="0" xfId="0" applyFont="1" applyFill="1" applyAlignment="1">
      <alignment horizontal="right"/>
    </xf>
    <xf numFmtId="171" fontId="11" fillId="26" borderId="0" xfId="0" applyFont="1" applyFill="1"/>
    <xf numFmtId="164" fontId="3" fillId="26" borderId="0" xfId="505" applyNumberFormat="1" applyFont="1" applyFill="1"/>
    <xf numFmtId="171" fontId="0" fillId="26" borderId="18" xfId="0" applyFill="1" applyBorder="1"/>
    <xf numFmtId="169" fontId="11" fillId="26" borderId="0" xfId="514" applyNumberFormat="1" applyFont="1" applyFill="1"/>
    <xf numFmtId="171" fontId="0" fillId="26" borderId="0" xfId="0" quotePrefix="1" applyFill="1"/>
    <xf numFmtId="165" fontId="0" fillId="26" borderId="0" xfId="0" applyNumberFormat="1" applyFill="1"/>
    <xf numFmtId="169" fontId="15" fillId="26" borderId="0" xfId="514" applyNumberFormat="1" applyFont="1" applyFill="1"/>
    <xf numFmtId="169" fontId="0" fillId="26" borderId="0" xfId="0" applyNumberFormat="1" applyFill="1"/>
    <xf numFmtId="17" fontId="0" fillId="26" borderId="0" xfId="0" applyNumberFormat="1" applyFill="1" applyAlignment="1">
      <alignment horizontal="left"/>
    </xf>
    <xf numFmtId="164" fontId="0" fillId="26" borderId="0" xfId="505" applyNumberFormat="1" applyFont="1" applyFill="1"/>
    <xf numFmtId="165" fontId="3" fillId="26" borderId="0" xfId="505" applyNumberFormat="1" applyFont="1" applyFill="1"/>
    <xf numFmtId="171" fontId="0" fillId="26" borderId="0" xfId="0" applyFill="1" applyAlignment="1">
      <alignment horizontal="right"/>
    </xf>
    <xf numFmtId="171" fontId="0" fillId="26" borderId="19" xfId="0" applyFill="1" applyBorder="1"/>
    <xf numFmtId="171" fontId="0" fillId="26" borderId="20" xfId="0" applyFill="1" applyBorder="1"/>
    <xf numFmtId="171" fontId="8" fillId="26" borderId="0" xfId="0" applyFont="1" applyFill="1"/>
    <xf numFmtId="169" fontId="0" fillId="26" borderId="0" xfId="514" applyNumberFormat="1" applyFont="1" applyFill="1"/>
    <xf numFmtId="17" fontId="11" fillId="26" borderId="0" xfId="0" applyNumberFormat="1" applyFont="1" applyFill="1" applyAlignment="1">
      <alignment horizontal="left"/>
    </xf>
    <xf numFmtId="17" fontId="0" fillId="26" borderId="0" xfId="0" applyNumberFormat="1" applyFill="1"/>
    <xf numFmtId="171" fontId="4" fillId="26" borderId="0" xfId="0" quotePrefix="1" applyFont="1" applyFill="1" applyAlignment="1">
      <alignment horizontal="left"/>
    </xf>
    <xf numFmtId="170" fontId="5" fillId="26" borderId="0" xfId="505" applyNumberFormat="1" applyFont="1" applyFill="1"/>
    <xf numFmtId="169" fontId="5" fillId="26" borderId="0" xfId="514" applyNumberFormat="1" applyFont="1" applyFill="1"/>
    <xf numFmtId="164" fontId="9" fillId="26" borderId="0" xfId="505" applyNumberFormat="1" applyFont="1" applyFill="1"/>
    <xf numFmtId="166" fontId="6" fillId="26" borderId="0" xfId="505" applyNumberFormat="1" applyFont="1" applyFill="1"/>
    <xf numFmtId="43" fontId="10" fillId="26" borderId="0" xfId="0" applyNumberFormat="1" applyFont="1" applyFill="1"/>
    <xf numFmtId="17" fontId="0" fillId="24" borderId="14" xfId="0" quotePrefix="1" applyNumberFormat="1" applyFill="1" applyBorder="1" applyAlignment="1">
      <alignment horizontal="center"/>
    </xf>
    <xf numFmtId="165" fontId="0" fillId="24" borderId="14" xfId="505" applyNumberFormat="1" applyFont="1" applyFill="1" applyBorder="1" applyAlignment="1">
      <alignment horizontal="center"/>
    </xf>
    <xf numFmtId="17" fontId="0" fillId="24" borderId="14" xfId="0" quotePrefix="1" applyNumberFormat="1" applyFill="1" applyBorder="1" applyAlignment="1">
      <alignment horizontal="left"/>
    </xf>
    <xf numFmtId="167" fontId="0" fillId="24" borderId="14" xfId="0" quotePrefix="1" applyNumberFormat="1" applyFill="1" applyBorder="1" applyAlignment="1">
      <alignment horizontal="center"/>
    </xf>
    <xf numFmtId="167" fontId="0" fillId="24" borderId="14" xfId="0" applyNumberFormat="1" applyFill="1" applyBorder="1" applyAlignment="1">
      <alignment horizontal="center"/>
    </xf>
    <xf numFmtId="171" fontId="5" fillId="25" borderId="15" xfId="0" quotePrefix="1" applyFont="1" applyFill="1" applyBorder="1" applyAlignment="1">
      <alignment horizontal="center"/>
    </xf>
    <xf numFmtId="171" fontId="5" fillId="25" borderId="14" xfId="0" quotePrefix="1" applyFont="1" applyFill="1" applyBorder="1" applyAlignment="1">
      <alignment horizontal="center"/>
    </xf>
    <xf numFmtId="171" fontId="5" fillId="25" borderId="16" xfId="0" applyFont="1" applyFill="1" applyBorder="1" applyAlignment="1">
      <alignment vertical="center"/>
    </xf>
    <xf numFmtId="171" fontId="5" fillId="25" borderId="18" xfId="0" applyFont="1" applyFill="1" applyBorder="1" applyAlignment="1">
      <alignment horizontal="center"/>
    </xf>
    <xf numFmtId="171" fontId="5" fillId="25" borderId="11" xfId="0" quotePrefix="1" applyFont="1" applyFill="1" applyBorder="1" applyAlignment="1">
      <alignment horizontal="center"/>
    </xf>
    <xf numFmtId="171" fontId="0" fillId="24" borderId="21" xfId="0" applyFill="1" applyBorder="1"/>
    <xf numFmtId="171" fontId="0" fillId="24" borderId="22" xfId="0" applyFill="1" applyBorder="1"/>
    <xf numFmtId="169" fontId="11" fillId="26" borderId="0" xfId="514" applyNumberFormat="1" applyFont="1" applyFill="1" applyBorder="1"/>
    <xf numFmtId="164" fontId="0" fillId="24" borderId="14" xfId="505" applyNumberFormat="1" applyFont="1" applyFill="1" applyBorder="1" applyAlignment="1">
      <alignment horizontal="center"/>
    </xf>
    <xf numFmtId="171" fontId="0" fillId="26" borderId="0" xfId="0" quotePrefix="1" applyFill="1" applyAlignment="1">
      <alignment wrapText="1"/>
    </xf>
    <xf numFmtId="171" fontId="0" fillId="24" borderId="19" xfId="0" applyFill="1" applyBorder="1"/>
    <xf numFmtId="171" fontId="0" fillId="24" borderId="23" xfId="0" applyFill="1" applyBorder="1"/>
    <xf numFmtId="171" fontId="0" fillId="24" borderId="0" xfId="0" applyFill="1"/>
    <xf numFmtId="171" fontId="0" fillId="24" borderId="20" xfId="0" applyFill="1" applyBorder="1"/>
    <xf numFmtId="171" fontId="0" fillId="24" borderId="24" xfId="0" applyFill="1" applyBorder="1" applyAlignment="1">
      <alignment horizontal="center"/>
    </xf>
    <xf numFmtId="14" fontId="0" fillId="0" borderId="14" xfId="0" applyNumberFormat="1" applyBorder="1" applyAlignment="1">
      <alignment vertical="top"/>
    </xf>
    <xf numFmtId="171" fontId="0" fillId="0" borderId="14" xfId="0" applyBorder="1" applyAlignment="1">
      <alignment vertical="top"/>
    </xf>
    <xf numFmtId="171" fontId="22" fillId="26" borderId="0" xfId="0" applyFont="1" applyFill="1"/>
    <xf numFmtId="171" fontId="21" fillId="26" borderId="0" xfId="0" applyFont="1" applyFill="1"/>
    <xf numFmtId="171" fontId="17" fillId="26" borderId="0" xfId="0" applyFont="1" applyFill="1" applyAlignment="1">
      <alignment vertical="top"/>
    </xf>
    <xf numFmtId="171" fontId="11" fillId="26" borderId="0" xfId="0" quotePrefix="1" applyFont="1" applyFill="1" applyAlignment="1">
      <alignment vertical="center" wrapText="1"/>
    </xf>
    <xf numFmtId="171" fontId="14" fillId="26" borderId="0" xfId="0" applyFont="1" applyFill="1"/>
    <xf numFmtId="171" fontId="8" fillId="26" borderId="0" xfId="0" applyFont="1" applyFill="1" applyAlignment="1">
      <alignment vertical="center" wrapText="1"/>
    </xf>
    <xf numFmtId="171" fontId="21" fillId="26" borderId="0" xfId="0" applyFont="1" applyFill="1" applyAlignment="1">
      <alignment vertical="center" wrapText="1"/>
    </xf>
    <xf numFmtId="164" fontId="11" fillId="26" borderId="0" xfId="505" quotePrefix="1" applyNumberFormat="1" applyFont="1" applyFill="1" applyAlignment="1">
      <alignment vertical="center" wrapText="1"/>
    </xf>
    <xf numFmtId="171" fontId="0" fillId="26" borderId="0" xfId="0" applyFill="1" applyAlignment="1" applyProtection="1">
      <alignment horizontal="left"/>
      <protection locked="0"/>
    </xf>
    <xf numFmtId="171" fontId="0" fillId="24" borderId="13" xfId="0" applyFill="1" applyBorder="1" applyAlignment="1">
      <alignment horizontal="center"/>
    </xf>
    <xf numFmtId="171" fontId="11" fillId="24" borderId="20" xfId="0" applyFont="1" applyFill="1" applyBorder="1"/>
    <xf numFmtId="171" fontId="41" fillId="25" borderId="14" xfId="0" applyFont="1" applyFill="1" applyBorder="1" applyAlignment="1">
      <alignment horizontal="center" vertical="center" wrapText="1"/>
    </xf>
    <xf numFmtId="43" fontId="42" fillId="24" borderId="12" xfId="505" applyFont="1" applyFill="1" applyBorder="1"/>
    <xf numFmtId="171" fontId="42" fillId="24" borderId="13" xfId="0" applyFont="1" applyFill="1" applyBorder="1"/>
    <xf numFmtId="171" fontId="42" fillId="24" borderId="13" xfId="0" applyFont="1" applyFill="1" applyBorder="1" applyAlignment="1">
      <alignment horizontal="center"/>
    </xf>
    <xf numFmtId="165" fontId="42" fillId="24" borderId="14" xfId="505" applyNumberFormat="1" applyFont="1" applyFill="1" applyBorder="1" applyAlignment="1">
      <alignment horizontal="right"/>
    </xf>
    <xf numFmtId="171" fontId="21" fillId="26" borderId="0" xfId="0" quotePrefix="1" applyFont="1" applyFill="1" applyAlignment="1">
      <alignment vertical="center" wrapText="1"/>
    </xf>
    <xf numFmtId="171" fontId="21" fillId="26" borderId="0" xfId="0" quotePrefix="1" applyFont="1" applyFill="1" applyAlignment="1">
      <alignment horizontal="right"/>
    </xf>
    <xf numFmtId="171" fontId="44" fillId="24" borderId="21" xfId="0" applyFont="1" applyFill="1" applyBorder="1" applyAlignment="1">
      <alignment vertical="center"/>
    </xf>
    <xf numFmtId="171" fontId="44" fillId="24" borderId="19" xfId="0" applyFont="1" applyFill="1" applyBorder="1" applyAlignment="1">
      <alignment vertical="center"/>
    </xf>
    <xf numFmtId="171" fontId="44" fillId="24" borderId="16" xfId="0" applyFont="1" applyFill="1" applyBorder="1" applyAlignment="1">
      <alignment vertical="center"/>
    </xf>
    <xf numFmtId="171" fontId="44" fillId="24" borderId="11" xfId="0" applyFont="1" applyFill="1" applyBorder="1" applyAlignment="1">
      <alignment vertical="center"/>
    </xf>
    <xf numFmtId="171" fontId="44" fillId="24" borderId="12" xfId="0" applyFont="1" applyFill="1" applyBorder="1" applyAlignment="1">
      <alignment vertical="center"/>
    </xf>
    <xf numFmtId="171" fontId="44" fillId="24" borderId="13" xfId="0" applyFont="1" applyFill="1" applyBorder="1" applyAlignment="1">
      <alignment vertical="center"/>
    </xf>
    <xf numFmtId="171" fontId="44" fillId="24" borderId="22" xfId="0" applyFont="1" applyFill="1" applyBorder="1" applyAlignment="1">
      <alignment vertical="center"/>
    </xf>
    <xf numFmtId="171" fontId="44" fillId="24" borderId="20" xfId="0" applyFont="1" applyFill="1" applyBorder="1" applyAlignment="1">
      <alignment vertical="center"/>
    </xf>
    <xf numFmtId="171" fontId="44" fillId="24" borderId="18" xfId="0" applyFont="1" applyFill="1" applyBorder="1" applyAlignment="1">
      <alignment vertical="center"/>
    </xf>
    <xf numFmtId="171" fontId="43" fillId="25" borderId="12" xfId="0" applyFont="1" applyFill="1" applyBorder="1" applyAlignment="1">
      <alignment horizontal="center" vertical="center" wrapText="1"/>
    </xf>
    <xf numFmtId="171" fontId="43" fillId="25" borderId="14" xfId="0" applyFont="1" applyFill="1" applyBorder="1" applyAlignment="1">
      <alignment horizontal="center" vertical="center" wrapText="1"/>
    </xf>
    <xf numFmtId="171" fontId="45" fillId="24" borderId="10" xfId="0" applyFont="1" applyFill="1" applyBorder="1" applyAlignment="1">
      <alignment vertical="center"/>
    </xf>
    <xf numFmtId="171" fontId="45" fillId="24" borderId="19" xfId="0" applyFont="1" applyFill="1" applyBorder="1" applyAlignment="1">
      <alignment vertical="center"/>
    </xf>
    <xf numFmtId="171" fontId="44" fillId="24" borderId="16" xfId="0" applyFont="1" applyFill="1" applyBorder="1" applyAlignment="1">
      <alignment horizontal="center" vertical="center" wrapText="1"/>
    </xf>
    <xf numFmtId="165" fontId="44" fillId="24" borderId="16" xfId="505" quotePrefix="1" applyNumberFormat="1" applyFont="1" applyFill="1" applyBorder="1" applyAlignment="1">
      <alignment horizontal="center" vertical="center" wrapText="1"/>
    </xf>
    <xf numFmtId="17" fontId="44" fillId="24" borderId="17" xfId="0" applyNumberFormat="1" applyFont="1" applyFill="1" applyBorder="1" applyAlignment="1">
      <alignment horizontal="center"/>
    </xf>
    <xf numFmtId="165" fontId="44" fillId="24" borderId="17" xfId="505" applyNumberFormat="1" applyFont="1" applyFill="1" applyBorder="1" applyAlignment="1">
      <alignment horizontal="center"/>
    </xf>
    <xf numFmtId="17" fontId="44" fillId="24" borderId="18" xfId="0" quotePrefix="1" applyNumberFormat="1" applyFont="1" applyFill="1" applyBorder="1" applyAlignment="1">
      <alignment horizontal="center" vertical="center" wrapText="1"/>
    </xf>
    <xf numFmtId="165" fontId="44" fillId="24" borderId="18" xfId="505" applyNumberFormat="1" applyFont="1" applyFill="1" applyBorder="1" applyAlignment="1">
      <alignment horizontal="center" vertical="center" wrapText="1"/>
    </xf>
    <xf numFmtId="165" fontId="44" fillId="24" borderId="14" xfId="505" applyNumberFormat="1" applyFont="1" applyFill="1" applyBorder="1" applyAlignment="1">
      <alignment horizontal="right"/>
    </xf>
    <xf numFmtId="17" fontId="44" fillId="24" borderId="18" xfId="0" applyNumberFormat="1" applyFont="1" applyFill="1" applyBorder="1" applyAlignment="1">
      <alignment horizontal="center"/>
    </xf>
    <xf numFmtId="165" fontId="44" fillId="24" borderId="14" xfId="505" applyNumberFormat="1" applyFont="1" applyFill="1" applyBorder="1" applyAlignment="1">
      <alignment horizontal="center"/>
    </xf>
    <xf numFmtId="17" fontId="44" fillId="24" borderId="16" xfId="0" applyNumberFormat="1" applyFont="1" applyFill="1" applyBorder="1" applyAlignment="1">
      <alignment horizontal="center"/>
    </xf>
    <xf numFmtId="165" fontId="44" fillId="24" borderId="16" xfId="505" applyNumberFormat="1" applyFont="1" applyFill="1" applyBorder="1" applyAlignment="1">
      <alignment horizontal="center"/>
    </xf>
    <xf numFmtId="171" fontId="44" fillId="24" borderId="23" xfId="0" applyFont="1" applyFill="1" applyBorder="1" applyAlignment="1">
      <alignment horizontal="left" vertical="center" wrapText="1"/>
    </xf>
    <xf numFmtId="171" fontId="44" fillId="24" borderId="0" xfId="0" applyFont="1" applyFill="1" applyAlignment="1">
      <alignment horizontal="left" vertical="center" wrapText="1"/>
    </xf>
    <xf numFmtId="171" fontId="43" fillId="24" borderId="11" xfId="0" quotePrefix="1" applyFont="1" applyFill="1" applyBorder="1" applyAlignment="1">
      <alignment horizontal="left" vertical="center"/>
    </xf>
    <xf numFmtId="165" fontId="44" fillId="24" borderId="10" xfId="505" applyNumberFormat="1" applyFont="1" applyFill="1" applyBorder="1" applyAlignment="1">
      <alignment horizontal="center"/>
    </xf>
    <xf numFmtId="165" fontId="43" fillId="24" borderId="22" xfId="505" applyNumberFormat="1" applyFont="1" applyFill="1" applyBorder="1" applyAlignment="1">
      <alignment vertical="center"/>
    </xf>
    <xf numFmtId="171" fontId="8" fillId="26" borderId="0" xfId="0" quotePrefix="1" applyFont="1" applyFill="1" applyAlignment="1">
      <alignment vertical="center"/>
    </xf>
    <xf numFmtId="165" fontId="0" fillId="24" borderId="14" xfId="0" applyNumberFormat="1" applyFill="1" applyBorder="1"/>
    <xf numFmtId="169" fontId="9" fillId="26" borderId="0" xfId="0" applyNumberFormat="1" applyFont="1" applyFill="1"/>
    <xf numFmtId="164" fontId="5" fillId="26" borderId="19" xfId="505" applyNumberFormat="1" applyFont="1" applyFill="1" applyBorder="1"/>
    <xf numFmtId="171" fontId="5" fillId="25" borderId="23" xfId="0" applyFont="1" applyFill="1" applyBorder="1" applyAlignment="1">
      <alignment horizontal="center"/>
    </xf>
    <xf numFmtId="171" fontId="5" fillId="25" borderId="0" xfId="0" applyFont="1" applyFill="1" applyAlignment="1">
      <alignment horizontal="center"/>
    </xf>
    <xf numFmtId="171" fontId="5" fillId="25" borderId="10" xfId="0" applyFont="1" applyFill="1" applyBorder="1" applyAlignment="1">
      <alignment horizontal="center"/>
    </xf>
    <xf numFmtId="171" fontId="5" fillId="25" borderId="21" xfId="0" applyFont="1" applyFill="1" applyBorder="1" applyAlignment="1">
      <alignment horizontal="center"/>
    </xf>
    <xf numFmtId="171" fontId="5" fillId="25" borderId="16" xfId="0" applyFont="1" applyFill="1" applyBorder="1" applyAlignment="1">
      <alignment horizontal="center"/>
    </xf>
    <xf numFmtId="171" fontId="5" fillId="26" borderId="21" xfId="0" applyFont="1" applyFill="1" applyBorder="1" applyAlignment="1">
      <alignment horizontal="center" vertical="center"/>
    </xf>
    <xf numFmtId="171" fontId="5" fillId="26" borderId="19" xfId="0" applyFont="1" applyFill="1" applyBorder="1" applyAlignment="1">
      <alignment horizontal="center" vertical="center"/>
    </xf>
    <xf numFmtId="171" fontId="5" fillId="26" borderId="16" xfId="0" applyFont="1" applyFill="1" applyBorder="1" applyAlignment="1">
      <alignment horizontal="center" vertical="center"/>
    </xf>
    <xf numFmtId="171" fontId="5" fillId="26" borderId="10" xfId="0" applyFont="1" applyFill="1" applyBorder="1" applyAlignment="1">
      <alignment horizontal="center" vertical="center"/>
    </xf>
    <xf numFmtId="171" fontId="0" fillId="24" borderId="10" xfId="0" applyFill="1" applyBorder="1" applyAlignment="1">
      <alignment horizontal="center"/>
    </xf>
    <xf numFmtId="171" fontId="0" fillId="24" borderId="19" xfId="0" applyFill="1" applyBorder="1" applyAlignment="1">
      <alignment horizontal="center"/>
    </xf>
    <xf numFmtId="171" fontId="0" fillId="24" borderId="0" xfId="0" applyFill="1" applyAlignment="1">
      <alignment horizontal="center"/>
    </xf>
    <xf numFmtId="171" fontId="0" fillId="24" borderId="20" xfId="0" applyFill="1" applyBorder="1" applyAlignment="1">
      <alignment horizontal="center"/>
    </xf>
    <xf numFmtId="171" fontId="0" fillId="24" borderId="15" xfId="0" applyFill="1" applyBorder="1" applyAlignment="1">
      <alignment horizontal="center"/>
    </xf>
    <xf numFmtId="165" fontId="0" fillId="24" borderId="13" xfId="0" applyNumberFormat="1" applyFill="1" applyBorder="1"/>
    <xf numFmtId="171" fontId="5" fillId="24" borderId="12" xfId="0" applyFont="1" applyFill="1" applyBorder="1"/>
    <xf numFmtId="171" fontId="18" fillId="26" borderId="0" xfId="0" applyFont="1" applyFill="1" applyAlignment="1">
      <alignment horizontal="center"/>
    </xf>
    <xf numFmtId="171" fontId="0" fillId="26" borderId="0" xfId="0" applyFill="1" applyAlignment="1">
      <alignment horizontal="right" vertical="center"/>
    </xf>
    <xf numFmtId="171" fontId="5" fillId="24" borderId="11" xfId="0" applyFont="1" applyFill="1" applyBorder="1"/>
    <xf numFmtId="165" fontId="5" fillId="24" borderId="13" xfId="0" applyNumberFormat="1" applyFont="1" applyFill="1" applyBorder="1"/>
    <xf numFmtId="171" fontId="8" fillId="26" borderId="0" xfId="0" applyFont="1" applyFill="1" applyAlignment="1">
      <alignment vertical="top" wrapText="1"/>
    </xf>
    <xf numFmtId="171" fontId="0" fillId="24" borderId="13" xfId="0" applyFill="1" applyBorder="1" applyAlignment="1">
      <alignment horizontal="left"/>
    </xf>
    <xf numFmtId="171" fontId="0" fillId="26" borderId="0" xfId="0" applyFill="1" applyAlignment="1">
      <alignment horizontal="left"/>
    </xf>
    <xf numFmtId="171" fontId="0" fillId="24" borderId="11" xfId="0" applyFill="1" applyBorder="1" applyAlignment="1">
      <alignment horizontal="center"/>
    </xf>
    <xf numFmtId="171" fontId="0" fillId="24" borderId="19" xfId="0" applyFill="1" applyBorder="1" applyAlignment="1">
      <alignment horizontal="left"/>
    </xf>
    <xf numFmtId="171" fontId="50" fillId="26" borderId="0" xfId="0" applyFont="1" applyFill="1" applyProtection="1">
      <protection locked="0"/>
    </xf>
    <xf numFmtId="171" fontId="0" fillId="26" borderId="0" xfId="0" applyFill="1" applyAlignment="1" applyProtection="1">
      <alignment horizontal="center"/>
      <protection locked="0"/>
    </xf>
    <xf numFmtId="171" fontId="0" fillId="24" borderId="16" xfId="0" applyFill="1" applyBorder="1"/>
    <xf numFmtId="172" fontId="0" fillId="26" borderId="0" xfId="0" applyNumberFormat="1" applyFill="1"/>
    <xf numFmtId="171" fontId="41" fillId="25" borderId="13" xfId="0" applyFont="1" applyFill="1" applyBorder="1" applyAlignment="1">
      <alignment horizontal="center" vertical="center" wrapText="1"/>
    </xf>
    <xf numFmtId="171" fontId="21" fillId="26" borderId="17" xfId="0" quotePrefix="1" applyFont="1" applyFill="1" applyBorder="1" applyAlignment="1">
      <alignment horizontal="right"/>
    </xf>
    <xf numFmtId="171" fontId="42" fillId="24" borderId="11" xfId="505" applyNumberFormat="1" applyFont="1" applyFill="1" applyBorder="1"/>
    <xf numFmtId="171" fontId="42" fillId="24" borderId="11" xfId="505" applyNumberFormat="1" applyFont="1" applyFill="1" applyBorder="1" applyAlignment="1">
      <alignment horizontal="left"/>
    </xf>
    <xf numFmtId="171" fontId="41" fillId="25" borderId="25" xfId="0" applyFont="1" applyFill="1" applyBorder="1" applyAlignment="1">
      <alignment horizontal="center" vertical="center" wrapText="1"/>
    </xf>
    <xf numFmtId="165" fontId="42" fillId="24" borderId="25" xfId="505" applyNumberFormat="1" applyFont="1" applyFill="1" applyBorder="1" applyAlignment="1">
      <alignment horizontal="right"/>
    </xf>
    <xf numFmtId="165" fontId="0" fillId="24" borderId="25" xfId="505" applyNumberFormat="1" applyFont="1" applyFill="1" applyBorder="1"/>
    <xf numFmtId="171" fontId="53" fillId="26" borderId="0" xfId="0" applyFont="1" applyFill="1"/>
    <xf numFmtId="43" fontId="0" fillId="26" borderId="0" xfId="505" applyFont="1" applyFill="1"/>
    <xf numFmtId="44" fontId="0" fillId="26" borderId="0" xfId="514" applyFont="1" applyFill="1"/>
    <xf numFmtId="43" fontId="0" fillId="26" borderId="0" xfId="0" applyNumberFormat="1" applyFill="1"/>
    <xf numFmtId="171" fontId="3" fillId="24" borderId="11" xfId="0" applyFont="1" applyFill="1" applyBorder="1"/>
    <xf numFmtId="171" fontId="3" fillId="24" borderId="12" xfId="0" applyFont="1" applyFill="1" applyBorder="1"/>
    <xf numFmtId="171" fontId="3" fillId="24" borderId="13" xfId="0" applyFont="1" applyFill="1" applyBorder="1"/>
    <xf numFmtId="171" fontId="3" fillId="24" borderId="20" xfId="0" applyFont="1" applyFill="1" applyBorder="1"/>
    <xf numFmtId="171" fontId="3" fillId="24" borderId="18" xfId="0" applyFont="1" applyFill="1" applyBorder="1"/>
    <xf numFmtId="171" fontId="3" fillId="26" borderId="0" xfId="0" applyFont="1" applyFill="1" applyAlignment="1">
      <alignment horizontal="center"/>
    </xf>
    <xf numFmtId="171" fontId="54" fillId="24" borderId="11" xfId="0" applyFont="1" applyFill="1" applyBorder="1" applyAlignment="1">
      <alignment horizontal="center"/>
    </xf>
    <xf numFmtId="171" fontId="54" fillId="24" borderId="13" xfId="0" applyFont="1" applyFill="1" applyBorder="1" applyAlignment="1">
      <alignment horizontal="center"/>
    </xf>
    <xf numFmtId="171" fontId="55" fillId="24" borderId="11" xfId="0" applyFont="1" applyFill="1" applyBorder="1"/>
    <xf numFmtId="171" fontId="56" fillId="24" borderId="11" xfId="0" applyFont="1" applyFill="1" applyBorder="1"/>
    <xf numFmtId="171" fontId="55" fillId="24" borderId="12" xfId="0" applyFont="1" applyFill="1" applyBorder="1" applyAlignment="1">
      <alignment horizontal="center"/>
    </xf>
    <xf numFmtId="171" fontId="42" fillId="25" borderId="13" xfId="0" applyFont="1" applyFill="1" applyBorder="1" applyAlignment="1">
      <alignment horizontal="center" vertical="center" wrapText="1"/>
    </xf>
    <xf numFmtId="171" fontId="42" fillId="25" borderId="25" xfId="0" applyFont="1" applyFill="1" applyBorder="1" applyAlignment="1">
      <alignment horizontal="center" vertical="center" wrapText="1"/>
    </xf>
    <xf numFmtId="171" fontId="57" fillId="26" borderId="0" xfId="619" applyFont="1" applyFill="1" applyAlignment="1" applyProtection="1">
      <alignment vertical="top" wrapText="1"/>
    </xf>
    <xf numFmtId="171" fontId="11" fillId="26" borderId="21" xfId="0" applyFont="1" applyFill="1" applyBorder="1" applyAlignment="1">
      <alignment vertical="top"/>
    </xf>
    <xf numFmtId="171" fontId="0" fillId="24" borderId="12" xfId="0" applyFill="1" applyBorder="1" applyAlignment="1">
      <alignment horizontal="left"/>
    </xf>
    <xf numFmtId="171" fontId="0" fillId="24" borderId="11" xfId="0" applyFill="1" applyBorder="1" applyAlignment="1">
      <alignment horizontal="left"/>
    </xf>
    <xf numFmtId="171" fontId="42" fillId="24" borderId="14" xfId="0" applyFont="1" applyFill="1" applyBorder="1" applyAlignment="1">
      <alignment horizontal="center"/>
    </xf>
    <xf numFmtId="165" fontId="42" fillId="24" borderId="14" xfId="505" applyNumberFormat="1" applyFont="1" applyFill="1" applyBorder="1" applyAlignment="1">
      <alignment horizontal="center"/>
    </xf>
    <xf numFmtId="164" fontId="0" fillId="26" borderId="0" xfId="0" applyNumberFormat="1" applyFill="1"/>
    <xf numFmtId="165" fontId="4" fillId="26" borderId="0" xfId="0" applyNumberFormat="1" applyFont="1" applyFill="1" applyAlignment="1">
      <alignment horizontal="left"/>
    </xf>
    <xf numFmtId="165" fontId="0" fillId="26" borderId="0" xfId="0" applyNumberFormat="1" applyFill="1" applyProtection="1">
      <protection locked="0"/>
    </xf>
    <xf numFmtId="165" fontId="5" fillId="25" borderId="14" xfId="0" applyNumberFormat="1" applyFont="1" applyFill="1" applyBorder="1" applyAlignment="1">
      <alignment horizontal="center"/>
    </xf>
    <xf numFmtId="165" fontId="44" fillId="24" borderId="13" xfId="505" applyNumberFormat="1" applyFont="1" applyFill="1" applyBorder="1" applyAlignment="1">
      <alignment horizontal="center"/>
    </xf>
    <xf numFmtId="171" fontId="0" fillId="26" borderId="0" xfId="0" applyFill="1" applyAlignment="1">
      <alignment vertical="top" wrapText="1"/>
    </xf>
    <xf numFmtId="165" fontId="42" fillId="27" borderId="14" xfId="505" applyNumberFormat="1" applyFont="1" applyFill="1" applyBorder="1" applyProtection="1"/>
    <xf numFmtId="168" fontId="0" fillId="24" borderId="14" xfId="505" applyNumberFormat="1" applyFont="1" applyFill="1" applyBorder="1" applyAlignment="1"/>
    <xf numFmtId="171" fontId="8" fillId="26" borderId="0" xfId="0" applyFont="1" applyFill="1" applyAlignment="1">
      <alignment horizontal="left" vertical="top" wrapText="1"/>
    </xf>
    <xf numFmtId="171" fontId="19" fillId="26" borderId="20" xfId="0" applyFont="1" applyFill="1" applyBorder="1"/>
    <xf numFmtId="171" fontId="21" fillId="26" borderId="0" xfId="0" applyFont="1" applyFill="1" applyProtection="1">
      <protection locked="0"/>
    </xf>
    <xf numFmtId="171" fontId="17" fillId="26" borderId="0" xfId="0" applyFont="1" applyFill="1" applyProtection="1">
      <protection locked="0"/>
    </xf>
    <xf numFmtId="171" fontId="60" fillId="26" borderId="0" xfId="0" applyFont="1" applyFill="1" applyProtection="1">
      <protection locked="0"/>
    </xf>
    <xf numFmtId="165" fontId="16" fillId="26" borderId="0" xfId="505" applyNumberFormat="1" applyFont="1" applyFill="1" applyBorder="1" applyAlignment="1" applyProtection="1">
      <alignment horizontal="center"/>
      <protection locked="0"/>
    </xf>
    <xf numFmtId="171" fontId="20" fillId="26" borderId="20" xfId="0" applyFont="1" applyFill="1" applyBorder="1" applyAlignment="1" applyProtection="1">
      <alignment vertical="center" wrapText="1"/>
      <protection locked="0"/>
    </xf>
    <xf numFmtId="171" fontId="17" fillId="26" borderId="20" xfId="0" applyFont="1" applyFill="1" applyBorder="1" applyAlignment="1" applyProtection="1">
      <alignment horizontal="center" vertical="center" wrapText="1"/>
      <protection locked="0"/>
    </xf>
    <xf numFmtId="171" fontId="17" fillId="26" borderId="20" xfId="0" quotePrefix="1" applyFont="1" applyFill="1" applyBorder="1" applyAlignment="1" applyProtection="1">
      <alignment horizontal="center" vertical="center" wrapText="1"/>
      <protection locked="0"/>
    </xf>
    <xf numFmtId="171" fontId="4" fillId="26" borderId="20" xfId="0" applyFont="1" applyFill="1" applyBorder="1" applyAlignment="1" applyProtection="1">
      <alignment vertical="center" wrapText="1"/>
      <protection locked="0"/>
    </xf>
    <xf numFmtId="171" fontId="0" fillId="26" borderId="20" xfId="0" applyFill="1" applyBorder="1" applyProtection="1">
      <protection locked="0"/>
    </xf>
    <xf numFmtId="171" fontId="5" fillId="26" borderId="20" xfId="0" applyFont="1" applyFill="1" applyBorder="1"/>
    <xf numFmtId="171" fontId="19" fillId="25" borderId="16" xfId="0" applyFont="1" applyFill="1" applyBorder="1" applyAlignment="1">
      <alignment horizontal="center" vertical="center"/>
    </xf>
    <xf numFmtId="171" fontId="19" fillId="25" borderId="21" xfId="0" applyFont="1" applyFill="1" applyBorder="1" applyAlignment="1">
      <alignment horizontal="center" vertical="center"/>
    </xf>
    <xf numFmtId="171" fontId="0" fillId="26" borderId="11" xfId="0" applyFill="1" applyBorder="1"/>
    <xf numFmtId="171" fontId="19" fillId="25" borderId="11" xfId="0" applyFont="1" applyFill="1" applyBorder="1" applyAlignment="1">
      <alignment horizontal="center" vertical="center"/>
    </xf>
    <xf numFmtId="171" fontId="19" fillId="25" borderId="13" xfId="0" applyFont="1" applyFill="1" applyBorder="1" applyAlignment="1">
      <alignment horizontal="center" vertical="center"/>
    </xf>
    <xf numFmtId="171" fontId="17" fillId="26" borderId="0" xfId="0" quotePrefix="1" applyFont="1" applyFill="1"/>
    <xf numFmtId="43" fontId="21" fillId="26" borderId="0" xfId="505" applyFont="1" applyFill="1" applyAlignment="1">
      <alignment vertical="center" wrapText="1"/>
    </xf>
    <xf numFmtId="171" fontId="11" fillId="24" borderId="12" xfId="0" applyFont="1" applyFill="1" applyBorder="1"/>
    <xf numFmtId="171" fontId="42" fillId="25" borderId="14" xfId="0" applyFont="1" applyFill="1" applyBorder="1" applyAlignment="1">
      <alignment horizontal="center" vertical="center"/>
    </xf>
    <xf numFmtId="171" fontId="42" fillId="25" borderId="25" xfId="0" applyFont="1" applyFill="1" applyBorder="1" applyAlignment="1">
      <alignment horizontal="center" vertical="center"/>
    </xf>
    <xf numFmtId="171" fontId="42" fillId="25" borderId="13" xfId="0" applyFont="1" applyFill="1" applyBorder="1" applyAlignment="1">
      <alignment horizontal="center" vertical="center"/>
    </xf>
    <xf numFmtId="171" fontId="49" fillId="25" borderId="20" xfId="0" applyFont="1" applyFill="1" applyBorder="1"/>
    <xf numFmtId="171" fontId="0" fillId="24" borderId="12" xfId="0" applyFill="1" applyBorder="1" applyAlignment="1">
      <alignment horizontal="center"/>
    </xf>
    <xf numFmtId="169" fontId="5" fillId="26" borderId="0" xfId="0" applyNumberFormat="1" applyFont="1" applyFill="1"/>
    <xf numFmtId="169" fontId="11" fillId="26" borderId="20" xfId="514" applyNumberFormat="1" applyFont="1" applyFill="1" applyBorder="1"/>
    <xf numFmtId="171" fontId="0" fillId="26" borderId="20" xfId="0" quotePrefix="1" applyFill="1" applyBorder="1"/>
    <xf numFmtId="169" fontId="0" fillId="26" borderId="20" xfId="514" applyNumberFormat="1" applyFont="1" applyFill="1" applyBorder="1"/>
    <xf numFmtId="17" fontId="0" fillId="26" borderId="20" xfId="0" applyNumberFormat="1" applyFill="1" applyBorder="1"/>
    <xf numFmtId="171" fontId="45" fillId="24" borderId="21" xfId="0" applyFont="1" applyFill="1" applyBorder="1" applyAlignment="1">
      <alignment vertical="center"/>
    </xf>
    <xf numFmtId="171" fontId="45" fillId="24" borderId="16" xfId="0" applyFont="1" applyFill="1" applyBorder="1" applyAlignment="1">
      <alignment vertical="center"/>
    </xf>
    <xf numFmtId="171" fontId="43" fillId="25" borderId="10" xfId="0" applyFont="1" applyFill="1" applyBorder="1" applyAlignment="1">
      <alignment horizontal="center" vertical="center" wrapText="1"/>
    </xf>
    <xf numFmtId="171" fontId="0" fillId="26" borderId="0" xfId="0" applyFill="1" applyAlignment="1">
      <alignment wrapText="1"/>
    </xf>
    <xf numFmtId="171" fontId="55" fillId="28" borderId="12" xfId="0" applyFont="1" applyFill="1" applyBorder="1"/>
    <xf numFmtId="171" fontId="11" fillId="26" borderId="23" xfId="0" applyFont="1" applyFill="1" applyBorder="1"/>
    <xf numFmtId="165" fontId="42" fillId="27" borderId="14" xfId="505" applyNumberFormat="1" applyFont="1" applyFill="1" applyBorder="1" applyAlignment="1" applyProtection="1">
      <alignment horizontal="center"/>
    </xf>
    <xf numFmtId="165" fontId="4" fillId="26" borderId="0" xfId="0" applyNumberFormat="1" applyFont="1" applyFill="1" applyAlignment="1">
      <alignment vertical="center" wrapText="1"/>
    </xf>
    <xf numFmtId="165" fontId="4" fillId="26" borderId="0" xfId="0" applyNumberFormat="1" applyFont="1" applyFill="1" applyAlignment="1">
      <alignment horizontal="center"/>
    </xf>
    <xf numFmtId="171" fontId="11" fillId="26" borderId="22" xfId="0" applyFont="1" applyFill="1" applyBorder="1"/>
    <xf numFmtId="165" fontId="43" fillId="24" borderId="14" xfId="505" applyNumberFormat="1" applyFont="1" applyFill="1" applyBorder="1" applyAlignment="1">
      <alignment vertical="center"/>
    </xf>
    <xf numFmtId="171" fontId="0" fillId="26" borderId="12" xfId="0" applyFill="1" applyBorder="1"/>
    <xf numFmtId="171" fontId="42" fillId="24" borderId="13" xfId="0" applyFont="1" applyFill="1" applyBorder="1" applyAlignment="1">
      <alignment horizontal="left"/>
    </xf>
    <xf numFmtId="171" fontId="0" fillId="24" borderId="26" xfId="0" applyFill="1" applyBorder="1"/>
    <xf numFmtId="164" fontId="0" fillId="24" borderId="14" xfId="505" applyNumberFormat="1" applyFont="1" applyFill="1" applyBorder="1"/>
    <xf numFmtId="164" fontId="0" fillId="24" borderId="14" xfId="0" applyNumberFormat="1" applyFill="1" applyBorder="1"/>
    <xf numFmtId="171" fontId="45" fillId="24" borderId="10" xfId="0" applyFont="1" applyFill="1" applyBorder="1" applyAlignment="1">
      <alignment horizontal="center" vertical="center"/>
    </xf>
    <xf numFmtId="173" fontId="44" fillId="24" borderId="24" xfId="505" applyNumberFormat="1" applyFont="1" applyFill="1" applyBorder="1" applyAlignment="1">
      <alignment horizontal="center"/>
    </xf>
    <xf numFmtId="176" fontId="44" fillId="24" borderId="14" xfId="505" applyNumberFormat="1" applyFont="1" applyFill="1" applyBorder="1" applyAlignment="1">
      <alignment horizontal="center"/>
    </xf>
    <xf numFmtId="175" fontId="44" fillId="24" borderId="24" xfId="505" applyNumberFormat="1" applyFont="1" applyFill="1" applyBorder="1" applyAlignment="1">
      <alignment horizontal="center"/>
    </xf>
    <xf numFmtId="174" fontId="44" fillId="24" borderId="14" xfId="505" applyNumberFormat="1" applyFont="1" applyFill="1" applyBorder="1" applyAlignment="1">
      <alignment horizontal="center"/>
    </xf>
    <xf numFmtId="42" fontId="44" fillId="24" borderId="24" xfId="505" applyNumberFormat="1" applyFont="1" applyFill="1" applyBorder="1" applyAlignment="1">
      <alignment horizontal="right"/>
    </xf>
    <xf numFmtId="42" fontId="44" fillId="24" borderId="14" xfId="505" applyNumberFormat="1" applyFont="1" applyFill="1" applyBorder="1" applyAlignment="1">
      <alignment horizontal="right"/>
    </xf>
    <xf numFmtId="42" fontId="44" fillId="24" borderId="10" xfId="505" applyNumberFormat="1" applyFont="1" applyFill="1" applyBorder="1" applyAlignment="1">
      <alignment horizontal="right"/>
    </xf>
    <xf numFmtId="171" fontId="44" fillId="24" borderId="23" xfId="0" applyFont="1" applyFill="1" applyBorder="1" applyAlignment="1">
      <alignment horizontal="left" vertical="center"/>
    </xf>
    <xf numFmtId="171" fontId="44" fillId="24" borderId="0" xfId="0" applyFont="1" applyFill="1" applyAlignment="1">
      <alignment horizontal="left" vertical="center"/>
    </xf>
    <xf numFmtId="171" fontId="44" fillId="24" borderId="22" xfId="0" applyFont="1" applyFill="1" applyBorder="1" applyAlignment="1">
      <alignment horizontal="left" vertical="center"/>
    </xf>
    <xf numFmtId="171" fontId="44" fillId="24" borderId="20" xfId="0" applyFont="1" applyFill="1" applyBorder="1" applyAlignment="1">
      <alignment horizontal="left" vertical="center"/>
    </xf>
    <xf numFmtId="167" fontId="44" fillId="24" borderId="24" xfId="505" quotePrefix="1" applyNumberFormat="1" applyFont="1" applyFill="1" applyBorder="1" applyAlignment="1">
      <alignment horizontal="center"/>
    </xf>
    <xf numFmtId="167" fontId="44" fillId="24" borderId="14" xfId="505" applyNumberFormat="1" applyFont="1" applyFill="1" applyBorder="1" applyAlignment="1">
      <alignment horizontal="center"/>
    </xf>
    <xf numFmtId="167" fontId="44" fillId="24" borderId="10" xfId="505" applyNumberFormat="1" applyFont="1" applyFill="1" applyBorder="1" applyAlignment="1">
      <alignment horizontal="center"/>
    </xf>
    <xf numFmtId="167" fontId="44" fillId="24" borderId="24" xfId="505" applyNumberFormat="1" applyFont="1" applyFill="1" applyBorder="1" applyAlignment="1">
      <alignment horizontal="center"/>
    </xf>
    <xf numFmtId="164" fontId="0" fillId="24" borderId="10" xfId="505" applyNumberFormat="1" applyFont="1" applyFill="1" applyBorder="1" applyAlignment="1" applyProtection="1">
      <alignment horizontal="center"/>
    </xf>
    <xf numFmtId="164" fontId="0" fillId="24" borderId="14" xfId="505" applyNumberFormat="1" applyFont="1" applyFill="1" applyBorder="1" applyAlignment="1">
      <alignment horizontal="left"/>
    </xf>
    <xf numFmtId="171" fontId="3" fillId="26" borderId="0" xfId="0" applyFont="1" applyFill="1"/>
    <xf numFmtId="171" fontId="0" fillId="26" borderId="27" xfId="0" applyFill="1" applyBorder="1"/>
    <xf numFmtId="171" fontId="11" fillId="24" borderId="13" xfId="0" applyFont="1" applyFill="1" applyBorder="1"/>
    <xf numFmtId="171" fontId="11" fillId="24" borderId="18" xfId="0" applyFont="1" applyFill="1" applyBorder="1"/>
    <xf numFmtId="171" fontId="49" fillId="25" borderId="13" xfId="0" applyFont="1" applyFill="1" applyBorder="1"/>
    <xf numFmtId="171" fontId="0" fillId="30" borderId="11" xfId="0" applyFill="1" applyBorder="1"/>
    <xf numFmtId="171" fontId="0" fillId="30" borderId="12" xfId="0" applyFill="1" applyBorder="1"/>
    <xf numFmtId="171" fontId="0" fillId="30" borderId="13" xfId="0" applyFill="1" applyBorder="1"/>
    <xf numFmtId="43" fontId="21" fillId="26" borderId="0" xfId="505" applyFont="1" applyFill="1" applyBorder="1" applyAlignment="1">
      <alignment vertical="center" wrapText="1"/>
    </xf>
    <xf numFmtId="0" fontId="42" fillId="24" borderId="14" xfId="0" applyNumberFormat="1" applyFont="1" applyFill="1" applyBorder="1" applyAlignment="1">
      <alignment horizontal="center"/>
    </xf>
    <xf numFmtId="0" fontId="21" fillId="26" borderId="0" xfId="0" quotePrefix="1" applyNumberFormat="1" applyFont="1" applyFill="1" applyAlignment="1">
      <alignment horizontal="right"/>
    </xf>
    <xf numFmtId="0" fontId="0" fillId="26" borderId="0" xfId="0" applyNumberFormat="1" applyFill="1"/>
    <xf numFmtId="0" fontId="0" fillId="26" borderId="0" xfId="0" applyNumberFormat="1" applyFill="1" applyAlignment="1">
      <alignment horizontal="right"/>
    </xf>
    <xf numFmtId="0" fontId="3" fillId="26" borderId="0" xfId="0" quotePrefix="1" applyNumberFormat="1" applyFont="1" applyFill="1" applyAlignment="1">
      <alignment horizontal="right"/>
    </xf>
    <xf numFmtId="171" fontId="3" fillId="26" borderId="0" xfId="0" quotePrefix="1" applyFont="1" applyFill="1" applyAlignment="1">
      <alignment horizontal="right"/>
    </xf>
    <xf numFmtId="0" fontId="58" fillId="24" borderId="11" xfId="0" applyNumberFormat="1" applyFont="1" applyFill="1" applyBorder="1" applyAlignment="1">
      <alignment horizontal="center"/>
    </xf>
    <xf numFmtId="171" fontId="17" fillId="26" borderId="0" xfId="0" quotePrefix="1" applyFont="1" applyFill="1" applyAlignment="1">
      <alignment vertical="center" wrapText="1"/>
    </xf>
    <xf numFmtId="0" fontId="0" fillId="24" borderId="14" xfId="0" applyNumberFormat="1" applyFill="1" applyBorder="1" applyAlignment="1">
      <alignment horizontal="center"/>
    </xf>
    <xf numFmtId="0" fontId="55" fillId="24" borderId="14" xfId="0" applyNumberFormat="1" applyFont="1" applyFill="1" applyBorder="1" applyAlignment="1">
      <alignment horizontal="center"/>
    </xf>
    <xf numFmtId="0" fontId="0" fillId="24" borderId="11" xfId="0" applyNumberFormat="1" applyFill="1" applyBorder="1" applyAlignment="1">
      <alignment horizontal="center"/>
    </xf>
    <xf numFmtId="0" fontId="42" fillId="24" borderId="13" xfId="0" applyNumberFormat="1" applyFont="1" applyFill="1" applyBorder="1" applyAlignment="1">
      <alignment horizontal="center"/>
    </xf>
    <xf numFmtId="0" fontId="42" fillId="24" borderId="25" xfId="505" applyNumberFormat="1" applyFont="1" applyFill="1" applyBorder="1" applyAlignment="1">
      <alignment horizontal="center"/>
    </xf>
    <xf numFmtId="0" fontId="0" fillId="24" borderId="28" xfId="0" applyNumberFormat="1" applyFill="1" applyBorder="1"/>
    <xf numFmtId="0" fontId="0" fillId="24" borderId="28" xfId="0" applyNumberFormat="1" applyFill="1" applyBorder="1" applyAlignment="1">
      <alignment horizontal="center"/>
    </xf>
    <xf numFmtId="0" fontId="0" fillId="24" borderId="29" xfId="0" applyNumberFormat="1" applyFill="1" applyBorder="1" applyAlignment="1">
      <alignment horizontal="center"/>
    </xf>
    <xf numFmtId="0" fontId="0" fillId="24" borderId="30" xfId="0" applyNumberFormat="1" applyFill="1" applyBorder="1" applyAlignment="1">
      <alignment horizontal="center"/>
    </xf>
    <xf numFmtId="0" fontId="73" fillId="26" borderId="0" xfId="0" applyNumberFormat="1" applyFont="1" applyFill="1"/>
    <xf numFmtId="0" fontId="0" fillId="26" borderId="0" xfId="0" applyNumberFormat="1" applyFill="1" applyAlignment="1">
      <alignment horizontal="left"/>
    </xf>
    <xf numFmtId="0" fontId="5" fillId="26" borderId="0" xfId="0" applyNumberFormat="1" applyFont="1" applyFill="1"/>
    <xf numFmtId="0" fontId="0" fillId="26" borderId="0" xfId="0" quotePrefix="1" applyNumberFormat="1" applyFill="1"/>
    <xf numFmtId="0" fontId="62" fillId="26" borderId="0" xfId="619" applyNumberFormat="1" applyFill="1" applyBorder="1" applyAlignment="1" applyProtection="1">
      <alignment vertical="top"/>
    </xf>
    <xf numFmtId="0" fontId="62" fillId="26" borderId="0" xfId="619" applyNumberFormat="1" applyFill="1" applyAlignment="1" applyProtection="1">
      <alignment vertical="top"/>
    </xf>
    <xf numFmtId="0" fontId="62" fillId="26" borderId="0" xfId="619" applyNumberFormat="1" applyFill="1" applyAlignment="1" applyProtection="1"/>
    <xf numFmtId="0" fontId="51" fillId="26" borderId="0" xfId="619" applyNumberFormat="1" applyFont="1" applyFill="1" applyBorder="1" applyAlignment="1" applyProtection="1">
      <alignment horizontal="left"/>
    </xf>
    <xf numFmtId="0" fontId="0" fillId="26" borderId="0" xfId="0" applyNumberFormat="1" applyFill="1" applyAlignment="1">
      <alignment horizontal="center"/>
    </xf>
    <xf numFmtId="0" fontId="62" fillId="26" borderId="0" xfId="619" applyNumberFormat="1" applyFill="1" applyAlignment="1" applyProtection="1">
      <alignment horizontal="left" indent="1"/>
    </xf>
    <xf numFmtId="0" fontId="61" fillId="26" borderId="0" xfId="0" applyNumberFormat="1" applyFont="1" applyFill="1"/>
    <xf numFmtId="0" fontId="11" fillId="26" borderId="0" xfId="0" applyNumberFormat="1" applyFont="1" applyFill="1" applyAlignment="1">
      <alignment vertical="top"/>
    </xf>
    <xf numFmtId="0" fontId="11" fillId="26" borderId="0" xfId="0" applyNumberFormat="1" applyFont="1" applyFill="1"/>
    <xf numFmtId="0" fontId="0" fillId="26" borderId="0" xfId="0" applyNumberFormat="1" applyFill="1" applyProtection="1">
      <protection locked="0"/>
    </xf>
    <xf numFmtId="0" fontId="0" fillId="26" borderId="0" xfId="0" applyNumberFormat="1" applyFill="1" applyAlignment="1" applyProtection="1">
      <alignment horizontal="left"/>
      <protection locked="0"/>
    </xf>
    <xf numFmtId="0" fontId="7" fillId="26" borderId="0" xfId="0" applyNumberFormat="1" applyFont="1" applyFill="1" applyAlignment="1">
      <alignment vertical="top"/>
    </xf>
    <xf numFmtId="0" fontId="0" fillId="26" borderId="0" xfId="0" quotePrefix="1" applyNumberFormat="1" applyFill="1" applyAlignment="1">
      <alignment horizontal="right"/>
    </xf>
    <xf numFmtId="0" fontId="5" fillId="25" borderId="22" xfId="0" quotePrefix="1" applyNumberFormat="1" applyFont="1" applyFill="1" applyBorder="1" applyAlignment="1">
      <alignment horizontal="left"/>
    </xf>
    <xf numFmtId="0" fontId="5" fillId="25" borderId="20" xfId="0" applyNumberFormat="1" applyFont="1" applyFill="1" applyBorder="1" applyAlignment="1">
      <alignment horizontal="center"/>
    </xf>
    <xf numFmtId="0" fontId="0" fillId="24" borderId="23" xfId="0" applyNumberFormat="1" applyFill="1" applyBorder="1"/>
    <xf numFmtId="0" fontId="0" fillId="24" borderId="0" xfId="0" applyNumberFormat="1" applyFill="1"/>
    <xf numFmtId="0" fontId="0" fillId="24" borderId="17" xfId="0" applyNumberFormat="1" applyFill="1" applyBorder="1"/>
    <xf numFmtId="0" fontId="5" fillId="25" borderId="31" xfId="0" applyNumberFormat="1" applyFont="1" applyFill="1" applyBorder="1" applyAlignment="1">
      <alignment horizontal="center" vertical="center"/>
    </xf>
    <xf numFmtId="0" fontId="5" fillId="25" borderId="32" xfId="0" applyNumberFormat="1" applyFont="1" applyFill="1" applyBorder="1" applyAlignment="1">
      <alignment horizontal="center" vertical="center"/>
    </xf>
    <xf numFmtId="0" fontId="0" fillId="24" borderId="23" xfId="0" applyNumberFormat="1" applyFill="1" applyBorder="1" applyAlignment="1">
      <alignment horizontal="center"/>
    </xf>
    <xf numFmtId="0" fontId="0" fillId="24" borderId="0" xfId="0" applyNumberFormat="1" applyFill="1" applyAlignment="1">
      <alignment horizontal="center"/>
    </xf>
    <xf numFmtId="0" fontId="0" fillId="24" borderId="33" xfId="0" applyNumberFormat="1" applyFill="1" applyBorder="1"/>
    <xf numFmtId="0" fontId="0" fillId="24" borderId="24" xfId="505" applyNumberFormat="1" applyFont="1" applyFill="1" applyBorder="1" applyAlignment="1">
      <alignment horizontal="center"/>
    </xf>
    <xf numFmtId="0" fontId="0" fillId="24" borderId="24" xfId="0" applyNumberFormat="1" applyFill="1" applyBorder="1"/>
    <xf numFmtId="0" fontId="0" fillId="25" borderId="34" xfId="0" applyNumberFormat="1" applyFill="1" applyBorder="1"/>
    <xf numFmtId="0" fontId="0" fillId="25" borderId="32" xfId="0" applyNumberFormat="1" applyFill="1" applyBorder="1"/>
    <xf numFmtId="0" fontId="5" fillId="25" borderId="31" xfId="0" quotePrefix="1" applyNumberFormat="1" applyFont="1" applyFill="1" applyBorder="1" applyAlignment="1">
      <alignment horizontal="center"/>
    </xf>
    <xf numFmtId="0" fontId="5" fillId="25" borderId="32" xfId="0" applyNumberFormat="1" applyFont="1" applyFill="1" applyBorder="1" applyAlignment="1">
      <alignment horizontal="center"/>
    </xf>
    <xf numFmtId="0" fontId="0" fillId="24" borderId="22" xfId="0" applyNumberFormat="1" applyFill="1" applyBorder="1"/>
    <xf numFmtId="0" fontId="0" fillId="24" borderId="20" xfId="0" applyNumberFormat="1" applyFill="1" applyBorder="1"/>
    <xf numFmtId="0" fontId="0" fillId="24" borderId="18" xfId="0" applyNumberFormat="1" applyFill="1" applyBorder="1"/>
    <xf numFmtId="0" fontId="0" fillId="24" borderId="23" xfId="0" quotePrefix="1" applyNumberFormat="1" applyFill="1" applyBorder="1" applyAlignment="1">
      <alignment horizontal="left"/>
    </xf>
    <xf numFmtId="0" fontId="0" fillId="24" borderId="23" xfId="0" applyNumberFormat="1" applyFill="1" applyBorder="1" applyAlignment="1">
      <alignment horizontal="left"/>
    </xf>
    <xf numFmtId="0" fontId="0" fillId="24" borderId="0" xfId="0" applyNumberFormat="1" applyFill="1" applyAlignment="1">
      <alignment horizontal="left"/>
    </xf>
    <xf numFmtId="0" fontId="0" fillId="24" borderId="24" xfId="0" applyNumberFormat="1" applyFill="1" applyBorder="1" applyAlignment="1">
      <alignment horizontal="center"/>
    </xf>
    <xf numFmtId="0" fontId="0" fillId="24" borderId="17" xfId="505" applyNumberFormat="1" applyFont="1" applyFill="1" applyBorder="1" applyAlignment="1">
      <alignment horizontal="center"/>
    </xf>
    <xf numFmtId="0" fontId="0" fillId="24" borderId="15" xfId="0" applyNumberFormat="1" applyFill="1" applyBorder="1" applyAlignment="1">
      <alignment horizontal="center"/>
    </xf>
    <xf numFmtId="0" fontId="0" fillId="24" borderId="15" xfId="0" applyNumberFormat="1" applyFill="1" applyBorder="1"/>
    <xf numFmtId="0" fontId="0" fillId="24" borderId="22" xfId="0" applyNumberFormat="1" applyFill="1" applyBorder="1" applyAlignment="1">
      <alignment horizontal="left"/>
    </xf>
    <xf numFmtId="0" fontId="0" fillId="24" borderId="18" xfId="505" applyNumberFormat="1" applyFont="1" applyFill="1" applyBorder="1" applyAlignment="1">
      <alignment horizontal="center"/>
    </xf>
    <xf numFmtId="0" fontId="0" fillId="24" borderId="0" xfId="0" quotePrefix="1" applyNumberFormat="1" applyFill="1" applyAlignment="1">
      <alignment horizontal="left"/>
    </xf>
    <xf numFmtId="0" fontId="0" fillId="24" borderId="17" xfId="0" quotePrefix="1" applyNumberFormat="1" applyFill="1" applyBorder="1" applyAlignment="1">
      <alignment horizontal="left"/>
    </xf>
    <xf numFmtId="0" fontId="0" fillId="24" borderId="24" xfId="505" quotePrefix="1" applyNumberFormat="1" applyFont="1" applyFill="1" applyBorder="1" applyAlignment="1">
      <alignment horizontal="center"/>
    </xf>
    <xf numFmtId="0" fontId="0" fillId="24" borderId="22" xfId="0" quotePrefix="1" applyNumberFormat="1" applyFill="1" applyBorder="1" applyAlignment="1">
      <alignment horizontal="left"/>
    </xf>
    <xf numFmtId="0" fontId="0" fillId="24" borderId="20" xfId="0" applyNumberFormat="1" applyFill="1" applyBorder="1" applyAlignment="1">
      <alignment horizontal="left"/>
    </xf>
    <xf numFmtId="0" fontId="0" fillId="24" borderId="15" xfId="505" applyNumberFormat="1" applyFont="1" applyFill="1" applyBorder="1" applyAlignment="1">
      <alignment horizontal="center"/>
    </xf>
    <xf numFmtId="0" fontId="3" fillId="26" borderId="0" xfId="0" applyNumberFormat="1" applyFont="1" applyFill="1"/>
    <xf numFmtId="0" fontId="7" fillId="26" borderId="0" xfId="0" applyNumberFormat="1" applyFont="1" applyFill="1" applyAlignment="1">
      <alignment horizontal="left"/>
    </xf>
    <xf numFmtId="0" fontId="5" fillId="25" borderId="35" xfId="0" applyNumberFormat="1" applyFont="1" applyFill="1" applyBorder="1"/>
    <xf numFmtId="0" fontId="5" fillId="25" borderId="12" xfId="0" applyNumberFormat="1" applyFont="1" applyFill="1" applyBorder="1"/>
    <xf numFmtId="0" fontId="5" fillId="25" borderId="27" xfId="0" applyNumberFormat="1" applyFont="1" applyFill="1" applyBorder="1"/>
    <xf numFmtId="0" fontId="62" fillId="25" borderId="14" xfId="619" applyNumberFormat="1" applyFill="1" applyBorder="1" applyAlignment="1" applyProtection="1"/>
    <xf numFmtId="0" fontId="5" fillId="25" borderId="36" xfId="0" applyNumberFormat="1" applyFont="1" applyFill="1" applyBorder="1"/>
    <xf numFmtId="0" fontId="5" fillId="25" borderId="37" xfId="0" applyNumberFormat="1" applyFont="1" applyFill="1" applyBorder="1"/>
    <xf numFmtId="0" fontId="5" fillId="25" borderId="31" xfId="0" applyNumberFormat="1" applyFont="1" applyFill="1" applyBorder="1"/>
    <xf numFmtId="0" fontId="5" fillId="25" borderId="32" xfId="0" applyNumberFormat="1" applyFont="1" applyFill="1" applyBorder="1"/>
    <xf numFmtId="0" fontId="5" fillId="25" borderId="34" xfId="0" applyNumberFormat="1" applyFont="1" applyFill="1" applyBorder="1"/>
    <xf numFmtId="0" fontId="5" fillId="25" borderId="31" xfId="0" quotePrefix="1" applyNumberFormat="1" applyFont="1" applyFill="1" applyBorder="1"/>
    <xf numFmtId="0" fontId="5" fillId="25" borderId="38" xfId="0" applyNumberFormat="1" applyFont="1" applyFill="1" applyBorder="1"/>
    <xf numFmtId="0" fontId="5" fillId="25" borderId="39" xfId="0" applyNumberFormat="1" applyFont="1" applyFill="1" applyBorder="1"/>
    <xf numFmtId="0" fontId="5" fillId="25" borderId="39" xfId="0" applyNumberFormat="1" applyFont="1" applyFill="1" applyBorder="1" applyAlignment="1">
      <alignment horizontal="left"/>
    </xf>
    <xf numFmtId="0" fontId="5" fillId="25" borderId="32" xfId="0" applyNumberFormat="1" applyFont="1" applyFill="1" applyBorder="1" applyAlignment="1">
      <alignment horizontal="left"/>
    </xf>
    <xf numFmtId="0" fontId="5" fillId="25" borderId="31" xfId="0" applyNumberFormat="1" applyFont="1" applyFill="1" applyBorder="1" applyAlignment="1">
      <alignment horizontal="left"/>
    </xf>
    <xf numFmtId="0" fontId="5" fillId="25" borderId="34" xfId="0" applyNumberFormat="1" applyFont="1" applyFill="1" applyBorder="1" applyAlignment="1">
      <alignment horizontal="left"/>
    </xf>
    <xf numFmtId="0" fontId="5" fillId="25" borderId="36" xfId="0" applyNumberFormat="1" applyFont="1" applyFill="1" applyBorder="1" applyAlignment="1">
      <alignment horizontal="left"/>
    </xf>
    <xf numFmtId="0" fontId="0" fillId="24" borderId="40" xfId="0" applyNumberFormat="1" applyFill="1" applyBorder="1"/>
    <xf numFmtId="0" fontId="0" fillId="24" borderId="41" xfId="0" applyNumberFormat="1" applyFill="1" applyBorder="1"/>
    <xf numFmtId="0" fontId="0" fillId="24" borderId="24" xfId="0" applyNumberFormat="1" applyFill="1" applyBorder="1" applyAlignment="1">
      <alignment horizontal="left"/>
    </xf>
    <xf numFmtId="0" fontId="0" fillId="24" borderId="42" xfId="0" applyNumberFormat="1" applyFill="1" applyBorder="1" applyAlignment="1">
      <alignment horizontal="left"/>
    </xf>
    <xf numFmtId="0" fontId="0" fillId="24" borderId="17" xfId="0" applyNumberFormat="1" applyFill="1" applyBorder="1" applyAlignment="1">
      <alignment horizontal="left"/>
    </xf>
    <xf numFmtId="0" fontId="11" fillId="24" borderId="23" xfId="0" applyNumberFormat="1" applyFont="1" applyFill="1" applyBorder="1"/>
    <xf numFmtId="0" fontId="0" fillId="24" borderId="43" xfId="0" applyNumberFormat="1" applyFill="1" applyBorder="1"/>
    <xf numFmtId="0" fontId="0" fillId="24" borderId="0" xfId="0" applyNumberFormat="1" applyFill="1" applyAlignment="1">
      <alignment wrapText="1"/>
    </xf>
    <xf numFmtId="0" fontId="0" fillId="24" borderId="17" xfId="0" applyNumberFormat="1" applyFill="1" applyBorder="1" applyAlignment="1">
      <alignment horizontal="center"/>
    </xf>
    <xf numFmtId="0" fontId="0" fillId="24" borderId="43" xfId="0" applyNumberFormat="1" applyFill="1" applyBorder="1" applyAlignment="1">
      <alignment horizontal="center"/>
    </xf>
    <xf numFmtId="0" fontId="11" fillId="24" borderId="21" xfId="0" applyNumberFormat="1" applyFont="1" applyFill="1" applyBorder="1"/>
    <xf numFmtId="0" fontId="0" fillId="24" borderId="19" xfId="0" applyNumberFormat="1" applyFill="1" applyBorder="1"/>
    <xf numFmtId="0" fontId="0" fillId="24" borderId="44" xfId="0" applyNumberFormat="1" applyFill="1" applyBorder="1"/>
    <xf numFmtId="0" fontId="0" fillId="24" borderId="19" xfId="0" applyNumberFormat="1" applyFill="1" applyBorder="1" applyAlignment="1">
      <alignment horizontal="left"/>
    </xf>
    <xf numFmtId="0" fontId="0" fillId="24" borderId="19" xfId="0" applyNumberFormat="1" applyFill="1" applyBorder="1" applyAlignment="1">
      <alignment wrapText="1"/>
    </xf>
    <xf numFmtId="0" fontId="0" fillId="24" borderId="10" xfId="0" applyNumberFormat="1" applyFill="1" applyBorder="1"/>
    <xf numFmtId="0" fontId="0" fillId="24" borderId="30" xfId="0" applyNumberFormat="1" applyFill="1" applyBorder="1"/>
    <xf numFmtId="0" fontId="0" fillId="24" borderId="19" xfId="0" applyNumberFormat="1" applyFill="1" applyBorder="1" applyAlignment="1">
      <alignment horizontal="center"/>
    </xf>
    <xf numFmtId="0" fontId="0" fillId="24" borderId="16" xfId="0" applyNumberFormat="1" applyFill="1" applyBorder="1"/>
    <xf numFmtId="0" fontId="0" fillId="24" borderId="16" xfId="0" applyNumberFormat="1" applyFill="1" applyBorder="1" applyAlignment="1">
      <alignment horizontal="center"/>
    </xf>
    <xf numFmtId="0" fontId="0" fillId="24" borderId="44" xfId="0" applyNumberFormat="1" applyFill="1" applyBorder="1" applyAlignment="1">
      <alignment horizontal="center"/>
    </xf>
    <xf numFmtId="0" fontId="0" fillId="29" borderId="0" xfId="0" applyNumberFormat="1" applyFill="1"/>
    <xf numFmtId="0" fontId="0" fillId="24" borderId="22" xfId="0" applyNumberFormat="1" applyFill="1" applyBorder="1" applyAlignment="1">
      <alignment horizontal="center"/>
    </xf>
    <xf numFmtId="0" fontId="50" fillId="24" borderId="0" xfId="0" applyNumberFormat="1" applyFont="1" applyFill="1" applyAlignment="1">
      <alignment wrapText="1"/>
    </xf>
    <xf numFmtId="0" fontId="5" fillId="26" borderId="23" xfId="0" applyNumberFormat="1" applyFont="1" applyFill="1" applyBorder="1"/>
    <xf numFmtId="0" fontId="0" fillId="24" borderId="21" xfId="0" applyNumberFormat="1" applyFill="1" applyBorder="1"/>
    <xf numFmtId="0" fontId="0" fillId="24" borderId="10" xfId="0" applyNumberFormat="1" applyFill="1" applyBorder="1" applyAlignment="1">
      <alignment horizontal="center"/>
    </xf>
    <xf numFmtId="0" fontId="0" fillId="24" borderId="21" xfId="0" applyNumberFormat="1" applyFill="1" applyBorder="1" applyAlignment="1">
      <alignment horizontal="center"/>
    </xf>
    <xf numFmtId="0" fontId="3" fillId="24" borderId="24" xfId="0" applyNumberFormat="1" applyFont="1" applyFill="1" applyBorder="1" applyAlignment="1">
      <alignment horizontal="left"/>
    </xf>
    <xf numFmtId="0" fontId="67" fillId="24" borderId="0" xfId="0" applyNumberFormat="1" applyFont="1" applyFill="1" applyAlignment="1">
      <alignment horizontal="left"/>
    </xf>
    <xf numFmtId="0" fontId="50" fillId="24" borderId="0" xfId="0" applyNumberFormat="1" applyFont="1" applyFill="1" applyAlignment="1">
      <alignment horizontal="center" wrapText="1"/>
    </xf>
    <xf numFmtId="0" fontId="11" fillId="24" borderId="24" xfId="0" applyNumberFormat="1" applyFont="1" applyFill="1" applyBorder="1"/>
    <xf numFmtId="0" fontId="3" fillId="24" borderId="23" xfId="0" applyNumberFormat="1" applyFont="1" applyFill="1" applyBorder="1" applyAlignment="1">
      <alignment horizontal="left"/>
    </xf>
    <xf numFmtId="0" fontId="3" fillId="24" borderId="0" xfId="0" applyNumberFormat="1" applyFont="1" applyFill="1"/>
    <xf numFmtId="0" fontId="69" fillId="24" borderId="0" xfId="0" applyNumberFormat="1" applyFont="1" applyFill="1" applyAlignment="1">
      <alignment horizontal="left"/>
    </xf>
    <xf numFmtId="0" fontId="3" fillId="24" borderId="23" xfId="0" applyNumberFormat="1" applyFont="1" applyFill="1" applyBorder="1"/>
    <xf numFmtId="0" fontId="65" fillId="24" borderId="0" xfId="0" applyNumberFormat="1" applyFont="1" applyFill="1"/>
    <xf numFmtId="0" fontId="11" fillId="24" borderId="23" xfId="0" applyNumberFormat="1" applyFont="1" applyFill="1" applyBorder="1" applyAlignment="1">
      <alignment horizontal="left"/>
    </xf>
    <xf numFmtId="0" fontId="11" fillId="24" borderId="24" xfId="0" applyNumberFormat="1" applyFont="1" applyFill="1" applyBorder="1" applyAlignment="1">
      <alignment horizontal="left"/>
    </xf>
    <xf numFmtId="0" fontId="11" fillId="24" borderId="0" xfId="0" applyNumberFormat="1" applyFont="1" applyFill="1"/>
    <xf numFmtId="0" fontId="11" fillId="24" borderId="17" xfId="0" applyNumberFormat="1" applyFont="1" applyFill="1" applyBorder="1"/>
    <xf numFmtId="0" fontId="3" fillId="24" borderId="17" xfId="0" applyNumberFormat="1" applyFont="1" applyFill="1" applyBorder="1"/>
    <xf numFmtId="0" fontId="3" fillId="24" borderId="24" xfId="0" applyNumberFormat="1" applyFont="1" applyFill="1" applyBorder="1"/>
    <xf numFmtId="0" fontId="51" fillId="24" borderId="0" xfId="0" applyNumberFormat="1" applyFont="1" applyFill="1"/>
    <xf numFmtId="0" fontId="66" fillId="24" borderId="0" xfId="0" applyNumberFormat="1" applyFont="1" applyFill="1"/>
    <xf numFmtId="0" fontId="66" fillId="24" borderId="17" xfId="0" applyNumberFormat="1" applyFont="1" applyFill="1" applyBorder="1"/>
    <xf numFmtId="0" fontId="0" fillId="26" borderId="17" xfId="0" applyNumberFormat="1" applyFill="1" applyBorder="1"/>
    <xf numFmtId="0" fontId="11" fillId="24" borderId="0" xfId="0" applyNumberFormat="1" applyFont="1" applyFill="1" applyAlignment="1">
      <alignment horizontal="left"/>
    </xf>
    <xf numFmtId="0" fontId="3" fillId="24" borderId="0" xfId="0" applyNumberFormat="1" applyFont="1" applyFill="1" applyAlignment="1">
      <alignment horizontal="left"/>
    </xf>
    <xf numFmtId="0" fontId="0" fillId="24" borderId="24" xfId="0" applyNumberFormat="1" applyFill="1" applyBorder="1" applyAlignment="1" applyProtection="1">
      <alignment vertical="top" wrapText="1" readingOrder="1"/>
      <protection locked="0"/>
    </xf>
    <xf numFmtId="0" fontId="11" fillId="24" borderId="22" xfId="0" applyNumberFormat="1" applyFont="1" applyFill="1" applyBorder="1"/>
    <xf numFmtId="0" fontId="11" fillId="24" borderId="15" xfId="0" applyNumberFormat="1" applyFont="1" applyFill="1" applyBorder="1"/>
    <xf numFmtId="0" fontId="0" fillId="24" borderId="15" xfId="0" applyNumberFormat="1" applyFill="1" applyBorder="1" applyAlignment="1">
      <alignment horizontal="left"/>
    </xf>
    <xf numFmtId="0" fontId="11" fillId="24" borderId="20" xfId="0" applyNumberFormat="1" applyFont="1" applyFill="1" applyBorder="1"/>
    <xf numFmtId="0" fontId="0" fillId="24" borderId="18" xfId="0" applyNumberFormat="1" applyFill="1" applyBorder="1" applyAlignment="1">
      <alignment horizontal="left"/>
    </xf>
    <xf numFmtId="0" fontId="11" fillId="24" borderId="11" xfId="0" applyNumberFormat="1" applyFont="1" applyFill="1" applyBorder="1"/>
    <xf numFmtId="0" fontId="0" fillId="24" borderId="12" xfId="0" applyNumberFormat="1" applyFill="1" applyBorder="1"/>
    <xf numFmtId="0" fontId="0" fillId="24" borderId="27" xfId="0" applyNumberFormat="1" applyFill="1" applyBorder="1"/>
    <xf numFmtId="0" fontId="0" fillId="24" borderId="12" xfId="0" applyNumberFormat="1" applyFill="1" applyBorder="1" applyAlignment="1">
      <alignment horizontal="left"/>
    </xf>
    <xf numFmtId="0" fontId="0" fillId="24" borderId="12" xfId="0" applyNumberFormat="1" applyFill="1" applyBorder="1" applyAlignment="1">
      <alignment wrapText="1"/>
    </xf>
    <xf numFmtId="0" fontId="0" fillId="24" borderId="14" xfId="0" applyNumberFormat="1" applyFill="1" applyBorder="1"/>
    <xf numFmtId="0" fontId="0" fillId="24" borderId="25" xfId="0" applyNumberFormat="1" applyFill="1" applyBorder="1"/>
    <xf numFmtId="0" fontId="0" fillId="24" borderId="12" xfId="0" applyNumberFormat="1" applyFill="1" applyBorder="1" applyAlignment="1">
      <alignment horizontal="center"/>
    </xf>
    <xf numFmtId="0" fontId="0" fillId="24" borderId="13" xfId="0" applyNumberFormat="1" applyFill="1" applyBorder="1"/>
    <xf numFmtId="0" fontId="0" fillId="24" borderId="13" xfId="0" applyNumberFormat="1" applyFill="1" applyBorder="1" applyAlignment="1">
      <alignment horizontal="center"/>
    </xf>
    <xf numFmtId="0" fontId="0" fillId="24" borderId="25" xfId="0" applyNumberFormat="1" applyFill="1" applyBorder="1" applyAlignment="1">
      <alignment horizontal="center"/>
    </xf>
    <xf numFmtId="0" fontId="0" fillId="24" borderId="27" xfId="0" applyNumberFormat="1" applyFill="1" applyBorder="1" applyAlignment="1">
      <alignment horizontal="center"/>
    </xf>
    <xf numFmtId="0" fontId="3" fillId="26" borderId="0" xfId="672" applyNumberFormat="1" applyFill="1"/>
    <xf numFmtId="0" fontId="5" fillId="26" borderId="0" xfId="0" applyNumberFormat="1" applyFont="1" applyFill="1" applyAlignment="1">
      <alignment horizontal="center"/>
    </xf>
    <xf numFmtId="0" fontId="5" fillId="26" borderId="0" xfId="0" applyNumberFormat="1" applyFont="1" applyFill="1" applyAlignment="1">
      <alignment horizontal="left"/>
    </xf>
    <xf numFmtId="0" fontId="5" fillId="25" borderId="21" xfId="0" applyNumberFormat="1" applyFont="1" applyFill="1" applyBorder="1"/>
    <xf numFmtId="0" fontId="5" fillId="25" borderId="19" xfId="0" applyNumberFormat="1" applyFont="1" applyFill="1" applyBorder="1"/>
    <xf numFmtId="0" fontId="5" fillId="25" borderId="16" xfId="0" applyNumberFormat="1" applyFont="1" applyFill="1" applyBorder="1"/>
    <xf numFmtId="0" fontId="5" fillId="25" borderId="11" xfId="0" applyNumberFormat="1" applyFont="1" applyFill="1" applyBorder="1"/>
    <xf numFmtId="0" fontId="5" fillId="25" borderId="13" xfId="0" applyNumberFormat="1" applyFont="1" applyFill="1" applyBorder="1"/>
    <xf numFmtId="0" fontId="11" fillId="25" borderId="10" xfId="0" applyNumberFormat="1" applyFont="1" applyFill="1" applyBorder="1" applyAlignment="1">
      <alignment horizontal="center" vertical="center" wrapText="1"/>
    </xf>
    <xf numFmtId="0" fontId="11" fillId="25" borderId="14" xfId="0" applyNumberFormat="1" applyFont="1" applyFill="1" applyBorder="1" applyAlignment="1">
      <alignment horizontal="center" vertical="center" wrapText="1"/>
    </xf>
    <xf numFmtId="0" fontId="42" fillId="25" borderId="10" xfId="0" applyNumberFormat="1" applyFont="1" applyFill="1" applyBorder="1" applyAlignment="1">
      <alignment horizontal="center" vertical="center" wrapText="1"/>
    </xf>
    <xf numFmtId="0" fontId="11" fillId="24" borderId="21" xfId="0" applyNumberFormat="1" applyFont="1" applyFill="1" applyBorder="1" applyAlignment="1">
      <alignment horizontal="center" vertical="center" wrapText="1"/>
    </xf>
    <xf numFmtId="0" fontId="11" fillId="24" borderId="19" xfId="0" applyNumberFormat="1" applyFont="1" applyFill="1" applyBorder="1" applyAlignment="1">
      <alignment horizontal="center" vertical="center" wrapText="1"/>
    </xf>
    <xf numFmtId="0" fontId="11" fillId="24" borderId="16" xfId="0" applyNumberFormat="1" applyFont="1" applyFill="1" applyBorder="1" applyAlignment="1">
      <alignment horizontal="center" vertical="center" wrapText="1"/>
    </xf>
    <xf numFmtId="0" fontId="11" fillId="24" borderId="10" xfId="0" applyNumberFormat="1" applyFont="1" applyFill="1" applyBorder="1" applyAlignment="1">
      <alignment horizontal="center" vertical="center" wrapText="1"/>
    </xf>
    <xf numFmtId="0" fontId="11" fillId="24" borderId="10" xfId="505" applyNumberFormat="1" applyFont="1" applyFill="1" applyBorder="1" applyAlignment="1">
      <alignment horizontal="right" vertical="center" wrapText="1"/>
    </xf>
    <xf numFmtId="0" fontId="42" fillId="24" borderId="10" xfId="0" applyNumberFormat="1" applyFont="1" applyFill="1" applyBorder="1" applyAlignment="1">
      <alignment horizontal="center" vertical="center" wrapText="1"/>
    </xf>
    <xf numFmtId="0" fontId="0" fillId="24" borderId="24" xfId="505" applyNumberFormat="1" applyFont="1" applyFill="1" applyBorder="1" applyAlignment="1">
      <alignment horizontal="right"/>
    </xf>
    <xf numFmtId="0" fontId="0" fillId="24" borderId="24" xfId="505" applyNumberFormat="1" applyFont="1" applyFill="1" applyBorder="1"/>
    <xf numFmtId="0" fontId="65" fillId="24" borderId="23" xfId="0" applyNumberFormat="1" applyFont="1" applyFill="1" applyBorder="1"/>
    <xf numFmtId="0" fontId="65" fillId="24" borderId="24" xfId="0" applyNumberFormat="1" applyFont="1" applyFill="1" applyBorder="1"/>
    <xf numFmtId="0" fontId="71" fillId="24" borderId="24" xfId="707" applyNumberFormat="1" applyFont="1" applyFill="1" applyBorder="1" applyAlignment="1">
      <alignment horizontal="center" vertical="center"/>
    </xf>
    <xf numFmtId="0" fontId="71" fillId="24" borderId="24" xfId="505" applyNumberFormat="1" applyFont="1" applyFill="1" applyBorder="1" applyAlignment="1">
      <alignment horizontal="right" vertical="center"/>
    </xf>
    <xf numFmtId="0" fontId="65" fillId="24" borderId="11" xfId="0" applyNumberFormat="1" applyFont="1" applyFill="1" applyBorder="1"/>
    <xf numFmtId="0" fontId="0" fillId="24" borderId="15" xfId="505" applyNumberFormat="1" applyFont="1" applyFill="1" applyBorder="1" applyAlignment="1">
      <alignment horizontal="right"/>
    </xf>
    <xf numFmtId="0" fontId="0" fillId="24" borderId="15" xfId="505" applyNumberFormat="1" applyFont="1" applyFill="1" applyBorder="1"/>
    <xf numFmtId="0" fontId="0" fillId="0" borderId="14" xfId="0" applyNumberFormat="1" applyBorder="1" applyAlignment="1">
      <alignment horizontal="right" vertical="top"/>
    </xf>
    <xf numFmtId="0" fontId="0" fillId="26" borderId="19" xfId="0" applyNumberFormat="1" applyFill="1" applyBorder="1" applyProtection="1">
      <protection locked="0"/>
    </xf>
    <xf numFmtId="0" fontId="0" fillId="26" borderId="16" xfId="0" applyNumberFormat="1" applyFill="1" applyBorder="1" applyProtection="1">
      <protection locked="0"/>
    </xf>
    <xf numFmtId="0" fontId="0" fillId="26" borderId="17" xfId="0" applyNumberFormat="1" applyFill="1" applyBorder="1" applyProtection="1">
      <protection locked="0"/>
    </xf>
    <xf numFmtId="0" fontId="0" fillId="26" borderId="23" xfId="0" applyNumberFormat="1" applyFill="1" applyBorder="1" applyAlignment="1" applyProtection="1">
      <alignment horizontal="right" textRotation="90"/>
      <protection locked="0"/>
    </xf>
    <xf numFmtId="0" fontId="0" fillId="26" borderId="23" xfId="0" applyNumberFormat="1" applyFill="1" applyBorder="1" applyProtection="1">
      <protection locked="0"/>
    </xf>
    <xf numFmtId="0" fontId="0" fillId="26" borderId="0" xfId="0" applyNumberFormat="1" applyFill="1" applyAlignment="1" applyProtection="1">
      <alignment textRotation="90"/>
      <protection locked="0"/>
    </xf>
    <xf numFmtId="0" fontId="0" fillId="26" borderId="23" xfId="0" applyNumberFormat="1" applyFill="1" applyBorder="1"/>
    <xf numFmtId="0" fontId="0" fillId="26" borderId="23" xfId="0" applyNumberFormat="1" applyFill="1" applyBorder="1" applyAlignment="1" applyProtection="1">
      <alignment horizontal="left"/>
      <protection locked="0"/>
    </xf>
    <xf numFmtId="0" fontId="0" fillId="26" borderId="24" xfId="0" applyNumberFormat="1" applyFill="1" applyBorder="1"/>
    <xf numFmtId="0" fontId="0" fillId="26" borderId="24" xfId="0" applyNumberFormat="1" applyFill="1" applyBorder="1" applyProtection="1">
      <protection locked="0"/>
    </xf>
    <xf numFmtId="0" fontId="0" fillId="26" borderId="22" xfId="0" applyNumberFormat="1" applyFill="1" applyBorder="1"/>
    <xf numFmtId="0" fontId="0" fillId="26" borderId="20" xfId="0" applyNumberFormat="1" applyFill="1" applyBorder="1" applyProtection="1">
      <protection locked="0"/>
    </xf>
    <xf numFmtId="0" fontId="0" fillId="26" borderId="15" xfId="0" applyNumberFormat="1" applyFill="1" applyBorder="1"/>
    <xf numFmtId="0" fontId="0" fillId="26" borderId="14" xfId="0" applyNumberFormat="1" applyFill="1" applyBorder="1" applyProtection="1">
      <protection locked="0"/>
    </xf>
    <xf numFmtId="0" fontId="0" fillId="26" borderId="12" xfId="0" applyNumberFormat="1" applyFill="1" applyBorder="1" applyProtection="1">
      <protection locked="0"/>
    </xf>
    <xf numFmtId="0" fontId="0" fillId="26" borderId="18" xfId="0" applyNumberFormat="1" applyFill="1" applyBorder="1" applyProtection="1">
      <protection locked="0"/>
    </xf>
    <xf numFmtId="0" fontId="0" fillId="26" borderId="20" xfId="0" applyNumberFormat="1" applyFill="1" applyBorder="1" applyAlignment="1" applyProtection="1">
      <alignment horizontal="left"/>
      <protection locked="0"/>
    </xf>
    <xf numFmtId="0" fontId="6" fillId="26" borderId="0" xfId="0" applyNumberFormat="1" applyFont="1" applyFill="1" applyProtection="1">
      <protection locked="0"/>
    </xf>
    <xf numFmtId="0" fontId="0" fillId="0" borderId="21" xfId="0" applyNumberFormat="1" applyBorder="1" applyProtection="1">
      <protection locked="0"/>
    </xf>
    <xf numFmtId="0" fontId="3" fillId="24" borderId="10" xfId="505" applyNumberFormat="1" applyFill="1" applyBorder="1"/>
    <xf numFmtId="0" fontId="0" fillId="0" borderId="23" xfId="0" applyNumberFormat="1" applyBorder="1" applyProtection="1">
      <protection locked="0"/>
    </xf>
    <xf numFmtId="0" fontId="3" fillId="24" borderId="24" xfId="505" applyNumberFormat="1" applyFill="1" applyBorder="1"/>
    <xf numFmtId="0" fontId="0" fillId="0" borderId="22" xfId="0" applyNumberFormat="1" applyBorder="1" applyProtection="1">
      <protection locked="0"/>
    </xf>
    <xf numFmtId="0" fontId="3" fillId="24" borderId="15" xfId="505" applyNumberFormat="1" applyFill="1" applyBorder="1"/>
    <xf numFmtId="0" fontId="12" fillId="26" borderId="0" xfId="0" applyNumberFormat="1" applyFont="1" applyFill="1"/>
    <xf numFmtId="0" fontId="13" fillId="26" borderId="0" xfId="0" applyNumberFormat="1" applyFont="1" applyFill="1"/>
    <xf numFmtId="0" fontId="18" fillId="26" borderId="0" xfId="0" quotePrefix="1" applyNumberFormat="1" applyFont="1" applyFill="1" applyAlignment="1">
      <alignment horizontal="left"/>
    </xf>
    <xf numFmtId="0" fontId="0" fillId="26" borderId="0" xfId="0" quotePrefix="1" applyNumberFormat="1" applyFill="1" applyAlignment="1">
      <alignment horizontal="left"/>
    </xf>
    <xf numFmtId="0" fontId="6" fillId="26" borderId="0" xfId="0" applyNumberFormat="1" applyFont="1" applyFill="1"/>
    <xf numFmtId="0" fontId="50" fillId="26" borderId="0" xfId="0" applyNumberFormat="1" applyFont="1" applyFill="1"/>
    <xf numFmtId="0" fontId="65" fillId="26" borderId="0" xfId="0" applyNumberFormat="1" applyFont="1" applyFill="1"/>
    <xf numFmtId="0" fontId="0" fillId="26" borderId="0" xfId="0" applyNumberFormat="1" applyFill="1" applyAlignment="1">
      <alignment wrapText="1"/>
    </xf>
    <xf numFmtId="0" fontId="0" fillId="26" borderId="0" xfId="0" applyNumberFormat="1" applyFill="1" applyAlignment="1">
      <alignment horizontal="left" wrapText="1"/>
    </xf>
    <xf numFmtId="0" fontId="5" fillId="26" borderId="0" xfId="0" applyNumberFormat="1" applyFont="1" applyFill="1" applyProtection="1">
      <protection locked="0"/>
    </xf>
    <xf numFmtId="0" fontId="76" fillId="24" borderId="0" xfId="689" applyNumberFormat="1" applyFill="1"/>
    <xf numFmtId="0" fontId="76" fillId="24" borderId="17" xfId="689" applyNumberFormat="1" applyFill="1" applyBorder="1"/>
    <xf numFmtId="0" fontId="76" fillId="24" borderId="24" xfId="689" applyNumberFormat="1" applyFill="1" applyBorder="1"/>
    <xf numFmtId="0" fontId="76" fillId="24" borderId="23" xfId="689" applyNumberFormat="1" applyFill="1" applyBorder="1" applyAlignment="1">
      <alignment horizontal="left"/>
    </xf>
    <xf numFmtId="0" fontId="76" fillId="24" borderId="0" xfId="689" applyNumberFormat="1" applyFill="1" applyAlignment="1">
      <alignment horizontal="left"/>
    </xf>
    <xf numFmtId="0" fontId="76" fillId="24" borderId="24" xfId="689" applyNumberFormat="1" applyFill="1" applyBorder="1" applyAlignment="1">
      <alignment horizontal="left"/>
    </xf>
    <xf numFmtId="0" fontId="76" fillId="24" borderId="17" xfId="689" applyNumberFormat="1" applyFill="1" applyBorder="1" applyAlignment="1">
      <alignment horizontal="left"/>
    </xf>
    <xf numFmtId="0" fontId="51" fillId="24" borderId="0" xfId="689" applyNumberFormat="1" applyFont="1" applyFill="1"/>
    <xf numFmtId="0" fontId="3" fillId="24" borderId="23" xfId="689" applyNumberFormat="1" applyFont="1" applyFill="1" applyBorder="1" applyAlignment="1">
      <alignment horizontal="left"/>
    </xf>
    <xf numFmtId="167" fontId="0" fillId="0" borderId="14" xfId="0" quotePrefix="1" applyNumberFormat="1" applyBorder="1" applyAlignment="1">
      <alignment horizontal="right" vertical="top"/>
    </xf>
    <xf numFmtId="0" fontId="3" fillId="26" borderId="0" xfId="0" quotePrefix="1" applyNumberFormat="1" applyFont="1" applyFill="1" applyAlignment="1">
      <alignment horizontal="left"/>
    </xf>
    <xf numFmtId="14" fontId="3" fillId="0" borderId="14" xfId="672" applyNumberFormat="1" applyBorder="1" applyAlignment="1">
      <alignment vertical="top"/>
    </xf>
    <xf numFmtId="171" fontId="3" fillId="0" borderId="14" xfId="672" applyBorder="1" applyAlignment="1">
      <alignment vertical="top"/>
    </xf>
    <xf numFmtId="0" fontId="81" fillId="24" borderId="0" xfId="0" applyNumberFormat="1" applyFont="1" applyFill="1" applyAlignment="1">
      <alignment horizontal="left"/>
    </xf>
    <xf numFmtId="0" fontId="82" fillId="24" borderId="0" xfId="0" applyNumberFormat="1" applyFont="1" applyFill="1" applyAlignment="1">
      <alignment horizontal="left"/>
    </xf>
    <xf numFmtId="0" fontId="3" fillId="26" borderId="0" xfId="0" applyNumberFormat="1" applyFont="1" applyFill="1" applyProtection="1">
      <protection locked="0"/>
    </xf>
    <xf numFmtId="171" fontId="0" fillId="24" borderId="16" xfId="0" applyFill="1" applyBorder="1" applyAlignment="1">
      <alignment horizontal="left"/>
    </xf>
    <xf numFmtId="171" fontId="0" fillId="0" borderId="35" xfId="0" applyBorder="1"/>
    <xf numFmtId="171" fontId="0" fillId="0" borderId="12" xfId="0" applyBorder="1"/>
    <xf numFmtId="171" fontId="0" fillId="24" borderId="14" xfId="0" applyFill="1" applyBorder="1" applyAlignment="1">
      <alignment horizontal="center"/>
    </xf>
    <xf numFmtId="171" fontId="0" fillId="24" borderId="16" xfId="0" applyFill="1" applyBorder="1" applyAlignment="1">
      <alignment horizontal="center"/>
    </xf>
    <xf numFmtId="171" fontId="0" fillId="24" borderId="18" xfId="0" applyFill="1" applyBorder="1" applyAlignment="1">
      <alignment horizontal="left"/>
    </xf>
    <xf numFmtId="171" fontId="83" fillId="32" borderId="14" xfId="0" applyFont="1" applyFill="1" applyBorder="1" applyAlignment="1">
      <alignment horizontal="center"/>
    </xf>
    <xf numFmtId="171" fontId="0" fillId="0" borderId="12" xfId="0" applyBorder="1" applyAlignment="1">
      <alignment horizontal="center"/>
    </xf>
    <xf numFmtId="171" fontId="0" fillId="0" borderId="13" xfId="0" applyBorder="1" applyAlignment="1">
      <alignment horizontal="center"/>
    </xf>
    <xf numFmtId="171" fontId="0" fillId="0" borderId="12" xfId="0" applyBorder="1" applyAlignment="1">
      <alignment horizontal="left"/>
    </xf>
    <xf numFmtId="171" fontId="0" fillId="0" borderId="13" xfId="0" applyBorder="1" applyAlignment="1">
      <alignment horizontal="left"/>
    </xf>
    <xf numFmtId="171" fontId="4" fillId="26" borderId="0" xfId="0" applyFont="1" applyFill="1" applyAlignment="1" applyProtection="1">
      <alignment vertical="center" wrapText="1"/>
      <protection locked="0"/>
    </xf>
    <xf numFmtId="171" fontId="4" fillId="26" borderId="0" xfId="0" applyFont="1" applyFill="1" applyProtection="1">
      <protection locked="0"/>
    </xf>
    <xf numFmtId="167" fontId="44" fillId="24" borderId="14" xfId="505" applyNumberFormat="1" applyFont="1" applyFill="1" applyBorder="1" applyAlignment="1" applyProtection="1">
      <alignment horizontal="center"/>
      <protection locked="0"/>
    </xf>
    <xf numFmtId="167" fontId="44" fillId="24" borderId="10" xfId="505" applyNumberFormat="1" applyFont="1" applyFill="1" applyBorder="1" applyAlignment="1" applyProtection="1">
      <alignment horizontal="center"/>
      <protection locked="0"/>
    </xf>
    <xf numFmtId="171" fontId="21" fillId="26" borderId="0" xfId="0" quotePrefix="1" applyFont="1" applyFill="1" applyAlignment="1" applyProtection="1">
      <alignment vertical="center" wrapText="1"/>
      <protection locked="0"/>
    </xf>
    <xf numFmtId="171" fontId="21" fillId="26" borderId="0" xfId="0" applyFont="1" applyFill="1" applyAlignment="1" applyProtection="1">
      <alignment vertical="center" wrapText="1"/>
      <protection locked="0"/>
    </xf>
    <xf numFmtId="17" fontId="16" fillId="26" borderId="0" xfId="0" applyNumberFormat="1" applyFont="1" applyFill="1" applyAlignment="1" applyProtection="1">
      <alignment horizontal="center"/>
      <protection locked="0"/>
    </xf>
    <xf numFmtId="171" fontId="4" fillId="26" borderId="0" xfId="0" quotePrefix="1" applyFont="1" applyFill="1" applyAlignment="1">
      <alignment horizontal="left" indent="2"/>
    </xf>
    <xf numFmtId="171" fontId="3" fillId="26" borderId="0" xfId="0" applyFont="1" applyFill="1" applyAlignment="1">
      <alignment horizontal="left" indent="3"/>
    </xf>
    <xf numFmtId="171" fontId="48" fillId="26" borderId="0" xfId="0" applyFont="1" applyFill="1" applyAlignment="1">
      <alignment vertical="top"/>
    </xf>
    <xf numFmtId="171" fontId="0" fillId="24" borderId="11" xfId="0" applyFill="1" applyBorder="1" applyAlignment="1">
      <alignment horizontal="left" indent="1"/>
    </xf>
    <xf numFmtId="171" fontId="55" fillId="28" borderId="13" xfId="0" applyFont="1" applyFill="1" applyBorder="1"/>
    <xf numFmtId="171" fontId="0" fillId="26" borderId="45" xfId="0" applyFill="1" applyBorder="1"/>
    <xf numFmtId="171" fontId="11" fillId="26" borderId="0" xfId="0" applyFont="1" applyFill="1" applyAlignment="1">
      <alignment horizontal="left"/>
    </xf>
    <xf numFmtId="171" fontId="0" fillId="0" borderId="13" xfId="0" applyBorder="1"/>
    <xf numFmtId="171" fontId="0" fillId="31" borderId="13" xfId="0" applyFill="1" applyBorder="1" applyAlignment="1" applyProtection="1">
      <alignment horizontal="center"/>
      <protection locked="0"/>
    </xf>
    <xf numFmtId="0" fontId="0" fillId="0" borderId="25" xfId="505" applyNumberFormat="1" applyFont="1" applyFill="1" applyBorder="1" applyAlignment="1" applyProtection="1">
      <alignment horizontal="center"/>
      <protection locked="0"/>
    </xf>
    <xf numFmtId="0" fontId="0" fillId="0" borderId="25" xfId="505" applyNumberFormat="1" applyFont="1" applyFill="1" applyBorder="1" applyAlignment="1" applyProtection="1">
      <protection locked="0"/>
    </xf>
    <xf numFmtId="0" fontId="0" fillId="0" borderId="25" xfId="0" applyNumberFormat="1" applyBorder="1" applyAlignment="1" applyProtection="1">
      <alignment horizontal="center"/>
      <protection locked="0"/>
    </xf>
    <xf numFmtId="0" fontId="3" fillId="0" borderId="25" xfId="0" applyNumberFormat="1" applyFont="1" applyBorder="1" applyAlignment="1" applyProtection="1">
      <alignment horizontal="center"/>
      <protection locked="0"/>
    </xf>
    <xf numFmtId="0" fontId="0" fillId="32" borderId="25" xfId="0" applyNumberFormat="1" applyFill="1" applyBorder="1" applyAlignment="1" applyProtection="1">
      <alignment horizontal="center"/>
      <protection locked="0"/>
    </xf>
    <xf numFmtId="43" fontId="43" fillId="24" borderId="14" xfId="505" applyFont="1" applyFill="1" applyBorder="1" applyAlignment="1">
      <alignment vertical="center"/>
    </xf>
    <xf numFmtId="0" fontId="4" fillId="26" borderId="0" xfId="0" applyNumberFormat="1" applyFont="1" applyFill="1" applyAlignment="1" applyProtection="1">
      <alignment horizontal="center"/>
      <protection locked="0"/>
    </xf>
    <xf numFmtId="43" fontId="4" fillId="26" borderId="0" xfId="505" applyFont="1" applyFill="1" applyBorder="1"/>
    <xf numFmtId="14" fontId="78" fillId="0" borderId="14" xfId="669" applyNumberFormat="1" applyBorder="1" applyAlignment="1">
      <alignment vertical="top"/>
    </xf>
    <xf numFmtId="0" fontId="78" fillId="0" borderId="14" xfId="669" applyBorder="1" applyAlignment="1">
      <alignment vertical="top"/>
    </xf>
    <xf numFmtId="43" fontId="44" fillId="24" borderId="23" xfId="505" applyFont="1" applyFill="1" applyBorder="1" applyAlignment="1">
      <alignment horizontal="right"/>
    </xf>
    <xf numFmtId="43" fontId="44" fillId="24" borderId="24" xfId="505" applyFont="1" applyFill="1" applyBorder="1" applyAlignment="1">
      <alignment horizontal="right"/>
    </xf>
    <xf numFmtId="43" fontId="44" fillId="24" borderId="23" xfId="505" applyFont="1" applyFill="1" applyBorder="1" applyAlignment="1">
      <alignment horizontal="right" vertical="center"/>
    </xf>
    <xf numFmtId="43" fontId="44" fillId="24" borderId="22" xfId="505" applyFont="1" applyFill="1" applyBorder="1" applyAlignment="1">
      <alignment horizontal="right" vertical="center"/>
    </xf>
    <xf numFmtId="43" fontId="44" fillId="24" borderId="20" xfId="505" applyFont="1" applyFill="1" applyBorder="1" applyAlignment="1">
      <alignment horizontal="right"/>
    </xf>
    <xf numFmtId="43" fontId="44" fillId="24" borderId="14" xfId="505" applyFont="1" applyFill="1" applyBorder="1" applyAlignment="1">
      <alignment horizontal="right"/>
    </xf>
    <xf numFmtId="43" fontId="44" fillId="24" borderId="21" xfId="505" applyFont="1" applyFill="1" applyBorder="1" applyAlignment="1">
      <alignment horizontal="right"/>
    </xf>
    <xf numFmtId="43" fontId="44" fillId="24" borderId="10" xfId="505" applyFont="1" applyFill="1" applyBorder="1" applyAlignment="1">
      <alignment horizontal="right"/>
    </xf>
    <xf numFmtId="43" fontId="44" fillId="24" borderId="21" xfId="505" applyFont="1" applyFill="1" applyBorder="1" applyAlignment="1">
      <alignment horizontal="right" vertical="center"/>
    </xf>
    <xf numFmtId="43" fontId="44" fillId="24" borderId="11" xfId="505" applyFont="1" applyFill="1" applyBorder="1" applyAlignment="1">
      <alignment horizontal="right"/>
    </xf>
    <xf numFmtId="43" fontId="43" fillId="24" borderId="20" xfId="505" applyFont="1" applyFill="1" applyBorder="1" applyAlignment="1">
      <alignment vertical="center"/>
    </xf>
    <xf numFmtId="43" fontId="59" fillId="24" borderId="46" xfId="505" applyFont="1" applyFill="1" applyBorder="1" applyAlignment="1">
      <alignment vertical="center"/>
    </xf>
    <xf numFmtId="171" fontId="17" fillId="26" borderId="0" xfId="672" applyFont="1" applyFill="1"/>
    <xf numFmtId="0" fontId="3" fillId="0" borderId="25" xfId="505" applyNumberFormat="1" applyFont="1" applyFill="1" applyBorder="1" applyAlignment="1" applyProtection="1">
      <alignment horizontal="center"/>
      <protection locked="0"/>
    </xf>
    <xf numFmtId="0" fontId="42" fillId="28" borderId="27" xfId="505" applyNumberFormat="1" applyFont="1" applyFill="1" applyBorder="1" applyAlignment="1" applyProtection="1">
      <alignment horizontal="center"/>
      <protection locked="0"/>
    </xf>
    <xf numFmtId="171" fontId="72" fillId="25" borderId="11" xfId="0" quotePrefix="1" applyFont="1" applyFill="1" applyBorder="1" applyAlignment="1">
      <alignment horizontal="center" vertical="center" wrapText="1"/>
    </xf>
    <xf numFmtId="171" fontId="72" fillId="25" borderId="13" xfId="0" quotePrefix="1" applyFont="1" applyFill="1" applyBorder="1" applyAlignment="1">
      <alignment horizontal="center" vertical="center" wrapText="1"/>
    </xf>
    <xf numFmtId="0" fontId="0" fillId="26" borderId="21" xfId="0" applyNumberFormat="1" applyFill="1" applyBorder="1" applyAlignment="1" applyProtection="1">
      <alignment textRotation="90"/>
      <protection locked="0"/>
    </xf>
    <xf numFmtId="0" fontId="0" fillId="26" borderId="23" xfId="0" applyNumberFormat="1" applyFill="1" applyBorder="1" applyAlignment="1" applyProtection="1">
      <alignment textRotation="90"/>
      <protection locked="0"/>
    </xf>
    <xf numFmtId="171" fontId="0" fillId="26" borderId="23" xfId="0" applyFill="1" applyBorder="1" applyProtection="1">
      <protection locked="0"/>
    </xf>
    <xf numFmtId="171" fontId="0" fillId="26" borderId="23" xfId="0" applyFill="1" applyBorder="1"/>
    <xf numFmtId="171" fontId="0" fillId="24" borderId="47" xfId="0" applyFill="1" applyBorder="1" applyAlignment="1">
      <alignment horizontal="left"/>
    </xf>
    <xf numFmtId="171" fontId="55" fillId="28" borderId="35" xfId="0" applyFont="1" applyFill="1" applyBorder="1"/>
    <xf numFmtId="171" fontId="0" fillId="24" borderId="27" xfId="0" applyFill="1" applyBorder="1"/>
    <xf numFmtId="43" fontId="44" fillId="24" borderId="24" xfId="505" applyFont="1" applyFill="1" applyBorder="1" applyAlignment="1">
      <alignment horizontal="right" vertical="center"/>
    </xf>
    <xf numFmtId="43" fontId="44" fillId="24" borderId="15" xfId="505" applyFont="1" applyFill="1" applyBorder="1" applyAlignment="1">
      <alignment horizontal="right" vertical="center"/>
    </xf>
    <xf numFmtId="43" fontId="44" fillId="24" borderId="10" xfId="505" applyFont="1" applyFill="1" applyBorder="1" applyAlignment="1">
      <alignment horizontal="right" vertical="center"/>
    </xf>
    <xf numFmtId="43" fontId="59" fillId="24" borderId="48" xfId="505" applyFont="1" applyFill="1" applyBorder="1" applyAlignment="1">
      <alignment vertical="center"/>
    </xf>
    <xf numFmtId="165" fontId="44" fillId="24" borderId="23" xfId="505" applyNumberFormat="1" applyFont="1" applyFill="1" applyBorder="1" applyAlignment="1">
      <alignment horizontal="right"/>
    </xf>
    <xf numFmtId="165" fontId="44" fillId="24" borderId="24" xfId="505" applyNumberFormat="1" applyFont="1" applyFill="1" applyBorder="1" applyAlignment="1">
      <alignment horizontal="right"/>
    </xf>
    <xf numFmtId="165" fontId="44" fillId="24" borderId="23" xfId="505" applyNumberFormat="1" applyFont="1" applyFill="1" applyBorder="1" applyAlignment="1">
      <alignment horizontal="right" vertical="center"/>
    </xf>
    <xf numFmtId="165" fontId="44" fillId="24" borderId="22" xfId="505" applyNumberFormat="1" applyFont="1" applyFill="1" applyBorder="1" applyAlignment="1">
      <alignment horizontal="right" vertical="center"/>
    </xf>
    <xf numFmtId="165" fontId="44" fillId="24" borderId="21" xfId="505" applyNumberFormat="1" applyFont="1" applyFill="1" applyBorder="1" applyAlignment="1">
      <alignment horizontal="right"/>
    </xf>
    <xf numFmtId="165" fontId="44" fillId="24" borderId="10" xfId="505" applyNumberFormat="1" applyFont="1" applyFill="1" applyBorder="1" applyAlignment="1">
      <alignment horizontal="right"/>
    </xf>
    <xf numFmtId="165" fontId="44" fillId="24" borderId="21" xfId="505" applyNumberFormat="1" applyFont="1" applyFill="1" applyBorder="1" applyAlignment="1">
      <alignment horizontal="right" vertical="center"/>
    </xf>
    <xf numFmtId="0" fontId="0" fillId="26" borderId="17" xfId="0" applyNumberFormat="1" applyFill="1" applyBorder="1" applyAlignment="1" applyProtection="1">
      <alignment horizontal="left"/>
      <protection locked="0"/>
    </xf>
    <xf numFmtId="171" fontId="0" fillId="26" borderId="22" xfId="0" applyFill="1" applyBorder="1" applyProtection="1">
      <protection locked="0"/>
    </xf>
    <xf numFmtId="171" fontId="0" fillId="26" borderId="17" xfId="0" applyFill="1" applyBorder="1" applyProtection="1">
      <protection locked="0"/>
    </xf>
    <xf numFmtId="171" fontId="0" fillId="26" borderId="18" xfId="0" applyFill="1" applyBorder="1" applyProtection="1">
      <protection locked="0"/>
    </xf>
    <xf numFmtId="0" fontId="0" fillId="33" borderId="0" xfId="0" applyNumberFormat="1" applyFill="1"/>
    <xf numFmtId="165" fontId="44" fillId="24" borderId="24" xfId="505" applyNumberFormat="1" applyFont="1" applyFill="1" applyBorder="1" applyAlignment="1">
      <alignment horizontal="center"/>
    </xf>
    <xf numFmtId="165" fontId="43" fillId="24" borderId="13" xfId="505" applyNumberFormat="1" applyFont="1" applyFill="1" applyBorder="1" applyAlignment="1">
      <alignment vertical="center"/>
    </xf>
    <xf numFmtId="171" fontId="84" fillId="25" borderId="14" xfId="0" applyFont="1" applyFill="1" applyBorder="1" applyAlignment="1">
      <alignment horizontal="center" vertical="center"/>
    </xf>
    <xf numFmtId="171" fontId="84" fillId="25" borderId="25" xfId="0" applyFont="1" applyFill="1" applyBorder="1" applyAlignment="1">
      <alignment horizontal="center" vertical="center"/>
    </xf>
    <xf numFmtId="43" fontId="42" fillId="24" borderId="10" xfId="505" applyFont="1" applyFill="1" applyBorder="1" applyAlignment="1">
      <alignment horizontal="center" vertical="center" wrapText="1"/>
    </xf>
    <xf numFmtId="43" fontId="0" fillId="24" borderId="24" xfId="505" applyFont="1" applyFill="1" applyBorder="1"/>
    <xf numFmtId="43" fontId="81" fillId="24" borderId="24" xfId="505" applyFont="1" applyFill="1" applyBorder="1"/>
    <xf numFmtId="43" fontId="81" fillId="24" borderId="15" xfId="505" applyFont="1" applyFill="1" applyBorder="1"/>
    <xf numFmtId="171" fontId="85" fillId="24" borderId="19" xfId="0" applyFont="1" applyFill="1" applyBorder="1" applyAlignment="1">
      <alignment horizontal="center"/>
    </xf>
    <xf numFmtId="171" fontId="85" fillId="24" borderId="10" xfId="0" applyFont="1" applyFill="1" applyBorder="1" applyAlignment="1">
      <alignment horizontal="center"/>
    </xf>
    <xf numFmtId="171" fontId="85" fillId="24" borderId="11" xfId="0" applyFont="1" applyFill="1" applyBorder="1" applyAlignment="1">
      <alignment horizontal="center"/>
    </xf>
    <xf numFmtId="42" fontId="86" fillId="24" borderId="14" xfId="505" applyNumberFormat="1" applyFont="1" applyFill="1" applyBorder="1" applyAlignment="1">
      <alignment horizontal="right"/>
    </xf>
    <xf numFmtId="171" fontId="87" fillId="26" borderId="0" xfId="0" applyFont="1" applyFill="1"/>
    <xf numFmtId="165" fontId="86" fillId="24" borderId="23" xfId="505" applyNumberFormat="1" applyFont="1" applyFill="1" applyBorder="1" applyAlignment="1">
      <alignment horizontal="right" vertical="center"/>
    </xf>
    <xf numFmtId="17" fontId="86" fillId="24" borderId="16" xfId="0" applyNumberFormat="1" applyFont="1" applyFill="1" applyBorder="1" applyAlignment="1">
      <alignment horizontal="center"/>
    </xf>
    <xf numFmtId="165" fontId="85" fillId="24" borderId="10" xfId="505" applyNumberFormat="1" applyFont="1" applyFill="1" applyBorder="1" applyAlignment="1" applyProtection="1">
      <alignment horizontal="center"/>
    </xf>
    <xf numFmtId="165" fontId="85" fillId="24" borderId="14" xfId="505" applyNumberFormat="1" applyFont="1" applyFill="1" applyBorder="1" applyAlignment="1" applyProtection="1">
      <alignment horizontal="center"/>
    </xf>
    <xf numFmtId="165" fontId="87" fillId="24" borderId="10" xfId="505" applyNumberFormat="1" applyFont="1" applyFill="1" applyBorder="1" applyAlignment="1" applyProtection="1">
      <alignment horizontal="center"/>
    </xf>
    <xf numFmtId="165" fontId="87" fillId="0" borderId="27" xfId="505" applyNumberFormat="1" applyFont="1" applyFill="1" applyBorder="1" applyAlignment="1" applyProtection="1"/>
    <xf numFmtId="171" fontId="0" fillId="0" borderId="27" xfId="0" applyBorder="1"/>
    <xf numFmtId="174" fontId="86" fillId="24" borderId="10" xfId="505" applyNumberFormat="1" applyFont="1" applyFill="1" applyBorder="1" applyAlignment="1">
      <alignment horizontal="center"/>
    </xf>
    <xf numFmtId="167" fontId="86" fillId="24" borderId="10" xfId="505" applyNumberFormat="1" applyFont="1" applyFill="1" applyBorder="1" applyAlignment="1">
      <alignment horizontal="center"/>
    </xf>
    <xf numFmtId="165" fontId="86" fillId="24" borderId="21" xfId="505" applyNumberFormat="1" applyFont="1" applyFill="1" applyBorder="1" applyAlignment="1">
      <alignment horizontal="right"/>
    </xf>
    <xf numFmtId="165" fontId="86" fillId="24" borderId="10" xfId="505" applyNumberFormat="1" applyFont="1" applyFill="1" applyBorder="1" applyAlignment="1">
      <alignment horizontal="right"/>
    </xf>
    <xf numFmtId="165" fontId="86" fillId="24" borderId="10" xfId="505" applyNumberFormat="1" applyFont="1" applyFill="1" applyBorder="1" applyAlignment="1">
      <alignment horizontal="center"/>
    </xf>
    <xf numFmtId="165" fontId="43" fillId="24" borderId="11" xfId="505" applyNumberFormat="1" applyFont="1" applyFill="1" applyBorder="1" applyAlignment="1">
      <alignment vertical="center"/>
    </xf>
    <xf numFmtId="165" fontId="43" fillId="24" borderId="12" xfId="505" applyNumberFormat="1" applyFont="1" applyFill="1" applyBorder="1" applyAlignment="1">
      <alignment vertical="center"/>
    </xf>
    <xf numFmtId="165" fontId="59" fillId="24" borderId="49" xfId="505" applyNumberFormat="1" applyFont="1" applyFill="1" applyBorder="1" applyAlignment="1">
      <alignment vertical="center"/>
    </xf>
    <xf numFmtId="171" fontId="0" fillId="24" borderId="50" xfId="0" applyFill="1" applyBorder="1"/>
    <xf numFmtId="0" fontId="3" fillId="25" borderId="10" xfId="0" applyNumberFormat="1" applyFont="1" applyFill="1" applyBorder="1" applyAlignment="1">
      <alignment horizontal="center" vertical="center" wrapText="1"/>
    </xf>
    <xf numFmtId="49" fontId="0" fillId="0" borderId="14" xfId="0" applyNumberFormat="1" applyBorder="1" applyAlignment="1">
      <alignment horizontal="right" vertical="top"/>
    </xf>
    <xf numFmtId="49" fontId="3" fillId="0" borderId="14" xfId="0" applyNumberFormat="1" applyFont="1" applyBorder="1" applyAlignment="1">
      <alignment horizontal="right" vertical="top"/>
    </xf>
    <xf numFmtId="0" fontId="0" fillId="26" borderId="0" xfId="0" applyNumberFormat="1" applyFill="1" applyAlignment="1">
      <alignment horizontal="left" wrapText="1"/>
    </xf>
    <xf numFmtId="171" fontId="17" fillId="26" borderId="66" xfId="0" applyFont="1" applyFill="1" applyBorder="1" applyAlignment="1" applyProtection="1">
      <alignment horizontal="left" wrapText="1"/>
      <protection locked="0"/>
    </xf>
    <xf numFmtId="171" fontId="17" fillId="26" borderId="67" xfId="0" applyFont="1" applyFill="1" applyBorder="1" applyAlignment="1" applyProtection="1">
      <alignment horizontal="left" wrapText="1"/>
      <protection locked="0"/>
    </xf>
    <xf numFmtId="171" fontId="17" fillId="26" borderId="68" xfId="0" applyFont="1" applyFill="1" applyBorder="1" applyAlignment="1" applyProtection="1">
      <alignment horizontal="left" wrapText="1"/>
      <protection locked="0"/>
    </xf>
    <xf numFmtId="0" fontId="44" fillId="24" borderId="14" xfId="0" applyNumberFormat="1" applyFont="1" applyFill="1" applyBorder="1" applyAlignment="1">
      <alignment horizontal="left" vertical="center"/>
    </xf>
    <xf numFmtId="171" fontId="44" fillId="24" borderId="11" xfId="0" applyFont="1" applyFill="1" applyBorder="1" applyAlignment="1">
      <alignment horizontal="left" vertical="center" wrapText="1"/>
    </xf>
    <xf numFmtId="171" fontId="44" fillId="24" borderId="12" xfId="0" applyFont="1" applyFill="1" applyBorder="1" applyAlignment="1">
      <alignment horizontal="left" vertical="center" wrapText="1"/>
    </xf>
    <xf numFmtId="171" fontId="44" fillId="24" borderId="21" xfId="0" applyFont="1" applyFill="1" applyBorder="1" applyAlignment="1">
      <alignment horizontal="left" vertical="center" wrapText="1"/>
    </xf>
    <xf numFmtId="171" fontId="44" fillId="24" borderId="19" xfId="0" applyFont="1" applyFill="1" applyBorder="1" applyAlignment="1">
      <alignment horizontal="left" vertical="center" wrapText="1"/>
    </xf>
    <xf numFmtId="171" fontId="43" fillId="25" borderId="11" xfId="0" applyFont="1" applyFill="1" applyBorder="1" applyAlignment="1">
      <alignment horizontal="center" vertical="center" wrapText="1"/>
    </xf>
    <xf numFmtId="171" fontId="43" fillId="25" borderId="12" xfId="0" applyFont="1" applyFill="1" applyBorder="1" applyAlignment="1">
      <alignment horizontal="center" vertical="center" wrapText="1"/>
    </xf>
    <xf numFmtId="171" fontId="43" fillId="25" borderId="13" xfId="0" applyFont="1" applyFill="1" applyBorder="1" applyAlignment="1">
      <alignment horizontal="center" vertical="center" wrapText="1"/>
    </xf>
    <xf numFmtId="171" fontId="72" fillId="25" borderId="11" xfId="0" quotePrefix="1" applyFont="1" applyFill="1" applyBorder="1" applyAlignment="1">
      <alignment horizontal="center" vertical="center" wrapText="1"/>
    </xf>
    <xf numFmtId="171" fontId="72" fillId="25" borderId="13" xfId="0" quotePrefix="1" applyFont="1" applyFill="1" applyBorder="1" applyAlignment="1">
      <alignment horizontal="center" vertical="center" wrapText="1"/>
    </xf>
    <xf numFmtId="171" fontId="44" fillId="24" borderId="14" xfId="0" applyFont="1" applyFill="1" applyBorder="1" applyAlignment="1">
      <alignment horizontal="left" vertical="center"/>
    </xf>
    <xf numFmtId="0" fontId="17" fillId="26" borderId="0" xfId="672" applyNumberFormat="1" applyFont="1" applyFill="1" applyAlignment="1">
      <alignment horizontal="left" wrapText="1"/>
    </xf>
    <xf numFmtId="171" fontId="8" fillId="26" borderId="0" xfId="0" applyFont="1" applyFill="1" applyAlignment="1">
      <alignment horizontal="left"/>
    </xf>
    <xf numFmtId="171" fontId="43" fillId="25" borderId="11" xfId="0" applyFont="1" applyFill="1" applyBorder="1" applyAlignment="1">
      <alignment horizontal="center"/>
    </xf>
    <xf numFmtId="171" fontId="43" fillId="25" borderId="12" xfId="0" applyFont="1" applyFill="1" applyBorder="1" applyAlignment="1">
      <alignment horizontal="center"/>
    </xf>
    <xf numFmtId="171" fontId="43" fillId="25" borderId="13" xfId="0" applyFont="1" applyFill="1" applyBorder="1" applyAlignment="1">
      <alignment horizontal="center"/>
    </xf>
    <xf numFmtId="171" fontId="43" fillId="25" borderId="14" xfId="0" applyFont="1" applyFill="1" applyBorder="1" applyAlignment="1" applyProtection="1">
      <alignment horizontal="center"/>
      <protection locked="0"/>
    </xf>
    <xf numFmtId="171" fontId="86" fillId="24" borderId="11" xfId="0" applyFont="1" applyFill="1" applyBorder="1" applyAlignment="1">
      <alignment horizontal="left" vertical="center" wrapText="1"/>
    </xf>
    <xf numFmtId="171" fontId="86" fillId="24" borderId="12" xfId="0" applyFont="1" applyFill="1" applyBorder="1" applyAlignment="1">
      <alignment horizontal="left" vertical="center" wrapText="1"/>
    </xf>
    <xf numFmtId="171" fontId="17" fillId="26" borderId="66" xfId="0" applyFont="1" applyFill="1" applyBorder="1" applyAlignment="1" applyProtection="1">
      <alignment horizontal="left"/>
      <protection locked="0"/>
    </xf>
    <xf numFmtId="171" fontId="17" fillId="26" borderId="67" xfId="0" applyFont="1" applyFill="1" applyBorder="1" applyAlignment="1" applyProtection="1">
      <alignment horizontal="left"/>
      <protection locked="0"/>
    </xf>
    <xf numFmtId="171" fontId="17" fillId="26" borderId="69" xfId="0" applyFont="1" applyFill="1" applyBorder="1" applyAlignment="1" applyProtection="1">
      <alignment horizontal="left"/>
      <protection locked="0"/>
    </xf>
    <xf numFmtId="171" fontId="17" fillId="26" borderId="70" xfId="0" applyFont="1" applyFill="1" applyBorder="1" applyAlignment="1" applyProtection="1">
      <alignment horizontal="left"/>
      <protection locked="0"/>
    </xf>
    <xf numFmtId="171" fontId="88" fillId="24" borderId="11" xfId="0" applyFont="1" applyFill="1" applyBorder="1" applyAlignment="1">
      <alignment horizontal="center" vertical="center" wrapText="1"/>
    </xf>
    <xf numFmtId="171" fontId="88" fillId="24" borderId="13" xfId="0" applyFont="1" applyFill="1" applyBorder="1" applyAlignment="1">
      <alignment horizontal="center" vertical="center" wrapText="1"/>
    </xf>
    <xf numFmtId="171" fontId="49" fillId="25" borderId="35" xfId="0" applyFont="1" applyFill="1" applyBorder="1" applyAlignment="1">
      <alignment horizontal="center" vertical="center"/>
    </xf>
    <xf numFmtId="171" fontId="49" fillId="25" borderId="27" xfId="0" applyFont="1" applyFill="1" applyBorder="1" applyAlignment="1">
      <alignment horizontal="center" vertical="center"/>
    </xf>
    <xf numFmtId="171" fontId="89" fillId="25" borderId="35" xfId="0" applyFont="1" applyFill="1" applyBorder="1" applyAlignment="1">
      <alignment horizontal="center" vertical="center"/>
    </xf>
    <xf numFmtId="171" fontId="89" fillId="25" borderId="12" xfId="0" applyFont="1" applyFill="1" applyBorder="1" applyAlignment="1">
      <alignment horizontal="center" vertical="center"/>
    </xf>
    <xf numFmtId="171" fontId="89" fillId="25" borderId="27" xfId="0" applyFont="1" applyFill="1" applyBorder="1" applyAlignment="1">
      <alignment horizontal="center" vertical="center"/>
    </xf>
    <xf numFmtId="171" fontId="0" fillId="26" borderId="0" xfId="0" applyFill="1" applyAlignment="1">
      <alignment horizontal="center" vertical="top" wrapText="1"/>
    </xf>
    <xf numFmtId="171" fontId="49" fillId="25" borderId="47" xfId="0" applyFont="1" applyFill="1" applyBorder="1" applyAlignment="1">
      <alignment horizontal="center" wrapText="1"/>
    </xf>
    <xf numFmtId="171" fontId="49" fillId="25" borderId="19" xfId="0" applyFont="1" applyFill="1" applyBorder="1" applyAlignment="1">
      <alignment horizontal="center" wrapText="1"/>
    </xf>
    <xf numFmtId="171" fontId="49" fillId="25" borderId="44" xfId="0" applyFont="1" applyFill="1" applyBorder="1" applyAlignment="1">
      <alignment horizontal="center" wrapText="1"/>
    </xf>
    <xf numFmtId="171" fontId="49" fillId="25" borderId="51" xfId="0" applyFont="1" applyFill="1" applyBorder="1" applyAlignment="1">
      <alignment horizontal="center" wrapText="1"/>
    </xf>
    <xf numFmtId="171" fontId="49" fillId="25" borderId="20" xfId="0" applyFont="1" applyFill="1" applyBorder="1" applyAlignment="1">
      <alignment horizontal="center" wrapText="1"/>
    </xf>
    <xf numFmtId="171" fontId="49" fillId="25" borderId="52" xfId="0" applyFont="1" applyFill="1" applyBorder="1" applyAlignment="1">
      <alignment horizontal="center" wrapText="1"/>
    </xf>
    <xf numFmtId="171" fontId="17" fillId="24" borderId="11" xfId="0" applyFont="1" applyFill="1" applyBorder="1" applyAlignment="1">
      <alignment horizontal="center" vertical="center"/>
    </xf>
    <xf numFmtId="171" fontId="17" fillId="24" borderId="13" xfId="0" applyFont="1" applyFill="1" applyBorder="1" applyAlignment="1">
      <alignment horizontal="center" vertical="center"/>
    </xf>
    <xf numFmtId="0" fontId="44" fillId="0" borderId="11" xfId="0" applyNumberFormat="1" applyFont="1" applyBorder="1" applyAlignment="1" applyProtection="1">
      <alignment horizontal="left" vertical="center"/>
      <protection locked="0"/>
    </xf>
    <xf numFmtId="0" fontId="44" fillId="0" borderId="12" xfId="0" applyNumberFormat="1" applyFont="1" applyBorder="1" applyAlignment="1" applyProtection="1">
      <alignment horizontal="left" vertical="center"/>
      <protection locked="0"/>
    </xf>
    <xf numFmtId="0" fontId="44" fillId="0" borderId="13" xfId="0" applyNumberFormat="1" applyFont="1" applyBorder="1" applyAlignment="1" applyProtection="1">
      <alignment horizontal="left" vertical="center"/>
      <protection locked="0"/>
    </xf>
    <xf numFmtId="14" fontId="44" fillId="0" borderId="11" xfId="0" applyNumberFormat="1" applyFont="1" applyBorder="1" applyAlignment="1" applyProtection="1">
      <alignment horizontal="left" vertical="center"/>
      <protection locked="0"/>
    </xf>
    <xf numFmtId="171" fontId="0" fillId="26" borderId="0" xfId="0" applyFill="1" applyAlignment="1" applyProtection="1">
      <alignment horizontal="center" wrapText="1"/>
      <protection locked="0"/>
    </xf>
    <xf numFmtId="171" fontId="0" fillId="26" borderId="20" xfId="0" applyFill="1" applyBorder="1" applyAlignment="1" applyProtection="1">
      <alignment horizontal="center" wrapText="1"/>
      <protection locked="0"/>
    </xf>
    <xf numFmtId="171" fontId="3" fillId="26" borderId="66" xfId="0" applyFont="1" applyFill="1" applyBorder="1" applyAlignment="1" applyProtection="1">
      <alignment horizontal="left" wrapText="1"/>
      <protection locked="0"/>
    </xf>
    <xf numFmtId="171" fontId="3" fillId="26" borderId="67" xfId="0" applyFont="1" applyFill="1" applyBorder="1" applyAlignment="1" applyProtection="1">
      <alignment horizontal="left" wrapText="1"/>
      <protection locked="0"/>
    </xf>
    <xf numFmtId="171" fontId="3" fillId="26" borderId="68" xfId="0" applyFont="1" applyFill="1" applyBorder="1" applyAlignment="1" applyProtection="1">
      <alignment horizontal="left" wrapText="1"/>
      <protection locked="0"/>
    </xf>
    <xf numFmtId="171" fontId="49" fillId="25" borderId="11" xfId="0" applyFont="1" applyFill="1" applyBorder="1" applyAlignment="1">
      <alignment horizontal="center"/>
    </xf>
    <xf numFmtId="171" fontId="49" fillId="25" borderId="12" xfId="0" applyFont="1" applyFill="1" applyBorder="1" applyAlignment="1">
      <alignment horizontal="center"/>
    </xf>
    <xf numFmtId="171" fontId="49" fillId="25" borderId="13" xfId="0" applyFont="1" applyFill="1" applyBorder="1" applyAlignment="1">
      <alignment horizontal="center"/>
    </xf>
    <xf numFmtId="171" fontId="48" fillId="24" borderId="11" xfId="0" applyFont="1" applyFill="1" applyBorder="1" applyAlignment="1">
      <alignment horizontal="center" vertical="center" wrapText="1"/>
    </xf>
    <xf numFmtId="171" fontId="48" fillId="24" borderId="12" xfId="0" applyFont="1" applyFill="1" applyBorder="1" applyAlignment="1">
      <alignment horizontal="center" vertical="center" wrapText="1"/>
    </xf>
    <xf numFmtId="171" fontId="48" fillId="24" borderId="13" xfId="0" applyFont="1" applyFill="1" applyBorder="1" applyAlignment="1">
      <alignment horizontal="center" vertical="center" wrapText="1"/>
    </xf>
    <xf numFmtId="171" fontId="42" fillId="25" borderId="12" xfId="0" applyFont="1" applyFill="1" applyBorder="1" applyAlignment="1">
      <alignment horizontal="center" vertical="center"/>
    </xf>
    <xf numFmtId="171" fontId="42" fillId="25" borderId="13" xfId="0" applyFont="1" applyFill="1" applyBorder="1" applyAlignment="1">
      <alignment horizontal="center" vertical="center"/>
    </xf>
    <xf numFmtId="171" fontId="5" fillId="25" borderId="11" xfId="0" applyFont="1" applyFill="1" applyBorder="1" applyAlignment="1">
      <alignment horizontal="center"/>
    </xf>
    <xf numFmtId="171" fontId="5" fillId="25" borderId="12" xfId="0" applyFont="1" applyFill="1" applyBorder="1" applyAlignment="1">
      <alignment horizontal="center"/>
    </xf>
    <xf numFmtId="171" fontId="5" fillId="25" borderId="13" xfId="0" applyFont="1" applyFill="1" applyBorder="1" applyAlignment="1">
      <alignment horizontal="center"/>
    </xf>
    <xf numFmtId="171" fontId="17" fillId="24" borderId="21" xfId="0" applyFont="1" applyFill="1" applyBorder="1" applyAlignment="1">
      <alignment horizontal="center" vertical="center"/>
    </xf>
    <xf numFmtId="171" fontId="17" fillId="24" borderId="16" xfId="0" applyFont="1" applyFill="1" applyBorder="1" applyAlignment="1">
      <alignment horizontal="center" vertical="center"/>
    </xf>
    <xf numFmtId="171" fontId="89" fillId="25" borderId="11" xfId="0" applyFont="1" applyFill="1" applyBorder="1" applyAlignment="1">
      <alignment horizontal="center"/>
    </xf>
    <xf numFmtId="171" fontId="89" fillId="25" borderId="13" xfId="0" applyFont="1" applyFill="1" applyBorder="1" applyAlignment="1">
      <alignment horizontal="center"/>
    </xf>
    <xf numFmtId="171" fontId="5" fillId="25" borderId="21" xfId="0" applyFont="1" applyFill="1" applyBorder="1" applyAlignment="1">
      <alignment horizontal="center" vertical="center"/>
    </xf>
    <xf numFmtId="171" fontId="5" fillId="25" borderId="19" xfId="0" applyFont="1" applyFill="1" applyBorder="1" applyAlignment="1">
      <alignment horizontal="center" vertical="center"/>
    </xf>
    <xf numFmtId="171" fontId="5" fillId="25" borderId="16" xfId="0" applyFont="1" applyFill="1" applyBorder="1" applyAlignment="1">
      <alignment horizontal="center" vertical="center"/>
    </xf>
    <xf numFmtId="171" fontId="5" fillId="25" borderId="23" xfId="0" applyFont="1" applyFill="1" applyBorder="1" applyAlignment="1">
      <alignment horizontal="center" vertical="center"/>
    </xf>
    <xf numFmtId="171" fontId="5" fillId="25" borderId="0" xfId="0" applyFont="1" applyFill="1" applyAlignment="1">
      <alignment horizontal="center" vertical="center"/>
    </xf>
    <xf numFmtId="171" fontId="5" fillId="25" borderId="17" xfId="0" applyFont="1" applyFill="1" applyBorder="1" applyAlignment="1">
      <alignment horizontal="center" vertical="center"/>
    </xf>
    <xf numFmtId="171" fontId="5" fillId="25" borderId="22" xfId="0" applyFont="1" applyFill="1" applyBorder="1" applyAlignment="1">
      <alignment horizontal="center" vertical="center"/>
    </xf>
    <xf numFmtId="171" fontId="5" fillId="25" borderId="20" xfId="0" applyFont="1" applyFill="1" applyBorder="1" applyAlignment="1">
      <alignment horizontal="center" vertical="center"/>
    </xf>
    <xf numFmtId="171" fontId="5" fillId="25" borderId="18" xfId="0" applyFont="1" applyFill="1" applyBorder="1" applyAlignment="1">
      <alignment horizontal="center" vertical="center"/>
    </xf>
    <xf numFmtId="0" fontId="44" fillId="0" borderId="14" xfId="0" applyNumberFormat="1" applyFont="1" applyBorder="1" applyAlignment="1" applyProtection="1">
      <alignment horizontal="left" vertical="center"/>
      <protection locked="0"/>
    </xf>
    <xf numFmtId="171" fontId="44" fillId="0" borderId="12" xfId="0" applyFont="1" applyBorder="1" applyAlignment="1" applyProtection="1">
      <alignment horizontal="left" vertical="center"/>
      <protection locked="0"/>
    </xf>
    <xf numFmtId="171" fontId="44" fillId="0" borderId="13" xfId="0" applyFont="1" applyBorder="1" applyAlignment="1" applyProtection="1">
      <alignment horizontal="left" vertical="center"/>
      <protection locked="0"/>
    </xf>
    <xf numFmtId="0" fontId="0" fillId="26" borderId="11" xfId="0" applyNumberFormat="1" applyFill="1" applyBorder="1" applyAlignment="1">
      <alignment horizontal="center"/>
    </xf>
    <xf numFmtId="0" fontId="0" fillId="26" borderId="13" xfId="0" applyNumberFormat="1" applyFill="1" applyBorder="1" applyAlignment="1">
      <alignment horizontal="center"/>
    </xf>
    <xf numFmtId="0" fontId="0" fillId="24" borderId="11" xfId="0" applyNumberFormat="1" applyFill="1" applyBorder="1" applyAlignment="1" applyProtection="1">
      <alignment horizontal="center"/>
      <protection locked="0"/>
    </xf>
    <xf numFmtId="0" fontId="0" fillId="24" borderId="12" xfId="0" applyNumberFormat="1" applyFill="1" applyBorder="1" applyAlignment="1" applyProtection="1">
      <alignment horizontal="center"/>
      <protection locked="0"/>
    </xf>
    <xf numFmtId="0" fontId="0" fillId="24" borderId="13" xfId="0" applyNumberFormat="1" applyFill="1" applyBorder="1" applyAlignment="1" applyProtection="1">
      <alignment horizontal="center"/>
      <protection locked="0"/>
    </xf>
    <xf numFmtId="171" fontId="84" fillId="25" borderId="12" xfId="0" applyFont="1" applyFill="1" applyBorder="1" applyAlignment="1">
      <alignment horizontal="center" vertical="center"/>
    </xf>
    <xf numFmtId="171" fontId="84" fillId="25" borderId="13" xfId="0" applyFont="1" applyFill="1" applyBorder="1" applyAlignment="1">
      <alignment horizontal="center" vertical="center"/>
    </xf>
    <xf numFmtId="171" fontId="0" fillId="34" borderId="11" xfId="0" applyFill="1" applyBorder="1" applyAlignment="1">
      <alignment horizontal="center" vertical="center"/>
    </xf>
    <xf numFmtId="171" fontId="0" fillId="34" borderId="12" xfId="0" applyFill="1" applyBorder="1" applyAlignment="1">
      <alignment horizontal="center" vertical="center"/>
    </xf>
    <xf numFmtId="171" fontId="0" fillId="34" borderId="13" xfId="0" applyFill="1" applyBorder="1" applyAlignment="1">
      <alignment horizontal="center" vertical="center"/>
    </xf>
    <xf numFmtId="171" fontId="52" fillId="25" borderId="51" xfId="0" applyFont="1" applyFill="1" applyBorder="1" applyAlignment="1">
      <alignment horizontal="center" vertical="center"/>
    </xf>
    <xf numFmtId="171" fontId="52" fillId="25" borderId="20" xfId="0" applyFont="1" applyFill="1" applyBorder="1" applyAlignment="1">
      <alignment horizontal="center" vertical="center"/>
    </xf>
    <xf numFmtId="171" fontId="52" fillId="25" borderId="52" xfId="0" applyFont="1" applyFill="1" applyBorder="1" applyAlignment="1">
      <alignment horizontal="center" vertical="center"/>
    </xf>
    <xf numFmtId="171" fontId="3" fillId="25" borderId="11" xfId="0" applyFont="1" applyFill="1" applyBorder="1" applyAlignment="1">
      <alignment horizontal="center" vertical="center"/>
    </xf>
    <xf numFmtId="171" fontId="11" fillId="25" borderId="12" xfId="0" applyFont="1" applyFill="1" applyBorder="1" applyAlignment="1">
      <alignment horizontal="center" vertical="center"/>
    </xf>
    <xf numFmtId="171" fontId="11" fillId="25" borderId="27" xfId="0" applyFont="1" applyFill="1" applyBorder="1" applyAlignment="1">
      <alignment horizontal="center" vertical="center"/>
    </xf>
    <xf numFmtId="171" fontId="8" fillId="33" borderId="0" xfId="0" applyFont="1" applyFill="1" applyAlignment="1">
      <alignment horizontal="left" vertical="top" wrapText="1"/>
    </xf>
    <xf numFmtId="171" fontId="49" fillId="25" borderId="12" xfId="0" applyFont="1" applyFill="1" applyBorder="1" applyAlignment="1">
      <alignment horizontal="center" vertical="center"/>
    </xf>
    <xf numFmtId="171" fontId="17" fillId="24" borderId="11" xfId="0" applyFont="1" applyFill="1" applyBorder="1" applyAlignment="1">
      <alignment horizontal="center" vertical="center" wrapText="1"/>
    </xf>
    <xf numFmtId="171" fontId="17" fillId="24" borderId="13" xfId="0" applyFont="1" applyFill="1" applyBorder="1" applyAlignment="1">
      <alignment horizontal="center" vertical="center" wrapText="1"/>
    </xf>
    <xf numFmtId="177" fontId="17" fillId="36" borderId="11" xfId="686" applyNumberFormat="1" applyFont="1" applyFill="1" applyBorder="1" applyAlignment="1">
      <alignment horizontal="center" vertical="top" wrapText="1"/>
    </xf>
    <xf numFmtId="177" fontId="17" fillId="36" borderId="13" xfId="686" applyNumberFormat="1" applyFont="1" applyFill="1" applyBorder="1" applyAlignment="1">
      <alignment horizontal="center" vertical="top" wrapText="1"/>
    </xf>
    <xf numFmtId="167" fontId="17" fillId="36" borderId="21" xfId="686" quotePrefix="1" applyNumberFormat="1" applyFont="1" applyFill="1" applyBorder="1" applyAlignment="1">
      <alignment horizontal="center" vertical="center"/>
    </xf>
    <xf numFmtId="167" fontId="17" fillId="36" borderId="16" xfId="686" quotePrefix="1" applyNumberFormat="1" applyFont="1" applyFill="1" applyBorder="1" applyAlignment="1">
      <alignment horizontal="center" vertical="center"/>
    </xf>
    <xf numFmtId="167" fontId="17" fillId="28" borderId="11" xfId="686" quotePrefix="1" applyNumberFormat="1" applyFont="1" applyFill="1" applyBorder="1" applyAlignment="1" applyProtection="1">
      <alignment horizontal="center" vertical="center"/>
      <protection locked="0"/>
    </xf>
    <xf numFmtId="167" fontId="17" fillId="28" borderId="13" xfId="686" quotePrefix="1" applyNumberFormat="1" applyFont="1" applyFill="1" applyBorder="1" applyAlignment="1" applyProtection="1">
      <alignment horizontal="center" vertical="center"/>
      <protection locked="0"/>
    </xf>
    <xf numFmtId="0" fontId="5" fillId="25" borderId="36" xfId="0" applyNumberFormat="1" applyFont="1" applyFill="1" applyBorder="1" applyAlignment="1">
      <alignment horizontal="center" vertical="center" wrapText="1"/>
    </xf>
    <xf numFmtId="0" fontId="0" fillId="0" borderId="37" xfId="0" applyNumberFormat="1" applyBorder="1"/>
    <xf numFmtId="0" fontId="0" fillId="0" borderId="39" xfId="0" applyNumberFormat="1" applyBorder="1"/>
    <xf numFmtId="0" fontId="0" fillId="24" borderId="40" xfId="0" applyNumberFormat="1" applyFill="1" applyBorder="1" applyAlignment="1">
      <alignment horizontal="center"/>
    </xf>
    <xf numFmtId="0" fontId="0" fillId="0" borderId="41" xfId="0" applyNumberFormat="1" applyBorder="1"/>
    <xf numFmtId="0" fontId="5" fillId="25" borderId="34" xfId="0" applyNumberFormat="1" applyFont="1" applyFill="1" applyBorder="1" applyAlignment="1">
      <alignment horizontal="center" vertical="center" wrapText="1"/>
    </xf>
    <xf numFmtId="0" fontId="5" fillId="25" borderId="38" xfId="0" applyNumberFormat="1" applyFont="1" applyFill="1" applyBorder="1" applyAlignment="1">
      <alignment horizontal="center" vertical="center" wrapText="1"/>
    </xf>
    <xf numFmtId="0" fontId="0" fillId="35" borderId="11" xfId="0" applyNumberFormat="1" applyFill="1" applyBorder="1" applyAlignment="1">
      <alignment horizontal="center"/>
    </xf>
    <xf numFmtId="0" fontId="0" fillId="35" borderId="12" xfId="0" applyNumberFormat="1" applyFill="1" applyBorder="1" applyAlignment="1">
      <alignment horizontal="center"/>
    </xf>
    <xf numFmtId="0" fontId="0" fillId="35" borderId="13" xfId="0" applyNumberFormat="1" applyFill="1" applyBorder="1" applyAlignment="1">
      <alignment horizontal="center"/>
    </xf>
    <xf numFmtId="0" fontId="68" fillId="25" borderId="35" xfId="0" applyNumberFormat="1" applyFont="1" applyFill="1" applyBorder="1" applyAlignment="1">
      <alignment horizontal="center" vertical="center"/>
    </xf>
    <xf numFmtId="0" fontId="68" fillId="25" borderId="12" xfId="0" applyNumberFormat="1" applyFont="1" applyFill="1" applyBorder="1" applyAlignment="1">
      <alignment horizontal="center" vertical="center"/>
    </xf>
    <xf numFmtId="0" fontId="68" fillId="25" borderId="19" xfId="0" applyNumberFormat="1" applyFont="1" applyFill="1" applyBorder="1" applyAlignment="1">
      <alignment horizontal="center" vertical="center"/>
    </xf>
    <xf numFmtId="0" fontId="68" fillId="25" borderId="27" xfId="0" applyNumberFormat="1" applyFont="1" applyFill="1" applyBorder="1" applyAlignment="1">
      <alignment horizontal="center" vertical="center"/>
    </xf>
    <xf numFmtId="0" fontId="5" fillId="25" borderId="59" xfId="0" quotePrefix="1" applyNumberFormat="1" applyFont="1" applyFill="1" applyBorder="1" applyAlignment="1">
      <alignment horizontal="center" vertical="center" wrapText="1"/>
    </xf>
    <xf numFmtId="0" fontId="5" fillId="25" borderId="60" xfId="0" quotePrefix="1" applyNumberFormat="1" applyFont="1" applyFill="1" applyBorder="1" applyAlignment="1">
      <alignment horizontal="center" vertical="center" wrapText="1"/>
    </xf>
    <xf numFmtId="0" fontId="5" fillId="25" borderId="61" xfId="0" quotePrefix="1" applyNumberFormat="1" applyFont="1" applyFill="1" applyBorder="1" applyAlignment="1">
      <alignment horizontal="center" vertical="center" wrapText="1"/>
    </xf>
    <xf numFmtId="0" fontId="5" fillId="25" borderId="47" xfId="0" applyNumberFormat="1" applyFont="1" applyFill="1" applyBorder="1" applyAlignment="1">
      <alignment horizontal="center"/>
    </xf>
    <xf numFmtId="0" fontId="5" fillId="25" borderId="19" xfId="0" applyNumberFormat="1" applyFont="1" applyFill="1" applyBorder="1" applyAlignment="1">
      <alignment horizontal="center"/>
    </xf>
    <xf numFmtId="0" fontId="5" fillId="25" borderId="44" xfId="0" applyNumberFormat="1" applyFont="1" applyFill="1" applyBorder="1" applyAlignment="1">
      <alignment horizontal="center"/>
    </xf>
    <xf numFmtId="0" fontId="5" fillId="25" borderId="53" xfId="0" applyNumberFormat="1" applyFont="1" applyFill="1" applyBorder="1" applyAlignment="1">
      <alignment horizontal="center"/>
    </xf>
    <xf numFmtId="0" fontId="5" fillId="25" borderId="54" xfId="0" applyNumberFormat="1" applyFont="1" applyFill="1" applyBorder="1" applyAlignment="1">
      <alignment horizontal="center"/>
    </xf>
    <xf numFmtId="0" fontId="5" fillId="25" borderId="55" xfId="0" applyNumberFormat="1" applyFont="1" applyFill="1" applyBorder="1" applyAlignment="1">
      <alignment horizontal="center"/>
    </xf>
    <xf numFmtId="0" fontId="5" fillId="25" borderId="39" xfId="0" applyNumberFormat="1" applyFont="1" applyFill="1" applyBorder="1" applyAlignment="1">
      <alignment horizontal="center"/>
    </xf>
    <xf numFmtId="0" fontId="5" fillId="25" borderId="31" xfId="0" applyNumberFormat="1" applyFont="1" applyFill="1" applyBorder="1" applyAlignment="1">
      <alignment horizontal="center"/>
    </xf>
    <xf numFmtId="0" fontId="68" fillId="25" borderId="12" xfId="0" applyNumberFormat="1" applyFont="1" applyFill="1" applyBorder="1" applyAlignment="1">
      <alignment horizontal="center"/>
    </xf>
    <xf numFmtId="0" fontId="68" fillId="25" borderId="27" xfId="0" applyNumberFormat="1" applyFont="1" applyFill="1" applyBorder="1" applyAlignment="1">
      <alignment horizontal="center"/>
    </xf>
    <xf numFmtId="0" fontId="62" fillId="25" borderId="12" xfId="619" applyNumberFormat="1" applyFill="1" applyBorder="1" applyAlignment="1" applyProtection="1">
      <alignment horizontal="center"/>
    </xf>
    <xf numFmtId="0" fontId="62" fillId="25" borderId="27" xfId="619" applyNumberFormat="1" applyFill="1" applyBorder="1" applyAlignment="1" applyProtection="1">
      <alignment horizontal="center"/>
    </xf>
    <xf numFmtId="0" fontId="62" fillId="26" borderId="0" xfId="619" applyNumberFormat="1" applyFill="1" applyAlignment="1" applyProtection="1">
      <alignment horizontal="left" vertical="top"/>
    </xf>
    <xf numFmtId="0" fontId="5" fillId="25" borderId="39" xfId="0" applyNumberFormat="1" applyFont="1" applyFill="1" applyBorder="1" applyAlignment="1">
      <alignment horizontal="center" vertical="center" wrapText="1"/>
    </xf>
    <xf numFmtId="0" fontId="5" fillId="25" borderId="59" xfId="0" applyNumberFormat="1" applyFont="1" applyFill="1" applyBorder="1" applyAlignment="1">
      <alignment horizontal="center" vertical="center" wrapText="1"/>
    </xf>
    <xf numFmtId="0" fontId="5" fillId="25" borderId="60" xfId="0" applyNumberFormat="1" applyFont="1" applyFill="1" applyBorder="1" applyAlignment="1">
      <alignment horizontal="center" vertical="center" wrapText="1"/>
    </xf>
    <xf numFmtId="0" fontId="5" fillId="25" borderId="61" xfId="0" applyNumberFormat="1" applyFont="1" applyFill="1" applyBorder="1" applyAlignment="1">
      <alignment horizontal="center" vertical="center" wrapText="1"/>
    </xf>
    <xf numFmtId="0" fontId="62" fillId="25" borderId="11" xfId="619" applyNumberFormat="1" applyFill="1" applyBorder="1" applyAlignment="1" applyProtection="1">
      <alignment horizontal="center"/>
    </xf>
    <xf numFmtId="0" fontId="62" fillId="25" borderId="13" xfId="619" applyNumberFormat="1" applyFill="1" applyBorder="1" applyAlignment="1" applyProtection="1">
      <alignment horizontal="center"/>
    </xf>
    <xf numFmtId="0" fontId="5" fillId="25" borderId="47" xfId="0" applyNumberFormat="1" applyFont="1" applyFill="1" applyBorder="1" applyAlignment="1">
      <alignment horizontal="center" vertical="center"/>
    </xf>
    <xf numFmtId="0" fontId="5" fillId="25" borderId="19" xfId="0" applyNumberFormat="1" applyFont="1" applyFill="1" applyBorder="1" applyAlignment="1">
      <alignment horizontal="center" vertical="center"/>
    </xf>
    <xf numFmtId="0" fontId="5" fillId="25" borderId="16" xfId="0" applyNumberFormat="1" applyFont="1" applyFill="1" applyBorder="1" applyAlignment="1">
      <alignment horizontal="center" vertical="center"/>
    </xf>
    <xf numFmtId="0" fontId="5" fillId="25" borderId="53" xfId="0" applyNumberFormat="1" applyFont="1" applyFill="1" applyBorder="1" applyAlignment="1">
      <alignment horizontal="center" vertical="center"/>
    </xf>
    <xf numFmtId="0" fontId="5" fillId="25" borderId="54" xfId="0" applyNumberFormat="1" applyFont="1" applyFill="1" applyBorder="1" applyAlignment="1">
      <alignment horizontal="center" vertical="center"/>
    </xf>
    <xf numFmtId="0" fontId="5" fillId="25" borderId="62" xfId="0" applyNumberFormat="1" applyFont="1" applyFill="1" applyBorder="1" applyAlignment="1">
      <alignment horizontal="center" vertical="center"/>
    </xf>
    <xf numFmtId="0" fontId="5" fillId="25" borderId="11" xfId="0" quotePrefix="1" applyNumberFormat="1" applyFont="1" applyFill="1" applyBorder="1" applyAlignment="1">
      <alignment horizontal="center"/>
    </xf>
    <xf numFmtId="0" fontId="5" fillId="25" borderId="27" xfId="0" quotePrefix="1" applyNumberFormat="1" applyFont="1" applyFill="1" applyBorder="1" applyAlignment="1">
      <alignment horizontal="center"/>
    </xf>
    <xf numFmtId="0" fontId="5" fillId="25" borderId="59" xfId="0" quotePrefix="1" applyNumberFormat="1" applyFont="1" applyFill="1" applyBorder="1" applyAlignment="1">
      <alignment horizontal="center" vertical="center"/>
    </xf>
    <xf numFmtId="0" fontId="5" fillId="25" borderId="60" xfId="0" quotePrefix="1" applyNumberFormat="1" applyFont="1" applyFill="1" applyBorder="1" applyAlignment="1">
      <alignment horizontal="center" vertical="center"/>
    </xf>
    <xf numFmtId="0" fontId="5" fillId="25" borderId="63" xfId="0" quotePrefix="1" applyNumberFormat="1" applyFont="1" applyFill="1" applyBorder="1" applyAlignment="1">
      <alignment horizontal="center" vertical="center"/>
    </xf>
    <xf numFmtId="0" fontId="5" fillId="25" borderId="40" xfId="0" quotePrefix="1" applyNumberFormat="1" applyFont="1" applyFill="1" applyBorder="1" applyAlignment="1">
      <alignment horizontal="center" vertical="center"/>
    </xf>
    <xf numFmtId="0" fontId="5" fillId="25" borderId="64" xfId="0" quotePrefix="1" applyNumberFormat="1" applyFont="1" applyFill="1" applyBorder="1" applyAlignment="1">
      <alignment horizontal="center" vertical="center"/>
    </xf>
    <xf numFmtId="0" fontId="5" fillId="25" borderId="22" xfId="0" quotePrefix="1" applyNumberFormat="1" applyFont="1" applyFill="1" applyBorder="1" applyAlignment="1">
      <alignment horizontal="center" vertical="center"/>
    </xf>
    <xf numFmtId="0" fontId="5" fillId="25" borderId="52" xfId="0" quotePrefix="1" applyNumberFormat="1" applyFont="1" applyFill="1" applyBorder="1" applyAlignment="1">
      <alignment horizontal="center" vertical="center"/>
    </xf>
    <xf numFmtId="0" fontId="5" fillId="25" borderId="36" xfId="0" applyNumberFormat="1" applyFont="1" applyFill="1" applyBorder="1" applyAlignment="1">
      <alignment horizontal="center"/>
    </xf>
    <xf numFmtId="0" fontId="5" fillId="25" borderId="37" xfId="0" applyNumberFormat="1" applyFont="1" applyFill="1" applyBorder="1" applyAlignment="1">
      <alignment horizontal="center"/>
    </xf>
    <xf numFmtId="0" fontId="5" fillId="25" borderId="11" xfId="0" applyNumberFormat="1" applyFont="1" applyFill="1" applyBorder="1" applyAlignment="1">
      <alignment horizontal="center"/>
    </xf>
    <xf numFmtId="0" fontId="5" fillId="25" borderId="12" xfId="0" applyNumberFormat="1" applyFont="1" applyFill="1" applyBorder="1" applyAlignment="1">
      <alignment horizontal="center"/>
    </xf>
    <xf numFmtId="0" fontId="5" fillId="25" borderId="27" xfId="0" applyNumberFormat="1" applyFont="1" applyFill="1" applyBorder="1" applyAlignment="1">
      <alignment horizontal="center"/>
    </xf>
    <xf numFmtId="0" fontId="0" fillId="35" borderId="35" xfId="0" applyNumberFormat="1" applyFill="1" applyBorder="1" applyAlignment="1">
      <alignment horizontal="center"/>
    </xf>
    <xf numFmtId="0" fontId="5" fillId="25" borderId="56" xfId="0" applyNumberFormat="1" applyFont="1" applyFill="1" applyBorder="1" applyAlignment="1">
      <alignment horizontal="center"/>
    </xf>
    <xf numFmtId="0" fontId="5" fillId="25" borderId="57" xfId="0" applyNumberFormat="1" applyFont="1" applyFill="1" applyBorder="1" applyAlignment="1">
      <alignment horizontal="center"/>
    </xf>
    <xf numFmtId="0" fontId="5" fillId="25" borderId="58" xfId="0" applyNumberFormat="1" applyFont="1" applyFill="1" applyBorder="1" applyAlignment="1">
      <alignment horizontal="center"/>
    </xf>
    <xf numFmtId="0" fontId="11" fillId="25" borderId="21" xfId="0" applyNumberFormat="1" applyFont="1" applyFill="1" applyBorder="1" applyAlignment="1">
      <alignment horizontal="center" vertical="center" wrapText="1"/>
    </xf>
    <xf numFmtId="0" fontId="11" fillId="25" borderId="19" xfId="0" applyNumberFormat="1" applyFont="1" applyFill="1" applyBorder="1" applyAlignment="1">
      <alignment horizontal="center" vertical="center" wrapText="1"/>
    </xf>
    <xf numFmtId="0" fontId="11" fillId="25" borderId="16" xfId="0" applyNumberFormat="1" applyFont="1" applyFill="1" applyBorder="1" applyAlignment="1">
      <alignment horizontal="center" vertical="center" wrapText="1"/>
    </xf>
    <xf numFmtId="0" fontId="11" fillId="25" borderId="22" xfId="0" applyNumberFormat="1" applyFont="1" applyFill="1" applyBorder="1" applyAlignment="1">
      <alignment horizontal="center" vertical="center" wrapText="1"/>
    </xf>
    <xf numFmtId="0" fontId="11" fillId="25" borderId="20" xfId="0" applyNumberFormat="1" applyFont="1" applyFill="1" applyBorder="1" applyAlignment="1">
      <alignment horizontal="center" vertical="center" wrapText="1"/>
    </xf>
    <xf numFmtId="0" fontId="11" fillId="25" borderId="18" xfId="0" applyNumberFormat="1" applyFont="1" applyFill="1" applyBorder="1" applyAlignment="1">
      <alignment horizontal="center" vertical="center" wrapText="1"/>
    </xf>
    <xf numFmtId="0" fontId="11" fillId="25" borderId="11" xfId="0" applyNumberFormat="1" applyFont="1" applyFill="1" applyBorder="1" applyAlignment="1">
      <alignment horizontal="center" vertical="center" wrapText="1"/>
    </xf>
    <xf numFmtId="0" fontId="11" fillId="25" borderId="12" xfId="0" applyNumberFormat="1" applyFont="1" applyFill="1" applyBorder="1" applyAlignment="1">
      <alignment horizontal="center" vertical="center" wrapText="1"/>
    </xf>
    <xf numFmtId="0" fontId="11" fillId="25" borderId="13" xfId="0" applyNumberFormat="1" applyFont="1" applyFill="1" applyBorder="1" applyAlignment="1">
      <alignment horizontal="center" vertical="center" wrapText="1"/>
    </xf>
    <xf numFmtId="0" fontId="5" fillId="25" borderId="35" xfId="0" applyNumberFormat="1" applyFont="1" applyFill="1" applyBorder="1" applyAlignment="1">
      <alignment horizontal="center"/>
    </xf>
    <xf numFmtId="0" fontId="5" fillId="25" borderId="13" xfId="0" applyNumberFormat="1" applyFont="1" applyFill="1" applyBorder="1" applyAlignment="1">
      <alignment horizontal="center"/>
    </xf>
    <xf numFmtId="0" fontId="5" fillId="25" borderId="11" xfId="0" applyNumberFormat="1" applyFont="1" applyFill="1" applyBorder="1" applyAlignment="1">
      <alignment horizontal="center" vertical="center" wrapText="1"/>
    </xf>
    <xf numFmtId="0" fontId="5" fillId="25" borderId="12" xfId="0" applyNumberFormat="1" applyFont="1" applyFill="1" applyBorder="1" applyAlignment="1">
      <alignment horizontal="center" vertical="center" wrapText="1"/>
    </xf>
    <xf numFmtId="0" fontId="5" fillId="25" borderId="13" xfId="0" applyNumberFormat="1" applyFont="1" applyFill="1" applyBorder="1" applyAlignment="1">
      <alignment horizontal="center" vertical="center" wrapText="1"/>
    </xf>
    <xf numFmtId="0" fontId="5" fillId="25" borderId="59" xfId="0" applyNumberFormat="1" applyFont="1" applyFill="1" applyBorder="1" applyAlignment="1">
      <alignment horizontal="center"/>
    </xf>
    <xf numFmtId="0" fontId="5" fillId="25" borderId="60" xfId="0" applyNumberFormat="1" applyFont="1" applyFill="1" applyBorder="1" applyAlignment="1">
      <alignment horizontal="center"/>
    </xf>
    <xf numFmtId="0" fontId="5" fillId="25" borderId="61" xfId="0" applyNumberFormat="1" applyFont="1" applyFill="1" applyBorder="1" applyAlignment="1">
      <alignment horizontal="center"/>
    </xf>
    <xf numFmtId="0" fontId="0" fillId="25" borderId="59" xfId="0" applyNumberFormat="1" applyFill="1" applyBorder="1" applyAlignment="1">
      <alignment horizontal="center"/>
    </xf>
    <xf numFmtId="0" fontId="0" fillId="0" borderId="60" xfId="0" applyNumberFormat="1" applyBorder="1"/>
    <xf numFmtId="0" fontId="0" fillId="0" borderId="61" xfId="0" applyNumberFormat="1" applyBorder="1"/>
    <xf numFmtId="0" fontId="5" fillId="25" borderId="47" xfId="0" applyNumberFormat="1" applyFont="1" applyFill="1" applyBorder="1" applyAlignment="1">
      <alignment horizontal="center" vertical="center" wrapText="1"/>
    </xf>
    <xf numFmtId="0" fontId="5" fillId="25" borderId="19" xfId="0" applyNumberFormat="1" applyFont="1" applyFill="1" applyBorder="1" applyAlignment="1">
      <alignment horizontal="center" vertical="center" wrapText="1"/>
    </xf>
    <xf numFmtId="0" fontId="5" fillId="25" borderId="16" xfId="0" applyNumberFormat="1" applyFont="1" applyFill="1" applyBorder="1" applyAlignment="1">
      <alignment horizontal="center" vertical="center" wrapText="1"/>
    </xf>
    <xf numFmtId="0" fontId="5" fillId="25" borderId="53" xfId="0" applyNumberFormat="1" applyFont="1" applyFill="1" applyBorder="1" applyAlignment="1">
      <alignment horizontal="center" vertical="center" wrapText="1"/>
    </xf>
    <xf numFmtId="0" fontId="5" fillId="25" borderId="54" xfId="0" applyNumberFormat="1" applyFont="1" applyFill="1" applyBorder="1" applyAlignment="1">
      <alignment horizontal="center" vertical="center" wrapText="1"/>
    </xf>
    <xf numFmtId="0" fontId="5" fillId="25" borderId="62" xfId="0" applyNumberFormat="1" applyFont="1" applyFill="1" applyBorder="1" applyAlignment="1">
      <alignment horizontal="center" vertical="center" wrapText="1"/>
    </xf>
    <xf numFmtId="0" fontId="5" fillId="25" borderId="22" xfId="0" quotePrefix="1" applyNumberFormat="1" applyFont="1" applyFill="1" applyBorder="1" applyAlignment="1">
      <alignment horizontal="center"/>
    </xf>
    <xf numFmtId="0" fontId="5" fillId="25" borderId="18" xfId="0" applyNumberFormat="1" applyFont="1" applyFill="1" applyBorder="1" applyAlignment="1">
      <alignment horizontal="center"/>
    </xf>
    <xf numFmtId="0" fontId="5" fillId="25" borderId="65" xfId="0" quotePrefix="1" applyNumberFormat="1" applyFont="1" applyFill="1" applyBorder="1" applyAlignment="1">
      <alignment horizontal="center" vertical="center"/>
    </xf>
    <xf numFmtId="0" fontId="5" fillId="25" borderId="41" xfId="0" quotePrefix="1" applyNumberFormat="1" applyFont="1" applyFill="1" applyBorder="1" applyAlignment="1">
      <alignment horizontal="center" vertical="center"/>
    </xf>
    <xf numFmtId="0" fontId="5" fillId="25" borderId="51" xfId="0" quotePrefix="1" applyNumberFormat="1" applyFont="1" applyFill="1" applyBorder="1" applyAlignment="1">
      <alignment horizontal="center" vertical="center"/>
    </xf>
    <xf numFmtId="0" fontId="5" fillId="25" borderId="20" xfId="0" quotePrefix="1" applyNumberFormat="1" applyFont="1" applyFill="1" applyBorder="1" applyAlignment="1">
      <alignment horizontal="center" vertical="center"/>
    </xf>
    <xf numFmtId="0" fontId="3" fillId="25" borderId="21" xfId="0" applyNumberFormat="1" applyFont="1" applyFill="1" applyBorder="1" applyAlignment="1">
      <alignment horizontal="center" vertical="center" wrapText="1"/>
    </xf>
    <xf numFmtId="0" fontId="5" fillId="25" borderId="37" xfId="0" applyNumberFormat="1" applyFont="1" applyFill="1" applyBorder="1" applyAlignment="1">
      <alignment horizontal="center" vertical="center"/>
    </xf>
    <xf numFmtId="0" fontId="5" fillId="25" borderId="39" xfId="0" applyNumberFormat="1" applyFont="1" applyFill="1" applyBorder="1" applyAlignment="1">
      <alignment horizontal="center" vertical="center"/>
    </xf>
    <xf numFmtId="171" fontId="0" fillId="24" borderId="14" xfId="0" applyFill="1" applyBorder="1" applyAlignment="1">
      <alignment horizontal="center"/>
    </xf>
    <xf numFmtId="171" fontId="3" fillId="24" borderId="11" xfId="0" applyFont="1" applyFill="1" applyBorder="1" applyAlignment="1">
      <alignment horizontal="center"/>
    </xf>
    <xf numFmtId="171" fontId="3" fillId="24" borderId="12" xfId="0" applyFont="1" applyFill="1" applyBorder="1" applyAlignment="1">
      <alignment horizontal="center"/>
    </xf>
    <xf numFmtId="171" fontId="3" fillId="24" borderId="13" xfId="0" applyFont="1" applyFill="1" applyBorder="1" applyAlignment="1">
      <alignment horizontal="center"/>
    </xf>
    <xf numFmtId="171" fontId="58" fillId="24" borderId="11" xfId="0" applyFont="1" applyFill="1" applyBorder="1" applyAlignment="1">
      <alignment horizontal="center"/>
    </xf>
    <xf numFmtId="171" fontId="58" fillId="24" borderId="13" xfId="0" applyFont="1" applyFill="1" applyBorder="1" applyAlignment="1">
      <alignment horizontal="center"/>
    </xf>
    <xf numFmtId="171" fontId="58" fillId="24" borderId="12" xfId="0" applyFont="1" applyFill="1" applyBorder="1" applyAlignment="1">
      <alignment horizontal="left"/>
    </xf>
    <xf numFmtId="171" fontId="58" fillId="24" borderId="13" xfId="0" applyFont="1" applyFill="1" applyBorder="1" applyAlignment="1">
      <alignment horizontal="left"/>
    </xf>
    <xf numFmtId="171" fontId="5" fillId="25" borderId="10" xfId="0" applyFont="1" applyFill="1" applyBorder="1" applyAlignment="1">
      <alignment horizontal="center" vertical="center"/>
    </xf>
    <xf numFmtId="171" fontId="0" fillId="25" borderId="15" xfId="0" applyFill="1" applyBorder="1" applyAlignment="1">
      <alignment horizontal="center" vertical="center"/>
    </xf>
    <xf numFmtId="171" fontId="5" fillId="25" borderId="10" xfId="0" applyFont="1" applyFill="1" applyBorder="1" applyAlignment="1">
      <alignment horizontal="center" vertical="center" wrapText="1"/>
    </xf>
    <xf numFmtId="171" fontId="5" fillId="25" borderId="15" xfId="0" applyFont="1" applyFill="1" applyBorder="1" applyAlignment="1">
      <alignment horizontal="center" vertical="center" wrapText="1"/>
    </xf>
    <xf numFmtId="171" fontId="0" fillId="24" borderId="11" xfId="0" applyFill="1" applyBorder="1" applyAlignment="1">
      <alignment horizontal="center"/>
    </xf>
    <xf numFmtId="171" fontId="0" fillId="24" borderId="13" xfId="0" applyFill="1" applyBorder="1" applyAlignment="1">
      <alignment horizontal="center"/>
    </xf>
    <xf numFmtId="171" fontId="0" fillId="24" borderId="12" xfId="0" applyFill="1" applyBorder="1" applyAlignment="1">
      <alignment horizontal="left"/>
    </xf>
    <xf numFmtId="171" fontId="0" fillId="24" borderId="13" xfId="0" applyFill="1" applyBorder="1" applyAlignment="1">
      <alignment horizontal="left"/>
    </xf>
    <xf numFmtId="171" fontId="0" fillId="26" borderId="20" xfId="0" applyFill="1" applyBorder="1" applyAlignment="1" applyProtection="1">
      <alignment horizontal="center"/>
      <protection locked="0"/>
    </xf>
    <xf numFmtId="171" fontId="55" fillId="24" borderId="11" xfId="0" applyFont="1" applyFill="1" applyBorder="1" applyAlignment="1">
      <alignment horizontal="center"/>
    </xf>
    <xf numFmtId="171" fontId="55" fillId="24" borderId="13" xfId="0" applyFont="1" applyFill="1" applyBorder="1" applyAlignment="1">
      <alignment horizontal="center"/>
    </xf>
    <xf numFmtId="171" fontId="0" fillId="24" borderId="21" xfId="0" applyFill="1" applyBorder="1" applyAlignment="1">
      <alignment horizontal="center"/>
    </xf>
    <xf numFmtId="171" fontId="0" fillId="24" borderId="19" xfId="0" applyFill="1" applyBorder="1" applyAlignment="1">
      <alignment horizontal="center"/>
    </xf>
    <xf numFmtId="171" fontId="0" fillId="24" borderId="16" xfId="0" applyFill="1" applyBorder="1" applyAlignment="1">
      <alignment horizontal="center"/>
    </xf>
    <xf numFmtId="171" fontId="0" fillId="24" borderId="22" xfId="0" applyFill="1" applyBorder="1" applyAlignment="1">
      <alignment horizontal="center"/>
    </xf>
    <xf numFmtId="171" fontId="0" fillId="24" borderId="20" xfId="0" applyFill="1" applyBorder="1" applyAlignment="1">
      <alignment horizontal="center"/>
    </xf>
    <xf numFmtId="171" fontId="0" fillId="24" borderId="18" xfId="0" applyFill="1" applyBorder="1" applyAlignment="1">
      <alignment horizontal="center"/>
    </xf>
    <xf numFmtId="171" fontId="0" fillId="24" borderId="12" xfId="0" applyFill="1" applyBorder="1" applyAlignment="1">
      <alignment horizontal="center"/>
    </xf>
    <xf numFmtId="171" fontId="55" fillId="24" borderId="12" xfId="0" applyFont="1" applyFill="1" applyBorder="1" applyAlignment="1">
      <alignment horizontal="center"/>
    </xf>
    <xf numFmtId="171" fontId="8" fillId="26" borderId="0" xfId="0" applyFont="1" applyFill="1" applyAlignment="1">
      <alignment horizontal="left" vertical="top" wrapText="1"/>
    </xf>
    <xf numFmtId="171" fontId="41" fillId="25" borderId="21" xfId="0" applyFont="1" applyFill="1" applyBorder="1" applyAlignment="1">
      <alignment horizontal="center" vertical="center" wrapText="1"/>
    </xf>
    <xf numFmtId="171" fontId="41" fillId="25" borderId="19" xfId="0" applyFont="1" applyFill="1" applyBorder="1" applyAlignment="1">
      <alignment horizontal="center" vertical="center" wrapText="1"/>
    </xf>
    <xf numFmtId="171" fontId="41" fillId="25" borderId="16" xfId="0" applyFont="1" applyFill="1" applyBorder="1" applyAlignment="1">
      <alignment horizontal="center" vertical="center" wrapText="1"/>
    </xf>
    <xf numFmtId="171" fontId="41" fillId="25" borderId="22" xfId="0" applyFont="1" applyFill="1" applyBorder="1" applyAlignment="1">
      <alignment horizontal="center" vertical="center" wrapText="1"/>
    </xf>
    <xf numFmtId="171" fontId="41" fillId="25" borderId="20" xfId="0" applyFont="1" applyFill="1" applyBorder="1" applyAlignment="1">
      <alignment horizontal="center" vertical="center" wrapText="1"/>
    </xf>
    <xf numFmtId="171" fontId="41" fillId="25" borderId="18" xfId="0" applyFont="1" applyFill="1" applyBorder="1" applyAlignment="1">
      <alignment horizontal="center" vertical="center" wrapText="1"/>
    </xf>
    <xf numFmtId="171" fontId="0" fillId="24" borderId="19" xfId="0" applyFill="1" applyBorder="1" applyAlignment="1">
      <alignment horizontal="left"/>
    </xf>
    <xf numFmtId="171" fontId="0" fillId="24" borderId="16" xfId="0" applyFill="1" applyBorder="1" applyAlignment="1">
      <alignment horizontal="left"/>
    </xf>
    <xf numFmtId="171" fontId="0" fillId="24" borderId="11" xfId="0" applyFill="1" applyBorder="1" applyAlignment="1">
      <alignment horizontal="left"/>
    </xf>
    <xf numFmtId="171" fontId="52" fillId="25" borderId="12" xfId="0" applyFont="1" applyFill="1" applyBorder="1" applyAlignment="1">
      <alignment horizontal="center" vertical="center" wrapText="1"/>
    </xf>
    <xf numFmtId="171" fontId="52" fillId="25" borderId="13" xfId="0" applyFont="1" applyFill="1" applyBorder="1" applyAlignment="1">
      <alignment horizontal="center" vertical="center" wrapText="1"/>
    </xf>
    <xf numFmtId="171" fontId="52" fillId="25" borderId="11" xfId="0" applyFont="1" applyFill="1" applyBorder="1" applyAlignment="1">
      <alignment horizontal="center" vertical="center" wrapText="1"/>
    </xf>
    <xf numFmtId="171" fontId="52" fillId="25" borderId="27" xfId="0" applyFont="1" applyFill="1" applyBorder="1" applyAlignment="1">
      <alignment horizontal="center" vertical="center" wrapText="1"/>
    </xf>
    <xf numFmtId="171" fontId="0" fillId="0" borderId="14" xfId="0" quotePrefix="1" applyBorder="1" applyAlignment="1">
      <alignment horizontal="left" vertical="top" wrapText="1"/>
    </xf>
    <xf numFmtId="171" fontId="0" fillId="0" borderId="14" xfId="0" applyBorder="1" applyAlignment="1">
      <alignment vertical="top" wrapText="1"/>
    </xf>
    <xf numFmtId="171" fontId="5" fillId="24" borderId="11" xfId="0" applyFont="1" applyFill="1" applyBorder="1" applyAlignment="1">
      <alignment horizontal="center" vertical="center" wrapText="1"/>
    </xf>
    <xf numFmtId="171" fontId="5" fillId="24" borderId="12" xfId="0" applyFont="1" applyFill="1" applyBorder="1" applyAlignment="1">
      <alignment horizontal="center" vertical="center" wrapText="1"/>
    </xf>
    <xf numFmtId="171" fontId="5" fillId="24" borderId="13" xfId="0" applyFont="1" applyFill="1" applyBorder="1" applyAlignment="1">
      <alignment horizontal="center" vertical="center" wrapText="1"/>
    </xf>
    <xf numFmtId="171" fontId="3" fillId="0" borderId="14" xfId="672" quotePrefix="1" applyBorder="1" applyAlignment="1">
      <alignment horizontal="left" vertical="top" wrapText="1"/>
    </xf>
    <xf numFmtId="171" fontId="3" fillId="0" borderId="14" xfId="672" applyBorder="1" applyAlignment="1">
      <alignment vertical="top" wrapText="1"/>
    </xf>
    <xf numFmtId="171" fontId="3" fillId="0" borderId="14" xfId="0" applyFont="1" applyBorder="1" applyAlignment="1">
      <alignment horizontal="left" vertical="top" wrapText="1"/>
    </xf>
    <xf numFmtId="0" fontId="3" fillId="0" borderId="14" xfId="670" quotePrefix="1" applyBorder="1" applyAlignment="1">
      <alignment horizontal="left" vertical="top" wrapText="1"/>
    </xf>
    <xf numFmtId="0" fontId="3" fillId="0" borderId="14" xfId="670" applyBorder="1" applyAlignment="1">
      <alignment vertical="top" wrapText="1"/>
    </xf>
    <xf numFmtId="171" fontId="3" fillId="0" borderId="14" xfId="0" quotePrefix="1" applyFont="1" applyBorder="1" applyAlignment="1">
      <alignment horizontal="left" vertical="top" wrapText="1"/>
    </xf>
    <xf numFmtId="171" fontId="5" fillId="26" borderId="11" xfId="0" applyFont="1" applyFill="1" applyBorder="1" applyAlignment="1">
      <alignment horizontal="center" vertical="center" wrapText="1"/>
    </xf>
    <xf numFmtId="171" fontId="5" fillId="26" borderId="12" xfId="0" applyFont="1" applyFill="1" applyBorder="1" applyAlignment="1">
      <alignment horizontal="center" vertical="center" wrapText="1"/>
    </xf>
    <xf numFmtId="171" fontId="5" fillId="26" borderId="13" xfId="0" applyFont="1" applyFill="1" applyBorder="1" applyAlignment="1">
      <alignment horizontal="center" vertical="center" wrapText="1"/>
    </xf>
    <xf numFmtId="171" fontId="0" fillId="0" borderId="23" xfId="0" applyBorder="1" applyAlignment="1" applyProtection="1">
      <alignment horizontal="left"/>
      <protection locked="0"/>
    </xf>
    <xf numFmtId="171" fontId="0" fillId="0" borderId="17" xfId="0" applyBorder="1" applyAlignment="1" applyProtection="1">
      <alignment horizontal="left"/>
      <protection locked="0"/>
    </xf>
    <xf numFmtId="171" fontId="62" fillId="26" borderId="0" xfId="619" applyFill="1" applyAlignment="1" applyProtection="1">
      <alignment horizontal="left" wrapText="1"/>
    </xf>
    <xf numFmtId="171" fontId="0" fillId="0" borderId="22" xfId="0" applyBorder="1" applyAlignment="1" applyProtection="1">
      <alignment horizontal="left"/>
      <protection locked="0"/>
    </xf>
    <xf numFmtId="171" fontId="0" fillId="0" borderId="18" xfId="0" applyBorder="1" applyAlignment="1" applyProtection="1">
      <alignment horizontal="left"/>
      <protection locked="0"/>
    </xf>
    <xf numFmtId="171" fontId="5" fillId="25" borderId="23" xfId="0" applyFont="1" applyFill="1" applyBorder="1" applyAlignment="1">
      <alignment horizontal="center"/>
    </xf>
    <xf numFmtId="171" fontId="5" fillId="25" borderId="0" xfId="0" applyFont="1" applyFill="1" applyAlignment="1">
      <alignment horizontal="center"/>
    </xf>
    <xf numFmtId="171" fontId="0" fillId="0" borderId="21" xfId="0" applyBorder="1" applyAlignment="1" applyProtection="1">
      <alignment horizontal="left"/>
      <protection locked="0"/>
    </xf>
    <xf numFmtId="171" fontId="0" fillId="0" borderId="16" xfId="0" applyBorder="1" applyAlignment="1" applyProtection="1">
      <alignment horizontal="left"/>
      <protection locked="0"/>
    </xf>
  </cellXfs>
  <cellStyles count="3257">
    <cellStyle name="20% - Accent1" xfId="1" builtinId="30" customBuiltin="1"/>
    <cellStyle name="20% - Accent1 10" xfId="796" xr:uid="{00000000-0005-0000-0000-000001000000}"/>
    <cellStyle name="20% - Accent1 11" xfId="797" xr:uid="{00000000-0005-0000-0000-000002000000}"/>
    <cellStyle name="20% - Accent1 12" xfId="798" xr:uid="{00000000-0005-0000-0000-000003000000}"/>
    <cellStyle name="20% - Accent1 13" xfId="799" xr:uid="{00000000-0005-0000-0000-000004000000}"/>
    <cellStyle name="20% - Accent1 14" xfId="800" xr:uid="{00000000-0005-0000-0000-000005000000}"/>
    <cellStyle name="20% - Accent1 15" xfId="801" xr:uid="{00000000-0005-0000-0000-000006000000}"/>
    <cellStyle name="20% - Accent1 2" xfId="2" xr:uid="{00000000-0005-0000-0000-000007000000}"/>
    <cellStyle name="20% - Accent1 2 2" xfId="3" xr:uid="{00000000-0005-0000-0000-000008000000}"/>
    <cellStyle name="20% - Accent1 2 2 2" xfId="4" xr:uid="{00000000-0005-0000-0000-000009000000}"/>
    <cellStyle name="20% - Accent1 2 3" xfId="5" xr:uid="{00000000-0005-0000-0000-00000A000000}"/>
    <cellStyle name="20% - Accent1 2 3 2" xfId="6" xr:uid="{00000000-0005-0000-0000-00000B000000}"/>
    <cellStyle name="20% - Accent1 2 3 2 2" xfId="802" xr:uid="{00000000-0005-0000-0000-00000C000000}"/>
    <cellStyle name="20% - Accent1 2 3 3" xfId="803" xr:uid="{00000000-0005-0000-0000-00000D000000}"/>
    <cellStyle name="20% - Accent1 2 3 4" xfId="804" xr:uid="{00000000-0005-0000-0000-00000E000000}"/>
    <cellStyle name="20% - Accent1 2 3 5" xfId="805" xr:uid="{00000000-0005-0000-0000-00000F000000}"/>
    <cellStyle name="20% - Accent1 2 3 6" xfId="806" xr:uid="{00000000-0005-0000-0000-000010000000}"/>
    <cellStyle name="20% - Accent1 2 4" xfId="7" xr:uid="{00000000-0005-0000-0000-000011000000}"/>
    <cellStyle name="20% - Accent1 2 4 2" xfId="807" xr:uid="{00000000-0005-0000-0000-000012000000}"/>
    <cellStyle name="20% - Accent1 2 4 3" xfId="808" xr:uid="{00000000-0005-0000-0000-000013000000}"/>
    <cellStyle name="20% - Accent1 2 4 4" xfId="809" xr:uid="{00000000-0005-0000-0000-000014000000}"/>
    <cellStyle name="20% - Accent1 2 4 5" xfId="810" xr:uid="{00000000-0005-0000-0000-000015000000}"/>
    <cellStyle name="20% - Accent1 2 5" xfId="8" xr:uid="{00000000-0005-0000-0000-000016000000}"/>
    <cellStyle name="20% - Accent1 2 5 2" xfId="9" xr:uid="{00000000-0005-0000-0000-000017000000}"/>
    <cellStyle name="20% - Accent1 2 5 3" xfId="10" xr:uid="{00000000-0005-0000-0000-000018000000}"/>
    <cellStyle name="20% - Accent1 2 6" xfId="11" xr:uid="{00000000-0005-0000-0000-000019000000}"/>
    <cellStyle name="20% - Accent1 3" xfId="12" xr:uid="{00000000-0005-0000-0000-00001A000000}"/>
    <cellStyle name="20% - Accent1 3 2" xfId="13" xr:uid="{00000000-0005-0000-0000-00001B000000}"/>
    <cellStyle name="20% - Accent1 3 3" xfId="812" xr:uid="{00000000-0005-0000-0000-00001C000000}"/>
    <cellStyle name="20% - Accent1 3 4" xfId="813" xr:uid="{00000000-0005-0000-0000-00001D000000}"/>
    <cellStyle name="20% - Accent1 3 5" xfId="814" xr:uid="{00000000-0005-0000-0000-00001E000000}"/>
    <cellStyle name="20% - Accent1 3 6" xfId="811" xr:uid="{00000000-0005-0000-0000-00001F000000}"/>
    <cellStyle name="20% - Accent1 4" xfId="14" xr:uid="{00000000-0005-0000-0000-000020000000}"/>
    <cellStyle name="20% - Accent1 4 2" xfId="816" xr:uid="{00000000-0005-0000-0000-000021000000}"/>
    <cellStyle name="20% - Accent1 4 2 2" xfId="817" xr:uid="{00000000-0005-0000-0000-000022000000}"/>
    <cellStyle name="20% - Accent1 4 2 3" xfId="818" xr:uid="{00000000-0005-0000-0000-000023000000}"/>
    <cellStyle name="20% - Accent1 4 2 4" xfId="819" xr:uid="{00000000-0005-0000-0000-000024000000}"/>
    <cellStyle name="20% - Accent1 4 3" xfId="820" xr:uid="{00000000-0005-0000-0000-000025000000}"/>
    <cellStyle name="20% - Accent1 4 3 2" xfId="821" xr:uid="{00000000-0005-0000-0000-000026000000}"/>
    <cellStyle name="20% - Accent1 4 3 3" xfId="822" xr:uid="{00000000-0005-0000-0000-000027000000}"/>
    <cellStyle name="20% - Accent1 4 3 4" xfId="823" xr:uid="{00000000-0005-0000-0000-000028000000}"/>
    <cellStyle name="20% - Accent1 4 4" xfId="824" xr:uid="{00000000-0005-0000-0000-000029000000}"/>
    <cellStyle name="20% - Accent1 4 5" xfId="815" xr:uid="{00000000-0005-0000-0000-00002A000000}"/>
    <cellStyle name="20% - Accent1 5" xfId="15" xr:uid="{00000000-0005-0000-0000-00002B000000}"/>
    <cellStyle name="20% - Accent1 5 2" xfId="16" xr:uid="{00000000-0005-0000-0000-00002C000000}"/>
    <cellStyle name="20% - Accent1 5 2 2" xfId="826" xr:uid="{00000000-0005-0000-0000-00002D000000}"/>
    <cellStyle name="20% - Accent1 5 2 3" xfId="827" xr:uid="{00000000-0005-0000-0000-00002E000000}"/>
    <cellStyle name="20% - Accent1 5 2 4" xfId="825" xr:uid="{00000000-0005-0000-0000-00002F000000}"/>
    <cellStyle name="20% - Accent1 5 3" xfId="17" xr:uid="{00000000-0005-0000-0000-000030000000}"/>
    <cellStyle name="20% - Accent1 5 3 2" xfId="829" xr:uid="{00000000-0005-0000-0000-000031000000}"/>
    <cellStyle name="20% - Accent1 5 3 3" xfId="830" xr:uid="{00000000-0005-0000-0000-000032000000}"/>
    <cellStyle name="20% - Accent1 5 3 4" xfId="828" xr:uid="{00000000-0005-0000-0000-000033000000}"/>
    <cellStyle name="20% - Accent1 5 4" xfId="18" xr:uid="{00000000-0005-0000-0000-000034000000}"/>
    <cellStyle name="20% - Accent1 5 4 2" xfId="832" xr:uid="{00000000-0005-0000-0000-000035000000}"/>
    <cellStyle name="20% - Accent1 5 4 3" xfId="833" xr:uid="{00000000-0005-0000-0000-000036000000}"/>
    <cellStyle name="20% - Accent1 5 4 4" xfId="831" xr:uid="{00000000-0005-0000-0000-000037000000}"/>
    <cellStyle name="20% - Accent1 6" xfId="19" xr:uid="{00000000-0005-0000-0000-000038000000}"/>
    <cellStyle name="20% - Accent1 6 2" xfId="835" xr:uid="{00000000-0005-0000-0000-000039000000}"/>
    <cellStyle name="20% - Accent1 6 3" xfId="836" xr:uid="{00000000-0005-0000-0000-00003A000000}"/>
    <cellStyle name="20% - Accent1 6 4" xfId="837" xr:uid="{00000000-0005-0000-0000-00003B000000}"/>
    <cellStyle name="20% - Accent1 6 5" xfId="834" xr:uid="{00000000-0005-0000-0000-00003C000000}"/>
    <cellStyle name="20% - Accent1 7" xfId="20" xr:uid="{00000000-0005-0000-0000-00003D000000}"/>
    <cellStyle name="20% - Accent1 7 2" xfId="838" xr:uid="{00000000-0005-0000-0000-00003E000000}"/>
    <cellStyle name="20% - Accent1 7 3" xfId="839" xr:uid="{00000000-0005-0000-0000-00003F000000}"/>
    <cellStyle name="20% - Accent1 8" xfId="21" xr:uid="{00000000-0005-0000-0000-000040000000}"/>
    <cellStyle name="20% - Accent1 8 2" xfId="840" xr:uid="{00000000-0005-0000-0000-000041000000}"/>
    <cellStyle name="20% - Accent1 9" xfId="22" xr:uid="{00000000-0005-0000-0000-000042000000}"/>
    <cellStyle name="20% - Accent1 9 2" xfId="842" xr:uid="{00000000-0005-0000-0000-000043000000}"/>
    <cellStyle name="20% - Accent1 9 3" xfId="843" xr:uid="{00000000-0005-0000-0000-000044000000}"/>
    <cellStyle name="20% - Accent1 9 4" xfId="844" xr:uid="{00000000-0005-0000-0000-000045000000}"/>
    <cellStyle name="20% - Accent1 9 5" xfId="841" xr:uid="{00000000-0005-0000-0000-000046000000}"/>
    <cellStyle name="20% - Accent2" xfId="23" builtinId="34" customBuiltin="1"/>
    <cellStyle name="20% - Accent2 10" xfId="845" xr:uid="{00000000-0005-0000-0000-000048000000}"/>
    <cellStyle name="20% - Accent2 11" xfId="846" xr:uid="{00000000-0005-0000-0000-000049000000}"/>
    <cellStyle name="20% - Accent2 12" xfId="847" xr:uid="{00000000-0005-0000-0000-00004A000000}"/>
    <cellStyle name="20% - Accent2 13" xfId="848" xr:uid="{00000000-0005-0000-0000-00004B000000}"/>
    <cellStyle name="20% - Accent2 14" xfId="849" xr:uid="{00000000-0005-0000-0000-00004C000000}"/>
    <cellStyle name="20% - Accent2 15" xfId="850" xr:uid="{00000000-0005-0000-0000-00004D000000}"/>
    <cellStyle name="20% - Accent2 2" xfId="24" xr:uid="{00000000-0005-0000-0000-00004E000000}"/>
    <cellStyle name="20% - Accent2 2 2" xfId="25" xr:uid="{00000000-0005-0000-0000-00004F000000}"/>
    <cellStyle name="20% - Accent2 2 2 2" xfId="26" xr:uid="{00000000-0005-0000-0000-000050000000}"/>
    <cellStyle name="20% - Accent2 2 3" xfId="27" xr:uid="{00000000-0005-0000-0000-000051000000}"/>
    <cellStyle name="20% - Accent2 2 3 2" xfId="28" xr:uid="{00000000-0005-0000-0000-000052000000}"/>
    <cellStyle name="20% - Accent2 2 3 2 2" xfId="851" xr:uid="{00000000-0005-0000-0000-000053000000}"/>
    <cellStyle name="20% - Accent2 2 3 3" xfId="852" xr:uid="{00000000-0005-0000-0000-000054000000}"/>
    <cellStyle name="20% - Accent2 2 3 4" xfId="853" xr:uid="{00000000-0005-0000-0000-000055000000}"/>
    <cellStyle name="20% - Accent2 2 3 5" xfId="854" xr:uid="{00000000-0005-0000-0000-000056000000}"/>
    <cellStyle name="20% - Accent2 2 3 6" xfId="855" xr:uid="{00000000-0005-0000-0000-000057000000}"/>
    <cellStyle name="20% - Accent2 2 4" xfId="29" xr:uid="{00000000-0005-0000-0000-000058000000}"/>
    <cellStyle name="20% - Accent2 2 4 2" xfId="856" xr:uid="{00000000-0005-0000-0000-000059000000}"/>
    <cellStyle name="20% - Accent2 2 4 3" xfId="857" xr:uid="{00000000-0005-0000-0000-00005A000000}"/>
    <cellStyle name="20% - Accent2 2 4 4" xfId="858" xr:uid="{00000000-0005-0000-0000-00005B000000}"/>
    <cellStyle name="20% - Accent2 2 4 5" xfId="859" xr:uid="{00000000-0005-0000-0000-00005C000000}"/>
    <cellStyle name="20% - Accent2 2 5" xfId="30" xr:uid="{00000000-0005-0000-0000-00005D000000}"/>
    <cellStyle name="20% - Accent2 2 5 2" xfId="31" xr:uid="{00000000-0005-0000-0000-00005E000000}"/>
    <cellStyle name="20% - Accent2 2 5 3" xfId="32" xr:uid="{00000000-0005-0000-0000-00005F000000}"/>
    <cellStyle name="20% - Accent2 2 6" xfId="33" xr:uid="{00000000-0005-0000-0000-000060000000}"/>
    <cellStyle name="20% - Accent2 3" xfId="34" xr:uid="{00000000-0005-0000-0000-000061000000}"/>
    <cellStyle name="20% - Accent2 3 2" xfId="35" xr:uid="{00000000-0005-0000-0000-000062000000}"/>
    <cellStyle name="20% - Accent2 3 3" xfId="861" xr:uid="{00000000-0005-0000-0000-000063000000}"/>
    <cellStyle name="20% - Accent2 3 4" xfId="862" xr:uid="{00000000-0005-0000-0000-000064000000}"/>
    <cellStyle name="20% - Accent2 3 5" xfId="863" xr:uid="{00000000-0005-0000-0000-000065000000}"/>
    <cellStyle name="20% - Accent2 3 6" xfId="860" xr:uid="{00000000-0005-0000-0000-000066000000}"/>
    <cellStyle name="20% - Accent2 4" xfId="36" xr:uid="{00000000-0005-0000-0000-000067000000}"/>
    <cellStyle name="20% - Accent2 4 2" xfId="865" xr:uid="{00000000-0005-0000-0000-000068000000}"/>
    <cellStyle name="20% - Accent2 4 2 2" xfId="866" xr:uid="{00000000-0005-0000-0000-000069000000}"/>
    <cellStyle name="20% - Accent2 4 2 3" xfId="867" xr:uid="{00000000-0005-0000-0000-00006A000000}"/>
    <cellStyle name="20% - Accent2 4 2 4" xfId="868" xr:uid="{00000000-0005-0000-0000-00006B000000}"/>
    <cellStyle name="20% - Accent2 4 3" xfId="869" xr:uid="{00000000-0005-0000-0000-00006C000000}"/>
    <cellStyle name="20% - Accent2 4 3 2" xfId="870" xr:uid="{00000000-0005-0000-0000-00006D000000}"/>
    <cellStyle name="20% - Accent2 4 3 3" xfId="871" xr:uid="{00000000-0005-0000-0000-00006E000000}"/>
    <cellStyle name="20% - Accent2 4 3 4" xfId="872" xr:uid="{00000000-0005-0000-0000-00006F000000}"/>
    <cellStyle name="20% - Accent2 4 4" xfId="873" xr:uid="{00000000-0005-0000-0000-000070000000}"/>
    <cellStyle name="20% - Accent2 4 5" xfId="864" xr:uid="{00000000-0005-0000-0000-000071000000}"/>
    <cellStyle name="20% - Accent2 5" xfId="37" xr:uid="{00000000-0005-0000-0000-000072000000}"/>
    <cellStyle name="20% - Accent2 5 2" xfId="38" xr:uid="{00000000-0005-0000-0000-000073000000}"/>
    <cellStyle name="20% - Accent2 5 2 2" xfId="875" xr:uid="{00000000-0005-0000-0000-000074000000}"/>
    <cellStyle name="20% - Accent2 5 2 3" xfId="876" xr:uid="{00000000-0005-0000-0000-000075000000}"/>
    <cellStyle name="20% - Accent2 5 2 4" xfId="874" xr:uid="{00000000-0005-0000-0000-000076000000}"/>
    <cellStyle name="20% - Accent2 5 3" xfId="39" xr:uid="{00000000-0005-0000-0000-000077000000}"/>
    <cellStyle name="20% - Accent2 5 3 2" xfId="878" xr:uid="{00000000-0005-0000-0000-000078000000}"/>
    <cellStyle name="20% - Accent2 5 3 3" xfId="879" xr:uid="{00000000-0005-0000-0000-000079000000}"/>
    <cellStyle name="20% - Accent2 5 3 4" xfId="877" xr:uid="{00000000-0005-0000-0000-00007A000000}"/>
    <cellStyle name="20% - Accent2 5 4" xfId="40" xr:uid="{00000000-0005-0000-0000-00007B000000}"/>
    <cellStyle name="20% - Accent2 5 4 2" xfId="881" xr:uid="{00000000-0005-0000-0000-00007C000000}"/>
    <cellStyle name="20% - Accent2 5 4 3" xfId="882" xr:uid="{00000000-0005-0000-0000-00007D000000}"/>
    <cellStyle name="20% - Accent2 5 4 4" xfId="880" xr:uid="{00000000-0005-0000-0000-00007E000000}"/>
    <cellStyle name="20% - Accent2 6" xfId="41" xr:uid="{00000000-0005-0000-0000-00007F000000}"/>
    <cellStyle name="20% - Accent2 6 2" xfId="884" xr:uid="{00000000-0005-0000-0000-000080000000}"/>
    <cellStyle name="20% - Accent2 6 3" xfId="885" xr:uid="{00000000-0005-0000-0000-000081000000}"/>
    <cellStyle name="20% - Accent2 6 4" xfId="886" xr:uid="{00000000-0005-0000-0000-000082000000}"/>
    <cellStyle name="20% - Accent2 6 5" xfId="883" xr:uid="{00000000-0005-0000-0000-000083000000}"/>
    <cellStyle name="20% - Accent2 7" xfId="42" xr:uid="{00000000-0005-0000-0000-000084000000}"/>
    <cellStyle name="20% - Accent2 7 2" xfId="887" xr:uid="{00000000-0005-0000-0000-000085000000}"/>
    <cellStyle name="20% - Accent2 7 3" xfId="888" xr:uid="{00000000-0005-0000-0000-000086000000}"/>
    <cellStyle name="20% - Accent2 8" xfId="43" xr:uid="{00000000-0005-0000-0000-000087000000}"/>
    <cellStyle name="20% - Accent2 8 2" xfId="889" xr:uid="{00000000-0005-0000-0000-000088000000}"/>
    <cellStyle name="20% - Accent2 9" xfId="44" xr:uid="{00000000-0005-0000-0000-000089000000}"/>
    <cellStyle name="20% - Accent2 9 2" xfId="891" xr:uid="{00000000-0005-0000-0000-00008A000000}"/>
    <cellStyle name="20% - Accent2 9 3" xfId="892" xr:uid="{00000000-0005-0000-0000-00008B000000}"/>
    <cellStyle name="20% - Accent2 9 4" xfId="893" xr:uid="{00000000-0005-0000-0000-00008C000000}"/>
    <cellStyle name="20% - Accent2 9 5" xfId="890" xr:uid="{00000000-0005-0000-0000-00008D000000}"/>
    <cellStyle name="20% - Accent3" xfId="45" builtinId="38" customBuiltin="1"/>
    <cellStyle name="20% - Accent3 10" xfId="894" xr:uid="{00000000-0005-0000-0000-00008F000000}"/>
    <cellStyle name="20% - Accent3 11" xfId="895" xr:uid="{00000000-0005-0000-0000-000090000000}"/>
    <cellStyle name="20% - Accent3 12" xfId="896" xr:uid="{00000000-0005-0000-0000-000091000000}"/>
    <cellStyle name="20% - Accent3 13" xfId="897" xr:uid="{00000000-0005-0000-0000-000092000000}"/>
    <cellStyle name="20% - Accent3 14" xfId="898" xr:uid="{00000000-0005-0000-0000-000093000000}"/>
    <cellStyle name="20% - Accent3 15" xfId="899" xr:uid="{00000000-0005-0000-0000-000094000000}"/>
    <cellStyle name="20% - Accent3 2" xfId="46" xr:uid="{00000000-0005-0000-0000-000095000000}"/>
    <cellStyle name="20% - Accent3 2 2" xfId="47" xr:uid="{00000000-0005-0000-0000-000096000000}"/>
    <cellStyle name="20% - Accent3 2 2 2" xfId="48" xr:uid="{00000000-0005-0000-0000-000097000000}"/>
    <cellStyle name="20% - Accent3 2 3" xfId="49" xr:uid="{00000000-0005-0000-0000-000098000000}"/>
    <cellStyle name="20% - Accent3 2 3 2" xfId="50" xr:uid="{00000000-0005-0000-0000-000099000000}"/>
    <cellStyle name="20% - Accent3 2 3 2 2" xfId="900" xr:uid="{00000000-0005-0000-0000-00009A000000}"/>
    <cellStyle name="20% - Accent3 2 3 3" xfId="901" xr:uid="{00000000-0005-0000-0000-00009B000000}"/>
    <cellStyle name="20% - Accent3 2 3 4" xfId="902" xr:uid="{00000000-0005-0000-0000-00009C000000}"/>
    <cellStyle name="20% - Accent3 2 3 5" xfId="903" xr:uid="{00000000-0005-0000-0000-00009D000000}"/>
    <cellStyle name="20% - Accent3 2 3 6" xfId="904" xr:uid="{00000000-0005-0000-0000-00009E000000}"/>
    <cellStyle name="20% - Accent3 2 4" xfId="51" xr:uid="{00000000-0005-0000-0000-00009F000000}"/>
    <cellStyle name="20% - Accent3 2 4 2" xfId="905" xr:uid="{00000000-0005-0000-0000-0000A0000000}"/>
    <cellStyle name="20% - Accent3 2 4 3" xfId="906" xr:uid="{00000000-0005-0000-0000-0000A1000000}"/>
    <cellStyle name="20% - Accent3 2 4 4" xfId="907" xr:uid="{00000000-0005-0000-0000-0000A2000000}"/>
    <cellStyle name="20% - Accent3 2 4 5" xfId="908" xr:uid="{00000000-0005-0000-0000-0000A3000000}"/>
    <cellStyle name="20% - Accent3 2 5" xfId="52" xr:uid="{00000000-0005-0000-0000-0000A4000000}"/>
    <cellStyle name="20% - Accent3 2 5 2" xfId="53" xr:uid="{00000000-0005-0000-0000-0000A5000000}"/>
    <cellStyle name="20% - Accent3 2 5 3" xfId="54" xr:uid="{00000000-0005-0000-0000-0000A6000000}"/>
    <cellStyle name="20% - Accent3 2 6" xfId="55" xr:uid="{00000000-0005-0000-0000-0000A7000000}"/>
    <cellStyle name="20% - Accent3 3" xfId="56" xr:uid="{00000000-0005-0000-0000-0000A8000000}"/>
    <cellStyle name="20% - Accent3 3 2" xfId="57" xr:uid="{00000000-0005-0000-0000-0000A9000000}"/>
    <cellStyle name="20% - Accent3 3 3" xfId="910" xr:uid="{00000000-0005-0000-0000-0000AA000000}"/>
    <cellStyle name="20% - Accent3 3 4" xfId="911" xr:uid="{00000000-0005-0000-0000-0000AB000000}"/>
    <cellStyle name="20% - Accent3 3 5" xfId="912" xr:uid="{00000000-0005-0000-0000-0000AC000000}"/>
    <cellStyle name="20% - Accent3 3 6" xfId="909" xr:uid="{00000000-0005-0000-0000-0000AD000000}"/>
    <cellStyle name="20% - Accent3 4" xfId="58" xr:uid="{00000000-0005-0000-0000-0000AE000000}"/>
    <cellStyle name="20% - Accent3 4 2" xfId="914" xr:uid="{00000000-0005-0000-0000-0000AF000000}"/>
    <cellStyle name="20% - Accent3 4 2 2" xfId="915" xr:uid="{00000000-0005-0000-0000-0000B0000000}"/>
    <cellStyle name="20% - Accent3 4 2 3" xfId="916" xr:uid="{00000000-0005-0000-0000-0000B1000000}"/>
    <cellStyle name="20% - Accent3 4 2 4" xfId="917" xr:uid="{00000000-0005-0000-0000-0000B2000000}"/>
    <cellStyle name="20% - Accent3 4 3" xfId="918" xr:uid="{00000000-0005-0000-0000-0000B3000000}"/>
    <cellStyle name="20% - Accent3 4 3 2" xfId="919" xr:uid="{00000000-0005-0000-0000-0000B4000000}"/>
    <cellStyle name="20% - Accent3 4 3 3" xfId="920" xr:uid="{00000000-0005-0000-0000-0000B5000000}"/>
    <cellStyle name="20% - Accent3 4 3 4" xfId="921" xr:uid="{00000000-0005-0000-0000-0000B6000000}"/>
    <cellStyle name="20% - Accent3 4 4" xfId="922" xr:uid="{00000000-0005-0000-0000-0000B7000000}"/>
    <cellStyle name="20% - Accent3 4 5" xfId="913" xr:uid="{00000000-0005-0000-0000-0000B8000000}"/>
    <cellStyle name="20% - Accent3 5" xfId="59" xr:uid="{00000000-0005-0000-0000-0000B9000000}"/>
    <cellStyle name="20% - Accent3 5 2" xfId="60" xr:uid="{00000000-0005-0000-0000-0000BA000000}"/>
    <cellStyle name="20% - Accent3 5 2 2" xfId="924" xr:uid="{00000000-0005-0000-0000-0000BB000000}"/>
    <cellStyle name="20% - Accent3 5 2 3" xfId="925" xr:uid="{00000000-0005-0000-0000-0000BC000000}"/>
    <cellStyle name="20% - Accent3 5 2 4" xfId="923" xr:uid="{00000000-0005-0000-0000-0000BD000000}"/>
    <cellStyle name="20% - Accent3 5 3" xfId="61" xr:uid="{00000000-0005-0000-0000-0000BE000000}"/>
    <cellStyle name="20% - Accent3 5 3 2" xfId="927" xr:uid="{00000000-0005-0000-0000-0000BF000000}"/>
    <cellStyle name="20% - Accent3 5 3 3" xfId="928" xr:uid="{00000000-0005-0000-0000-0000C0000000}"/>
    <cellStyle name="20% - Accent3 5 3 4" xfId="926" xr:uid="{00000000-0005-0000-0000-0000C1000000}"/>
    <cellStyle name="20% - Accent3 5 4" xfId="62" xr:uid="{00000000-0005-0000-0000-0000C2000000}"/>
    <cellStyle name="20% - Accent3 5 4 2" xfId="930" xr:uid="{00000000-0005-0000-0000-0000C3000000}"/>
    <cellStyle name="20% - Accent3 5 4 3" xfId="931" xr:uid="{00000000-0005-0000-0000-0000C4000000}"/>
    <cellStyle name="20% - Accent3 5 4 4" xfId="929" xr:uid="{00000000-0005-0000-0000-0000C5000000}"/>
    <cellStyle name="20% - Accent3 6" xfId="63" xr:uid="{00000000-0005-0000-0000-0000C6000000}"/>
    <cellStyle name="20% - Accent3 6 2" xfId="933" xr:uid="{00000000-0005-0000-0000-0000C7000000}"/>
    <cellStyle name="20% - Accent3 6 3" xfId="934" xr:uid="{00000000-0005-0000-0000-0000C8000000}"/>
    <cellStyle name="20% - Accent3 6 4" xfId="935" xr:uid="{00000000-0005-0000-0000-0000C9000000}"/>
    <cellStyle name="20% - Accent3 6 5" xfId="932" xr:uid="{00000000-0005-0000-0000-0000CA000000}"/>
    <cellStyle name="20% - Accent3 7" xfId="64" xr:uid="{00000000-0005-0000-0000-0000CB000000}"/>
    <cellStyle name="20% - Accent3 7 2" xfId="936" xr:uid="{00000000-0005-0000-0000-0000CC000000}"/>
    <cellStyle name="20% - Accent3 7 3" xfId="937" xr:uid="{00000000-0005-0000-0000-0000CD000000}"/>
    <cellStyle name="20% - Accent3 8" xfId="65" xr:uid="{00000000-0005-0000-0000-0000CE000000}"/>
    <cellStyle name="20% - Accent3 8 2" xfId="938" xr:uid="{00000000-0005-0000-0000-0000CF000000}"/>
    <cellStyle name="20% - Accent3 9" xfId="66" xr:uid="{00000000-0005-0000-0000-0000D0000000}"/>
    <cellStyle name="20% - Accent3 9 2" xfId="940" xr:uid="{00000000-0005-0000-0000-0000D1000000}"/>
    <cellStyle name="20% - Accent3 9 3" xfId="941" xr:uid="{00000000-0005-0000-0000-0000D2000000}"/>
    <cellStyle name="20% - Accent3 9 4" xfId="942" xr:uid="{00000000-0005-0000-0000-0000D3000000}"/>
    <cellStyle name="20% - Accent3 9 5" xfId="939" xr:uid="{00000000-0005-0000-0000-0000D4000000}"/>
    <cellStyle name="20% - Accent4" xfId="67" builtinId="42" customBuiltin="1"/>
    <cellStyle name="20% - Accent4 10" xfId="943" xr:uid="{00000000-0005-0000-0000-0000D6000000}"/>
    <cellStyle name="20% - Accent4 11" xfId="944" xr:uid="{00000000-0005-0000-0000-0000D7000000}"/>
    <cellStyle name="20% - Accent4 12" xfId="945" xr:uid="{00000000-0005-0000-0000-0000D8000000}"/>
    <cellStyle name="20% - Accent4 13" xfId="946" xr:uid="{00000000-0005-0000-0000-0000D9000000}"/>
    <cellStyle name="20% - Accent4 14" xfId="947" xr:uid="{00000000-0005-0000-0000-0000DA000000}"/>
    <cellStyle name="20% - Accent4 15" xfId="948" xr:uid="{00000000-0005-0000-0000-0000DB000000}"/>
    <cellStyle name="20% - Accent4 2" xfId="68" xr:uid="{00000000-0005-0000-0000-0000DC000000}"/>
    <cellStyle name="20% - Accent4 2 2" xfId="69" xr:uid="{00000000-0005-0000-0000-0000DD000000}"/>
    <cellStyle name="20% - Accent4 2 2 2" xfId="70" xr:uid="{00000000-0005-0000-0000-0000DE000000}"/>
    <cellStyle name="20% - Accent4 2 3" xfId="71" xr:uid="{00000000-0005-0000-0000-0000DF000000}"/>
    <cellStyle name="20% - Accent4 2 3 2" xfId="72" xr:uid="{00000000-0005-0000-0000-0000E0000000}"/>
    <cellStyle name="20% - Accent4 2 3 2 2" xfId="949" xr:uid="{00000000-0005-0000-0000-0000E1000000}"/>
    <cellStyle name="20% - Accent4 2 3 3" xfId="950" xr:uid="{00000000-0005-0000-0000-0000E2000000}"/>
    <cellStyle name="20% - Accent4 2 3 4" xfId="951" xr:uid="{00000000-0005-0000-0000-0000E3000000}"/>
    <cellStyle name="20% - Accent4 2 3 5" xfId="952" xr:uid="{00000000-0005-0000-0000-0000E4000000}"/>
    <cellStyle name="20% - Accent4 2 3 6" xfId="953" xr:uid="{00000000-0005-0000-0000-0000E5000000}"/>
    <cellStyle name="20% - Accent4 2 4" xfId="73" xr:uid="{00000000-0005-0000-0000-0000E6000000}"/>
    <cellStyle name="20% - Accent4 2 4 2" xfId="954" xr:uid="{00000000-0005-0000-0000-0000E7000000}"/>
    <cellStyle name="20% - Accent4 2 4 3" xfId="955" xr:uid="{00000000-0005-0000-0000-0000E8000000}"/>
    <cellStyle name="20% - Accent4 2 4 4" xfId="956" xr:uid="{00000000-0005-0000-0000-0000E9000000}"/>
    <cellStyle name="20% - Accent4 2 4 5" xfId="957" xr:uid="{00000000-0005-0000-0000-0000EA000000}"/>
    <cellStyle name="20% - Accent4 2 5" xfId="74" xr:uid="{00000000-0005-0000-0000-0000EB000000}"/>
    <cellStyle name="20% - Accent4 2 5 2" xfId="75" xr:uid="{00000000-0005-0000-0000-0000EC000000}"/>
    <cellStyle name="20% - Accent4 2 5 3" xfId="76" xr:uid="{00000000-0005-0000-0000-0000ED000000}"/>
    <cellStyle name="20% - Accent4 2 6" xfId="77" xr:uid="{00000000-0005-0000-0000-0000EE000000}"/>
    <cellStyle name="20% - Accent4 3" xfId="78" xr:uid="{00000000-0005-0000-0000-0000EF000000}"/>
    <cellStyle name="20% - Accent4 3 2" xfId="79" xr:uid="{00000000-0005-0000-0000-0000F0000000}"/>
    <cellStyle name="20% - Accent4 3 3" xfId="959" xr:uid="{00000000-0005-0000-0000-0000F1000000}"/>
    <cellStyle name="20% - Accent4 3 4" xfId="960" xr:uid="{00000000-0005-0000-0000-0000F2000000}"/>
    <cellStyle name="20% - Accent4 3 5" xfId="961" xr:uid="{00000000-0005-0000-0000-0000F3000000}"/>
    <cellStyle name="20% - Accent4 3 6" xfId="958" xr:uid="{00000000-0005-0000-0000-0000F4000000}"/>
    <cellStyle name="20% - Accent4 4" xfId="80" xr:uid="{00000000-0005-0000-0000-0000F5000000}"/>
    <cellStyle name="20% - Accent4 4 2" xfId="963" xr:uid="{00000000-0005-0000-0000-0000F6000000}"/>
    <cellStyle name="20% - Accent4 4 2 2" xfId="964" xr:uid="{00000000-0005-0000-0000-0000F7000000}"/>
    <cellStyle name="20% - Accent4 4 2 3" xfId="965" xr:uid="{00000000-0005-0000-0000-0000F8000000}"/>
    <cellStyle name="20% - Accent4 4 2 4" xfId="966" xr:uid="{00000000-0005-0000-0000-0000F9000000}"/>
    <cellStyle name="20% - Accent4 4 3" xfId="967" xr:uid="{00000000-0005-0000-0000-0000FA000000}"/>
    <cellStyle name="20% - Accent4 4 3 2" xfId="968" xr:uid="{00000000-0005-0000-0000-0000FB000000}"/>
    <cellStyle name="20% - Accent4 4 3 3" xfId="969" xr:uid="{00000000-0005-0000-0000-0000FC000000}"/>
    <cellStyle name="20% - Accent4 4 3 4" xfId="970" xr:uid="{00000000-0005-0000-0000-0000FD000000}"/>
    <cellStyle name="20% - Accent4 4 4" xfId="971" xr:uid="{00000000-0005-0000-0000-0000FE000000}"/>
    <cellStyle name="20% - Accent4 4 5" xfId="962" xr:uid="{00000000-0005-0000-0000-0000FF000000}"/>
    <cellStyle name="20% - Accent4 5" xfId="81" xr:uid="{00000000-0005-0000-0000-000000010000}"/>
    <cellStyle name="20% - Accent4 5 2" xfId="82" xr:uid="{00000000-0005-0000-0000-000001010000}"/>
    <cellStyle name="20% - Accent4 5 2 2" xfId="973" xr:uid="{00000000-0005-0000-0000-000002010000}"/>
    <cellStyle name="20% - Accent4 5 2 3" xfId="974" xr:uid="{00000000-0005-0000-0000-000003010000}"/>
    <cellStyle name="20% - Accent4 5 2 4" xfId="972" xr:uid="{00000000-0005-0000-0000-000004010000}"/>
    <cellStyle name="20% - Accent4 5 3" xfId="83" xr:uid="{00000000-0005-0000-0000-000005010000}"/>
    <cellStyle name="20% - Accent4 5 3 2" xfId="976" xr:uid="{00000000-0005-0000-0000-000006010000}"/>
    <cellStyle name="20% - Accent4 5 3 3" xfId="977" xr:uid="{00000000-0005-0000-0000-000007010000}"/>
    <cellStyle name="20% - Accent4 5 3 4" xfId="975" xr:uid="{00000000-0005-0000-0000-000008010000}"/>
    <cellStyle name="20% - Accent4 5 4" xfId="84" xr:uid="{00000000-0005-0000-0000-000009010000}"/>
    <cellStyle name="20% - Accent4 5 4 2" xfId="979" xr:uid="{00000000-0005-0000-0000-00000A010000}"/>
    <cellStyle name="20% - Accent4 5 4 3" xfId="980" xr:uid="{00000000-0005-0000-0000-00000B010000}"/>
    <cellStyle name="20% - Accent4 5 4 4" xfId="978" xr:uid="{00000000-0005-0000-0000-00000C010000}"/>
    <cellStyle name="20% - Accent4 6" xfId="85" xr:uid="{00000000-0005-0000-0000-00000D010000}"/>
    <cellStyle name="20% - Accent4 6 2" xfId="982" xr:uid="{00000000-0005-0000-0000-00000E010000}"/>
    <cellStyle name="20% - Accent4 6 3" xfId="983" xr:uid="{00000000-0005-0000-0000-00000F010000}"/>
    <cellStyle name="20% - Accent4 6 4" xfId="984" xr:uid="{00000000-0005-0000-0000-000010010000}"/>
    <cellStyle name="20% - Accent4 6 5" xfId="981" xr:uid="{00000000-0005-0000-0000-000011010000}"/>
    <cellStyle name="20% - Accent4 7" xfId="86" xr:uid="{00000000-0005-0000-0000-000012010000}"/>
    <cellStyle name="20% - Accent4 7 2" xfId="985" xr:uid="{00000000-0005-0000-0000-000013010000}"/>
    <cellStyle name="20% - Accent4 7 3" xfId="986" xr:uid="{00000000-0005-0000-0000-000014010000}"/>
    <cellStyle name="20% - Accent4 8" xfId="87" xr:uid="{00000000-0005-0000-0000-000015010000}"/>
    <cellStyle name="20% - Accent4 8 2" xfId="987" xr:uid="{00000000-0005-0000-0000-000016010000}"/>
    <cellStyle name="20% - Accent4 9" xfId="88" xr:uid="{00000000-0005-0000-0000-000017010000}"/>
    <cellStyle name="20% - Accent4 9 2" xfId="989" xr:uid="{00000000-0005-0000-0000-000018010000}"/>
    <cellStyle name="20% - Accent4 9 3" xfId="990" xr:uid="{00000000-0005-0000-0000-000019010000}"/>
    <cellStyle name="20% - Accent4 9 4" xfId="991" xr:uid="{00000000-0005-0000-0000-00001A010000}"/>
    <cellStyle name="20% - Accent4 9 5" xfId="988" xr:uid="{00000000-0005-0000-0000-00001B010000}"/>
    <cellStyle name="20% - Accent5" xfId="89" builtinId="46" customBuiltin="1"/>
    <cellStyle name="20% - Accent5 10" xfId="992" xr:uid="{00000000-0005-0000-0000-00001D010000}"/>
    <cellStyle name="20% - Accent5 11" xfId="993" xr:uid="{00000000-0005-0000-0000-00001E010000}"/>
    <cellStyle name="20% - Accent5 12" xfId="994" xr:uid="{00000000-0005-0000-0000-00001F010000}"/>
    <cellStyle name="20% - Accent5 13" xfId="995" xr:uid="{00000000-0005-0000-0000-000020010000}"/>
    <cellStyle name="20% - Accent5 14" xfId="996" xr:uid="{00000000-0005-0000-0000-000021010000}"/>
    <cellStyle name="20% - Accent5 15" xfId="997" xr:uid="{00000000-0005-0000-0000-000022010000}"/>
    <cellStyle name="20% - Accent5 2" xfId="90" xr:uid="{00000000-0005-0000-0000-000023010000}"/>
    <cellStyle name="20% - Accent5 2 2" xfId="91" xr:uid="{00000000-0005-0000-0000-000024010000}"/>
    <cellStyle name="20% - Accent5 2 2 2" xfId="92" xr:uid="{00000000-0005-0000-0000-000025010000}"/>
    <cellStyle name="20% - Accent5 2 3" xfId="93" xr:uid="{00000000-0005-0000-0000-000026010000}"/>
    <cellStyle name="20% - Accent5 2 3 2" xfId="94" xr:uid="{00000000-0005-0000-0000-000027010000}"/>
    <cellStyle name="20% - Accent5 2 3 2 2" xfId="998" xr:uid="{00000000-0005-0000-0000-000028010000}"/>
    <cellStyle name="20% - Accent5 2 3 3" xfId="999" xr:uid="{00000000-0005-0000-0000-000029010000}"/>
    <cellStyle name="20% - Accent5 2 3 4" xfId="1000" xr:uid="{00000000-0005-0000-0000-00002A010000}"/>
    <cellStyle name="20% - Accent5 2 3 5" xfId="1001" xr:uid="{00000000-0005-0000-0000-00002B010000}"/>
    <cellStyle name="20% - Accent5 2 3 6" xfId="1002" xr:uid="{00000000-0005-0000-0000-00002C010000}"/>
    <cellStyle name="20% - Accent5 2 4" xfId="95" xr:uid="{00000000-0005-0000-0000-00002D010000}"/>
    <cellStyle name="20% - Accent5 2 4 2" xfId="1003" xr:uid="{00000000-0005-0000-0000-00002E010000}"/>
    <cellStyle name="20% - Accent5 2 4 3" xfId="1004" xr:uid="{00000000-0005-0000-0000-00002F010000}"/>
    <cellStyle name="20% - Accent5 2 4 4" xfId="1005" xr:uid="{00000000-0005-0000-0000-000030010000}"/>
    <cellStyle name="20% - Accent5 2 4 5" xfId="1006" xr:uid="{00000000-0005-0000-0000-000031010000}"/>
    <cellStyle name="20% - Accent5 2 5" xfId="96" xr:uid="{00000000-0005-0000-0000-000032010000}"/>
    <cellStyle name="20% - Accent5 2 5 2" xfId="97" xr:uid="{00000000-0005-0000-0000-000033010000}"/>
    <cellStyle name="20% - Accent5 2 5 3" xfId="98" xr:uid="{00000000-0005-0000-0000-000034010000}"/>
    <cellStyle name="20% - Accent5 2 6" xfId="99" xr:uid="{00000000-0005-0000-0000-000035010000}"/>
    <cellStyle name="20% - Accent5 3" xfId="100" xr:uid="{00000000-0005-0000-0000-000036010000}"/>
    <cellStyle name="20% - Accent5 3 2" xfId="101" xr:uid="{00000000-0005-0000-0000-000037010000}"/>
    <cellStyle name="20% - Accent5 3 3" xfId="1008" xr:uid="{00000000-0005-0000-0000-000038010000}"/>
    <cellStyle name="20% - Accent5 3 4" xfId="1009" xr:uid="{00000000-0005-0000-0000-000039010000}"/>
    <cellStyle name="20% - Accent5 3 5" xfId="1010" xr:uid="{00000000-0005-0000-0000-00003A010000}"/>
    <cellStyle name="20% - Accent5 3 6" xfId="1007" xr:uid="{00000000-0005-0000-0000-00003B010000}"/>
    <cellStyle name="20% - Accent5 4" xfId="102" xr:uid="{00000000-0005-0000-0000-00003C010000}"/>
    <cellStyle name="20% - Accent5 4 2" xfId="1012" xr:uid="{00000000-0005-0000-0000-00003D010000}"/>
    <cellStyle name="20% - Accent5 4 2 2" xfId="1013" xr:uid="{00000000-0005-0000-0000-00003E010000}"/>
    <cellStyle name="20% - Accent5 4 2 3" xfId="1014" xr:uid="{00000000-0005-0000-0000-00003F010000}"/>
    <cellStyle name="20% - Accent5 4 2 4" xfId="1015" xr:uid="{00000000-0005-0000-0000-000040010000}"/>
    <cellStyle name="20% - Accent5 4 3" xfId="1016" xr:uid="{00000000-0005-0000-0000-000041010000}"/>
    <cellStyle name="20% - Accent5 4 3 2" xfId="1017" xr:uid="{00000000-0005-0000-0000-000042010000}"/>
    <cellStyle name="20% - Accent5 4 3 3" xfId="1018" xr:uid="{00000000-0005-0000-0000-000043010000}"/>
    <cellStyle name="20% - Accent5 4 3 4" xfId="1019" xr:uid="{00000000-0005-0000-0000-000044010000}"/>
    <cellStyle name="20% - Accent5 4 4" xfId="1020" xr:uid="{00000000-0005-0000-0000-000045010000}"/>
    <cellStyle name="20% - Accent5 4 5" xfId="1011" xr:uid="{00000000-0005-0000-0000-000046010000}"/>
    <cellStyle name="20% - Accent5 5" xfId="103" xr:uid="{00000000-0005-0000-0000-000047010000}"/>
    <cellStyle name="20% - Accent5 5 2" xfId="104" xr:uid="{00000000-0005-0000-0000-000048010000}"/>
    <cellStyle name="20% - Accent5 5 2 2" xfId="1022" xr:uid="{00000000-0005-0000-0000-000049010000}"/>
    <cellStyle name="20% - Accent5 5 2 3" xfId="1023" xr:uid="{00000000-0005-0000-0000-00004A010000}"/>
    <cellStyle name="20% - Accent5 5 2 4" xfId="1021" xr:uid="{00000000-0005-0000-0000-00004B010000}"/>
    <cellStyle name="20% - Accent5 5 3" xfId="105" xr:uid="{00000000-0005-0000-0000-00004C010000}"/>
    <cellStyle name="20% - Accent5 5 3 2" xfId="1025" xr:uid="{00000000-0005-0000-0000-00004D010000}"/>
    <cellStyle name="20% - Accent5 5 3 3" xfId="1026" xr:uid="{00000000-0005-0000-0000-00004E010000}"/>
    <cellStyle name="20% - Accent5 5 3 4" xfId="1024" xr:uid="{00000000-0005-0000-0000-00004F010000}"/>
    <cellStyle name="20% - Accent5 5 4" xfId="106" xr:uid="{00000000-0005-0000-0000-000050010000}"/>
    <cellStyle name="20% - Accent5 5 4 2" xfId="1028" xr:uid="{00000000-0005-0000-0000-000051010000}"/>
    <cellStyle name="20% - Accent5 5 4 3" xfId="1029" xr:uid="{00000000-0005-0000-0000-000052010000}"/>
    <cellStyle name="20% - Accent5 5 4 4" xfId="1027" xr:uid="{00000000-0005-0000-0000-000053010000}"/>
    <cellStyle name="20% - Accent5 6" xfId="107" xr:uid="{00000000-0005-0000-0000-000054010000}"/>
    <cellStyle name="20% - Accent5 6 2" xfId="1031" xr:uid="{00000000-0005-0000-0000-000055010000}"/>
    <cellStyle name="20% - Accent5 6 3" xfId="1032" xr:uid="{00000000-0005-0000-0000-000056010000}"/>
    <cellStyle name="20% - Accent5 6 4" xfId="1033" xr:uid="{00000000-0005-0000-0000-000057010000}"/>
    <cellStyle name="20% - Accent5 6 5" xfId="1030" xr:uid="{00000000-0005-0000-0000-000058010000}"/>
    <cellStyle name="20% - Accent5 7" xfId="108" xr:uid="{00000000-0005-0000-0000-000059010000}"/>
    <cellStyle name="20% - Accent5 7 2" xfId="1034" xr:uid="{00000000-0005-0000-0000-00005A010000}"/>
    <cellStyle name="20% - Accent5 7 3" xfId="1035" xr:uid="{00000000-0005-0000-0000-00005B010000}"/>
    <cellStyle name="20% - Accent5 8" xfId="109" xr:uid="{00000000-0005-0000-0000-00005C010000}"/>
    <cellStyle name="20% - Accent5 8 2" xfId="1036" xr:uid="{00000000-0005-0000-0000-00005D010000}"/>
    <cellStyle name="20% - Accent5 9" xfId="110" xr:uid="{00000000-0005-0000-0000-00005E010000}"/>
    <cellStyle name="20% - Accent5 9 2" xfId="1038" xr:uid="{00000000-0005-0000-0000-00005F010000}"/>
    <cellStyle name="20% - Accent5 9 3" xfId="1039" xr:uid="{00000000-0005-0000-0000-000060010000}"/>
    <cellStyle name="20% - Accent5 9 4" xfId="1040" xr:uid="{00000000-0005-0000-0000-000061010000}"/>
    <cellStyle name="20% - Accent5 9 5" xfId="1037" xr:uid="{00000000-0005-0000-0000-000062010000}"/>
    <cellStyle name="20% - Accent6" xfId="111" builtinId="50" customBuiltin="1"/>
    <cellStyle name="20% - Accent6 10" xfId="1041" xr:uid="{00000000-0005-0000-0000-000064010000}"/>
    <cellStyle name="20% - Accent6 11" xfId="1042" xr:uid="{00000000-0005-0000-0000-000065010000}"/>
    <cellStyle name="20% - Accent6 12" xfId="1043" xr:uid="{00000000-0005-0000-0000-000066010000}"/>
    <cellStyle name="20% - Accent6 13" xfId="1044" xr:uid="{00000000-0005-0000-0000-000067010000}"/>
    <cellStyle name="20% - Accent6 14" xfId="1045" xr:uid="{00000000-0005-0000-0000-000068010000}"/>
    <cellStyle name="20% - Accent6 15" xfId="1046" xr:uid="{00000000-0005-0000-0000-000069010000}"/>
    <cellStyle name="20% - Accent6 2" xfId="112" xr:uid="{00000000-0005-0000-0000-00006A010000}"/>
    <cellStyle name="20% - Accent6 2 2" xfId="113" xr:uid="{00000000-0005-0000-0000-00006B010000}"/>
    <cellStyle name="20% - Accent6 2 2 2" xfId="114" xr:uid="{00000000-0005-0000-0000-00006C010000}"/>
    <cellStyle name="20% - Accent6 2 3" xfId="115" xr:uid="{00000000-0005-0000-0000-00006D010000}"/>
    <cellStyle name="20% - Accent6 2 3 2" xfId="116" xr:uid="{00000000-0005-0000-0000-00006E010000}"/>
    <cellStyle name="20% - Accent6 2 3 2 2" xfId="1047" xr:uid="{00000000-0005-0000-0000-00006F010000}"/>
    <cellStyle name="20% - Accent6 2 3 3" xfId="1048" xr:uid="{00000000-0005-0000-0000-000070010000}"/>
    <cellStyle name="20% - Accent6 2 3 4" xfId="1049" xr:uid="{00000000-0005-0000-0000-000071010000}"/>
    <cellStyle name="20% - Accent6 2 3 5" xfId="1050" xr:uid="{00000000-0005-0000-0000-000072010000}"/>
    <cellStyle name="20% - Accent6 2 3 6" xfId="1051" xr:uid="{00000000-0005-0000-0000-000073010000}"/>
    <cellStyle name="20% - Accent6 2 4" xfId="117" xr:uid="{00000000-0005-0000-0000-000074010000}"/>
    <cellStyle name="20% - Accent6 2 4 2" xfId="1052" xr:uid="{00000000-0005-0000-0000-000075010000}"/>
    <cellStyle name="20% - Accent6 2 4 3" xfId="1053" xr:uid="{00000000-0005-0000-0000-000076010000}"/>
    <cellStyle name="20% - Accent6 2 4 4" xfId="1054" xr:uid="{00000000-0005-0000-0000-000077010000}"/>
    <cellStyle name="20% - Accent6 2 4 5" xfId="1055" xr:uid="{00000000-0005-0000-0000-000078010000}"/>
    <cellStyle name="20% - Accent6 2 5" xfId="118" xr:uid="{00000000-0005-0000-0000-000079010000}"/>
    <cellStyle name="20% - Accent6 2 5 2" xfId="119" xr:uid="{00000000-0005-0000-0000-00007A010000}"/>
    <cellStyle name="20% - Accent6 2 5 3" xfId="120" xr:uid="{00000000-0005-0000-0000-00007B010000}"/>
    <cellStyle name="20% - Accent6 2 6" xfId="121" xr:uid="{00000000-0005-0000-0000-00007C010000}"/>
    <cellStyle name="20% - Accent6 3" xfId="122" xr:uid="{00000000-0005-0000-0000-00007D010000}"/>
    <cellStyle name="20% - Accent6 3 2" xfId="123" xr:uid="{00000000-0005-0000-0000-00007E010000}"/>
    <cellStyle name="20% - Accent6 3 3" xfId="1057" xr:uid="{00000000-0005-0000-0000-00007F010000}"/>
    <cellStyle name="20% - Accent6 3 4" xfId="1058" xr:uid="{00000000-0005-0000-0000-000080010000}"/>
    <cellStyle name="20% - Accent6 3 5" xfId="1059" xr:uid="{00000000-0005-0000-0000-000081010000}"/>
    <cellStyle name="20% - Accent6 3 6" xfId="1056" xr:uid="{00000000-0005-0000-0000-000082010000}"/>
    <cellStyle name="20% - Accent6 4" xfId="124" xr:uid="{00000000-0005-0000-0000-000083010000}"/>
    <cellStyle name="20% - Accent6 4 2" xfId="1061" xr:uid="{00000000-0005-0000-0000-000084010000}"/>
    <cellStyle name="20% - Accent6 4 2 2" xfId="1062" xr:uid="{00000000-0005-0000-0000-000085010000}"/>
    <cellStyle name="20% - Accent6 4 2 3" xfId="1063" xr:uid="{00000000-0005-0000-0000-000086010000}"/>
    <cellStyle name="20% - Accent6 4 2 4" xfId="1064" xr:uid="{00000000-0005-0000-0000-000087010000}"/>
    <cellStyle name="20% - Accent6 4 3" xfId="1065" xr:uid="{00000000-0005-0000-0000-000088010000}"/>
    <cellStyle name="20% - Accent6 4 3 2" xfId="1066" xr:uid="{00000000-0005-0000-0000-000089010000}"/>
    <cellStyle name="20% - Accent6 4 3 3" xfId="1067" xr:uid="{00000000-0005-0000-0000-00008A010000}"/>
    <cellStyle name="20% - Accent6 4 3 4" xfId="1068" xr:uid="{00000000-0005-0000-0000-00008B010000}"/>
    <cellStyle name="20% - Accent6 4 4" xfId="1069" xr:uid="{00000000-0005-0000-0000-00008C010000}"/>
    <cellStyle name="20% - Accent6 4 5" xfId="1060" xr:uid="{00000000-0005-0000-0000-00008D010000}"/>
    <cellStyle name="20% - Accent6 5" xfId="125" xr:uid="{00000000-0005-0000-0000-00008E010000}"/>
    <cellStyle name="20% - Accent6 5 2" xfId="126" xr:uid="{00000000-0005-0000-0000-00008F010000}"/>
    <cellStyle name="20% - Accent6 5 2 2" xfId="1071" xr:uid="{00000000-0005-0000-0000-000090010000}"/>
    <cellStyle name="20% - Accent6 5 2 3" xfId="1072" xr:uid="{00000000-0005-0000-0000-000091010000}"/>
    <cellStyle name="20% - Accent6 5 2 4" xfId="1070" xr:uid="{00000000-0005-0000-0000-000092010000}"/>
    <cellStyle name="20% - Accent6 5 3" xfId="127" xr:uid="{00000000-0005-0000-0000-000093010000}"/>
    <cellStyle name="20% - Accent6 5 3 2" xfId="1074" xr:uid="{00000000-0005-0000-0000-000094010000}"/>
    <cellStyle name="20% - Accent6 5 3 3" xfId="1075" xr:uid="{00000000-0005-0000-0000-000095010000}"/>
    <cellStyle name="20% - Accent6 5 3 4" xfId="1073" xr:uid="{00000000-0005-0000-0000-000096010000}"/>
    <cellStyle name="20% - Accent6 5 4" xfId="128" xr:uid="{00000000-0005-0000-0000-000097010000}"/>
    <cellStyle name="20% - Accent6 5 4 2" xfId="1077" xr:uid="{00000000-0005-0000-0000-000098010000}"/>
    <cellStyle name="20% - Accent6 5 4 3" xfId="1078" xr:uid="{00000000-0005-0000-0000-000099010000}"/>
    <cellStyle name="20% - Accent6 5 4 4" xfId="1076" xr:uid="{00000000-0005-0000-0000-00009A010000}"/>
    <cellStyle name="20% - Accent6 6" xfId="129" xr:uid="{00000000-0005-0000-0000-00009B010000}"/>
    <cellStyle name="20% - Accent6 6 2" xfId="1080" xr:uid="{00000000-0005-0000-0000-00009C010000}"/>
    <cellStyle name="20% - Accent6 6 3" xfId="1081" xr:uid="{00000000-0005-0000-0000-00009D010000}"/>
    <cellStyle name="20% - Accent6 6 4" xfId="1082" xr:uid="{00000000-0005-0000-0000-00009E010000}"/>
    <cellStyle name="20% - Accent6 6 5" xfId="1079" xr:uid="{00000000-0005-0000-0000-00009F010000}"/>
    <cellStyle name="20% - Accent6 7" xfId="130" xr:uid="{00000000-0005-0000-0000-0000A0010000}"/>
    <cellStyle name="20% - Accent6 7 2" xfId="1083" xr:uid="{00000000-0005-0000-0000-0000A1010000}"/>
    <cellStyle name="20% - Accent6 7 3" xfId="1084" xr:uid="{00000000-0005-0000-0000-0000A2010000}"/>
    <cellStyle name="20% - Accent6 8" xfId="131" xr:uid="{00000000-0005-0000-0000-0000A3010000}"/>
    <cellStyle name="20% - Accent6 8 2" xfId="1085" xr:uid="{00000000-0005-0000-0000-0000A4010000}"/>
    <cellStyle name="20% - Accent6 9" xfId="132" xr:uid="{00000000-0005-0000-0000-0000A5010000}"/>
    <cellStyle name="20% - Accent6 9 2" xfId="1087" xr:uid="{00000000-0005-0000-0000-0000A6010000}"/>
    <cellStyle name="20% - Accent6 9 3" xfId="1088" xr:uid="{00000000-0005-0000-0000-0000A7010000}"/>
    <cellStyle name="20% - Accent6 9 4" xfId="1089" xr:uid="{00000000-0005-0000-0000-0000A8010000}"/>
    <cellStyle name="20% - Accent6 9 5" xfId="1086" xr:uid="{00000000-0005-0000-0000-0000A9010000}"/>
    <cellStyle name="40% - Accent1" xfId="133" builtinId="31" customBuiltin="1"/>
    <cellStyle name="40% - Accent1 10" xfId="1090" xr:uid="{00000000-0005-0000-0000-0000AB010000}"/>
    <cellStyle name="40% - Accent1 11" xfId="1091" xr:uid="{00000000-0005-0000-0000-0000AC010000}"/>
    <cellStyle name="40% - Accent1 12" xfId="1092" xr:uid="{00000000-0005-0000-0000-0000AD010000}"/>
    <cellStyle name="40% - Accent1 13" xfId="1093" xr:uid="{00000000-0005-0000-0000-0000AE010000}"/>
    <cellStyle name="40% - Accent1 14" xfId="1094" xr:uid="{00000000-0005-0000-0000-0000AF010000}"/>
    <cellStyle name="40% - Accent1 15" xfId="1095" xr:uid="{00000000-0005-0000-0000-0000B0010000}"/>
    <cellStyle name="40% - Accent1 2" xfId="134" xr:uid="{00000000-0005-0000-0000-0000B1010000}"/>
    <cellStyle name="40% - Accent1 2 2" xfId="135" xr:uid="{00000000-0005-0000-0000-0000B2010000}"/>
    <cellStyle name="40% - Accent1 2 2 2" xfId="136" xr:uid="{00000000-0005-0000-0000-0000B3010000}"/>
    <cellStyle name="40% - Accent1 2 3" xfId="137" xr:uid="{00000000-0005-0000-0000-0000B4010000}"/>
    <cellStyle name="40% - Accent1 2 3 2" xfId="138" xr:uid="{00000000-0005-0000-0000-0000B5010000}"/>
    <cellStyle name="40% - Accent1 2 3 2 2" xfId="1096" xr:uid="{00000000-0005-0000-0000-0000B6010000}"/>
    <cellStyle name="40% - Accent1 2 3 3" xfId="1097" xr:uid="{00000000-0005-0000-0000-0000B7010000}"/>
    <cellStyle name="40% - Accent1 2 3 4" xfId="1098" xr:uid="{00000000-0005-0000-0000-0000B8010000}"/>
    <cellStyle name="40% - Accent1 2 3 5" xfId="1099" xr:uid="{00000000-0005-0000-0000-0000B9010000}"/>
    <cellStyle name="40% - Accent1 2 3 6" xfId="1100" xr:uid="{00000000-0005-0000-0000-0000BA010000}"/>
    <cellStyle name="40% - Accent1 2 4" xfId="139" xr:uid="{00000000-0005-0000-0000-0000BB010000}"/>
    <cellStyle name="40% - Accent1 2 4 2" xfId="1101" xr:uid="{00000000-0005-0000-0000-0000BC010000}"/>
    <cellStyle name="40% - Accent1 2 4 3" xfId="1102" xr:uid="{00000000-0005-0000-0000-0000BD010000}"/>
    <cellStyle name="40% - Accent1 2 4 4" xfId="1103" xr:uid="{00000000-0005-0000-0000-0000BE010000}"/>
    <cellStyle name="40% - Accent1 2 4 5" xfId="1104" xr:uid="{00000000-0005-0000-0000-0000BF010000}"/>
    <cellStyle name="40% - Accent1 2 5" xfId="140" xr:uid="{00000000-0005-0000-0000-0000C0010000}"/>
    <cellStyle name="40% - Accent1 2 5 2" xfId="141" xr:uid="{00000000-0005-0000-0000-0000C1010000}"/>
    <cellStyle name="40% - Accent1 2 5 3" xfId="142" xr:uid="{00000000-0005-0000-0000-0000C2010000}"/>
    <cellStyle name="40% - Accent1 2 6" xfId="143" xr:uid="{00000000-0005-0000-0000-0000C3010000}"/>
    <cellStyle name="40% - Accent1 3" xfId="144" xr:uid="{00000000-0005-0000-0000-0000C4010000}"/>
    <cellStyle name="40% - Accent1 3 2" xfId="145" xr:uid="{00000000-0005-0000-0000-0000C5010000}"/>
    <cellStyle name="40% - Accent1 3 3" xfId="1106" xr:uid="{00000000-0005-0000-0000-0000C6010000}"/>
    <cellStyle name="40% - Accent1 3 4" xfId="1107" xr:uid="{00000000-0005-0000-0000-0000C7010000}"/>
    <cellStyle name="40% - Accent1 3 5" xfId="1108" xr:uid="{00000000-0005-0000-0000-0000C8010000}"/>
    <cellStyle name="40% - Accent1 3 6" xfId="1105" xr:uid="{00000000-0005-0000-0000-0000C9010000}"/>
    <cellStyle name="40% - Accent1 4" xfId="146" xr:uid="{00000000-0005-0000-0000-0000CA010000}"/>
    <cellStyle name="40% - Accent1 4 2" xfId="1110" xr:uid="{00000000-0005-0000-0000-0000CB010000}"/>
    <cellStyle name="40% - Accent1 4 2 2" xfId="1111" xr:uid="{00000000-0005-0000-0000-0000CC010000}"/>
    <cellStyle name="40% - Accent1 4 2 3" xfId="1112" xr:uid="{00000000-0005-0000-0000-0000CD010000}"/>
    <cellStyle name="40% - Accent1 4 2 4" xfId="1113" xr:uid="{00000000-0005-0000-0000-0000CE010000}"/>
    <cellStyle name="40% - Accent1 4 3" xfId="1114" xr:uid="{00000000-0005-0000-0000-0000CF010000}"/>
    <cellStyle name="40% - Accent1 4 3 2" xfId="1115" xr:uid="{00000000-0005-0000-0000-0000D0010000}"/>
    <cellStyle name="40% - Accent1 4 3 3" xfId="1116" xr:uid="{00000000-0005-0000-0000-0000D1010000}"/>
    <cellStyle name="40% - Accent1 4 3 4" xfId="1117" xr:uid="{00000000-0005-0000-0000-0000D2010000}"/>
    <cellStyle name="40% - Accent1 4 4" xfId="1118" xr:uid="{00000000-0005-0000-0000-0000D3010000}"/>
    <cellStyle name="40% - Accent1 4 5" xfId="1109" xr:uid="{00000000-0005-0000-0000-0000D4010000}"/>
    <cellStyle name="40% - Accent1 5" xfId="147" xr:uid="{00000000-0005-0000-0000-0000D5010000}"/>
    <cellStyle name="40% - Accent1 5 2" xfId="148" xr:uid="{00000000-0005-0000-0000-0000D6010000}"/>
    <cellStyle name="40% - Accent1 5 2 2" xfId="1120" xr:uid="{00000000-0005-0000-0000-0000D7010000}"/>
    <cellStyle name="40% - Accent1 5 2 3" xfId="1121" xr:uid="{00000000-0005-0000-0000-0000D8010000}"/>
    <cellStyle name="40% - Accent1 5 2 4" xfId="1119" xr:uid="{00000000-0005-0000-0000-0000D9010000}"/>
    <cellStyle name="40% - Accent1 5 3" xfId="149" xr:uid="{00000000-0005-0000-0000-0000DA010000}"/>
    <cellStyle name="40% - Accent1 5 3 2" xfId="1123" xr:uid="{00000000-0005-0000-0000-0000DB010000}"/>
    <cellStyle name="40% - Accent1 5 3 3" xfId="1124" xr:uid="{00000000-0005-0000-0000-0000DC010000}"/>
    <cellStyle name="40% - Accent1 5 3 4" xfId="1122" xr:uid="{00000000-0005-0000-0000-0000DD010000}"/>
    <cellStyle name="40% - Accent1 5 4" xfId="150" xr:uid="{00000000-0005-0000-0000-0000DE010000}"/>
    <cellStyle name="40% - Accent1 5 4 2" xfId="1126" xr:uid="{00000000-0005-0000-0000-0000DF010000}"/>
    <cellStyle name="40% - Accent1 5 4 3" xfId="1127" xr:uid="{00000000-0005-0000-0000-0000E0010000}"/>
    <cellStyle name="40% - Accent1 5 4 4" xfId="1125" xr:uid="{00000000-0005-0000-0000-0000E1010000}"/>
    <cellStyle name="40% - Accent1 6" xfId="151" xr:uid="{00000000-0005-0000-0000-0000E2010000}"/>
    <cellStyle name="40% - Accent1 6 2" xfId="1129" xr:uid="{00000000-0005-0000-0000-0000E3010000}"/>
    <cellStyle name="40% - Accent1 6 3" xfId="1130" xr:uid="{00000000-0005-0000-0000-0000E4010000}"/>
    <cellStyle name="40% - Accent1 6 4" xfId="1131" xr:uid="{00000000-0005-0000-0000-0000E5010000}"/>
    <cellStyle name="40% - Accent1 6 5" xfId="1128" xr:uid="{00000000-0005-0000-0000-0000E6010000}"/>
    <cellStyle name="40% - Accent1 7" xfId="152" xr:uid="{00000000-0005-0000-0000-0000E7010000}"/>
    <cellStyle name="40% - Accent1 7 2" xfId="1132" xr:uid="{00000000-0005-0000-0000-0000E8010000}"/>
    <cellStyle name="40% - Accent1 7 3" xfId="1133" xr:uid="{00000000-0005-0000-0000-0000E9010000}"/>
    <cellStyle name="40% - Accent1 8" xfId="153" xr:uid="{00000000-0005-0000-0000-0000EA010000}"/>
    <cellStyle name="40% - Accent1 8 2" xfId="1134" xr:uid="{00000000-0005-0000-0000-0000EB010000}"/>
    <cellStyle name="40% - Accent1 9" xfId="154" xr:uid="{00000000-0005-0000-0000-0000EC010000}"/>
    <cellStyle name="40% - Accent1 9 2" xfId="1136" xr:uid="{00000000-0005-0000-0000-0000ED010000}"/>
    <cellStyle name="40% - Accent1 9 3" xfId="1137" xr:uid="{00000000-0005-0000-0000-0000EE010000}"/>
    <cellStyle name="40% - Accent1 9 4" xfId="1138" xr:uid="{00000000-0005-0000-0000-0000EF010000}"/>
    <cellStyle name="40% - Accent1 9 5" xfId="1135" xr:uid="{00000000-0005-0000-0000-0000F0010000}"/>
    <cellStyle name="40% - Accent2" xfId="155" builtinId="35" customBuiltin="1"/>
    <cellStyle name="40% - Accent2 10" xfId="1139" xr:uid="{00000000-0005-0000-0000-0000F2010000}"/>
    <cellStyle name="40% - Accent2 11" xfId="1140" xr:uid="{00000000-0005-0000-0000-0000F3010000}"/>
    <cellStyle name="40% - Accent2 12" xfId="1141" xr:uid="{00000000-0005-0000-0000-0000F4010000}"/>
    <cellStyle name="40% - Accent2 13" xfId="1142" xr:uid="{00000000-0005-0000-0000-0000F5010000}"/>
    <cellStyle name="40% - Accent2 14" xfId="1143" xr:uid="{00000000-0005-0000-0000-0000F6010000}"/>
    <cellStyle name="40% - Accent2 15" xfId="1144" xr:uid="{00000000-0005-0000-0000-0000F7010000}"/>
    <cellStyle name="40% - Accent2 2" xfId="156" xr:uid="{00000000-0005-0000-0000-0000F8010000}"/>
    <cellStyle name="40% - Accent2 2 2" xfId="157" xr:uid="{00000000-0005-0000-0000-0000F9010000}"/>
    <cellStyle name="40% - Accent2 2 2 2" xfId="158" xr:uid="{00000000-0005-0000-0000-0000FA010000}"/>
    <cellStyle name="40% - Accent2 2 3" xfId="159" xr:uid="{00000000-0005-0000-0000-0000FB010000}"/>
    <cellStyle name="40% - Accent2 2 3 2" xfId="160" xr:uid="{00000000-0005-0000-0000-0000FC010000}"/>
    <cellStyle name="40% - Accent2 2 3 2 2" xfId="1145" xr:uid="{00000000-0005-0000-0000-0000FD010000}"/>
    <cellStyle name="40% - Accent2 2 3 3" xfId="1146" xr:uid="{00000000-0005-0000-0000-0000FE010000}"/>
    <cellStyle name="40% - Accent2 2 3 4" xfId="1147" xr:uid="{00000000-0005-0000-0000-0000FF010000}"/>
    <cellStyle name="40% - Accent2 2 3 5" xfId="1148" xr:uid="{00000000-0005-0000-0000-000000020000}"/>
    <cellStyle name="40% - Accent2 2 3 6" xfId="1149" xr:uid="{00000000-0005-0000-0000-000001020000}"/>
    <cellStyle name="40% - Accent2 2 4" xfId="161" xr:uid="{00000000-0005-0000-0000-000002020000}"/>
    <cellStyle name="40% - Accent2 2 4 2" xfId="1150" xr:uid="{00000000-0005-0000-0000-000003020000}"/>
    <cellStyle name="40% - Accent2 2 4 3" xfId="1151" xr:uid="{00000000-0005-0000-0000-000004020000}"/>
    <cellStyle name="40% - Accent2 2 4 4" xfId="1152" xr:uid="{00000000-0005-0000-0000-000005020000}"/>
    <cellStyle name="40% - Accent2 2 4 5" xfId="1153" xr:uid="{00000000-0005-0000-0000-000006020000}"/>
    <cellStyle name="40% - Accent2 2 5" xfId="162" xr:uid="{00000000-0005-0000-0000-000007020000}"/>
    <cellStyle name="40% - Accent2 2 5 2" xfId="163" xr:uid="{00000000-0005-0000-0000-000008020000}"/>
    <cellStyle name="40% - Accent2 2 5 3" xfId="164" xr:uid="{00000000-0005-0000-0000-000009020000}"/>
    <cellStyle name="40% - Accent2 2 6" xfId="165" xr:uid="{00000000-0005-0000-0000-00000A020000}"/>
    <cellStyle name="40% - Accent2 3" xfId="166" xr:uid="{00000000-0005-0000-0000-00000B020000}"/>
    <cellStyle name="40% - Accent2 3 2" xfId="167" xr:uid="{00000000-0005-0000-0000-00000C020000}"/>
    <cellStyle name="40% - Accent2 3 3" xfId="1155" xr:uid="{00000000-0005-0000-0000-00000D020000}"/>
    <cellStyle name="40% - Accent2 3 4" xfId="1156" xr:uid="{00000000-0005-0000-0000-00000E020000}"/>
    <cellStyle name="40% - Accent2 3 5" xfId="1157" xr:uid="{00000000-0005-0000-0000-00000F020000}"/>
    <cellStyle name="40% - Accent2 3 6" xfId="1154" xr:uid="{00000000-0005-0000-0000-000010020000}"/>
    <cellStyle name="40% - Accent2 4" xfId="168" xr:uid="{00000000-0005-0000-0000-000011020000}"/>
    <cellStyle name="40% - Accent2 4 2" xfId="1159" xr:uid="{00000000-0005-0000-0000-000012020000}"/>
    <cellStyle name="40% - Accent2 4 2 2" xfId="1160" xr:uid="{00000000-0005-0000-0000-000013020000}"/>
    <cellStyle name="40% - Accent2 4 2 3" xfId="1161" xr:uid="{00000000-0005-0000-0000-000014020000}"/>
    <cellStyle name="40% - Accent2 4 2 4" xfId="1162" xr:uid="{00000000-0005-0000-0000-000015020000}"/>
    <cellStyle name="40% - Accent2 4 3" xfId="1163" xr:uid="{00000000-0005-0000-0000-000016020000}"/>
    <cellStyle name="40% - Accent2 4 3 2" xfId="1164" xr:uid="{00000000-0005-0000-0000-000017020000}"/>
    <cellStyle name="40% - Accent2 4 3 3" xfId="1165" xr:uid="{00000000-0005-0000-0000-000018020000}"/>
    <cellStyle name="40% - Accent2 4 3 4" xfId="1166" xr:uid="{00000000-0005-0000-0000-000019020000}"/>
    <cellStyle name="40% - Accent2 4 4" xfId="1167" xr:uid="{00000000-0005-0000-0000-00001A020000}"/>
    <cellStyle name="40% - Accent2 4 5" xfId="1158" xr:uid="{00000000-0005-0000-0000-00001B020000}"/>
    <cellStyle name="40% - Accent2 5" xfId="169" xr:uid="{00000000-0005-0000-0000-00001C020000}"/>
    <cellStyle name="40% - Accent2 5 2" xfId="170" xr:uid="{00000000-0005-0000-0000-00001D020000}"/>
    <cellStyle name="40% - Accent2 5 2 2" xfId="1169" xr:uid="{00000000-0005-0000-0000-00001E020000}"/>
    <cellStyle name="40% - Accent2 5 2 3" xfId="1170" xr:uid="{00000000-0005-0000-0000-00001F020000}"/>
    <cellStyle name="40% - Accent2 5 2 4" xfId="1168" xr:uid="{00000000-0005-0000-0000-000020020000}"/>
    <cellStyle name="40% - Accent2 5 3" xfId="171" xr:uid="{00000000-0005-0000-0000-000021020000}"/>
    <cellStyle name="40% - Accent2 5 3 2" xfId="1172" xr:uid="{00000000-0005-0000-0000-000022020000}"/>
    <cellStyle name="40% - Accent2 5 3 3" xfId="1173" xr:uid="{00000000-0005-0000-0000-000023020000}"/>
    <cellStyle name="40% - Accent2 5 3 4" xfId="1171" xr:uid="{00000000-0005-0000-0000-000024020000}"/>
    <cellStyle name="40% - Accent2 5 4" xfId="172" xr:uid="{00000000-0005-0000-0000-000025020000}"/>
    <cellStyle name="40% - Accent2 5 4 2" xfId="1175" xr:uid="{00000000-0005-0000-0000-000026020000}"/>
    <cellStyle name="40% - Accent2 5 4 3" xfId="1176" xr:uid="{00000000-0005-0000-0000-000027020000}"/>
    <cellStyle name="40% - Accent2 5 4 4" xfId="1174" xr:uid="{00000000-0005-0000-0000-000028020000}"/>
    <cellStyle name="40% - Accent2 6" xfId="173" xr:uid="{00000000-0005-0000-0000-000029020000}"/>
    <cellStyle name="40% - Accent2 6 2" xfId="1178" xr:uid="{00000000-0005-0000-0000-00002A020000}"/>
    <cellStyle name="40% - Accent2 6 3" xfId="1179" xr:uid="{00000000-0005-0000-0000-00002B020000}"/>
    <cellStyle name="40% - Accent2 6 4" xfId="1180" xr:uid="{00000000-0005-0000-0000-00002C020000}"/>
    <cellStyle name="40% - Accent2 6 5" xfId="1177" xr:uid="{00000000-0005-0000-0000-00002D020000}"/>
    <cellStyle name="40% - Accent2 7" xfId="174" xr:uid="{00000000-0005-0000-0000-00002E020000}"/>
    <cellStyle name="40% - Accent2 7 2" xfId="1181" xr:uid="{00000000-0005-0000-0000-00002F020000}"/>
    <cellStyle name="40% - Accent2 7 3" xfId="1182" xr:uid="{00000000-0005-0000-0000-000030020000}"/>
    <cellStyle name="40% - Accent2 8" xfId="175" xr:uid="{00000000-0005-0000-0000-000031020000}"/>
    <cellStyle name="40% - Accent2 8 2" xfId="1183" xr:uid="{00000000-0005-0000-0000-000032020000}"/>
    <cellStyle name="40% - Accent2 9" xfId="176" xr:uid="{00000000-0005-0000-0000-000033020000}"/>
    <cellStyle name="40% - Accent2 9 2" xfId="1185" xr:uid="{00000000-0005-0000-0000-000034020000}"/>
    <cellStyle name="40% - Accent2 9 3" xfId="1186" xr:uid="{00000000-0005-0000-0000-000035020000}"/>
    <cellStyle name="40% - Accent2 9 4" xfId="1187" xr:uid="{00000000-0005-0000-0000-000036020000}"/>
    <cellStyle name="40% - Accent2 9 5" xfId="1184" xr:uid="{00000000-0005-0000-0000-000037020000}"/>
    <cellStyle name="40% - Accent3" xfId="177" builtinId="39" customBuiltin="1"/>
    <cellStyle name="40% - Accent3 10" xfId="1188" xr:uid="{00000000-0005-0000-0000-000039020000}"/>
    <cellStyle name="40% - Accent3 11" xfId="1189" xr:uid="{00000000-0005-0000-0000-00003A020000}"/>
    <cellStyle name="40% - Accent3 12" xfId="1190" xr:uid="{00000000-0005-0000-0000-00003B020000}"/>
    <cellStyle name="40% - Accent3 13" xfId="1191" xr:uid="{00000000-0005-0000-0000-00003C020000}"/>
    <cellStyle name="40% - Accent3 14" xfId="1192" xr:uid="{00000000-0005-0000-0000-00003D020000}"/>
    <cellStyle name="40% - Accent3 15" xfId="1193" xr:uid="{00000000-0005-0000-0000-00003E020000}"/>
    <cellStyle name="40% - Accent3 2" xfId="178" xr:uid="{00000000-0005-0000-0000-00003F020000}"/>
    <cellStyle name="40% - Accent3 2 2" xfId="179" xr:uid="{00000000-0005-0000-0000-000040020000}"/>
    <cellStyle name="40% - Accent3 2 2 2" xfId="180" xr:uid="{00000000-0005-0000-0000-000041020000}"/>
    <cellStyle name="40% - Accent3 2 3" xfId="181" xr:uid="{00000000-0005-0000-0000-000042020000}"/>
    <cellStyle name="40% - Accent3 2 3 2" xfId="182" xr:uid="{00000000-0005-0000-0000-000043020000}"/>
    <cellStyle name="40% - Accent3 2 3 2 2" xfId="1194" xr:uid="{00000000-0005-0000-0000-000044020000}"/>
    <cellStyle name="40% - Accent3 2 3 3" xfId="1195" xr:uid="{00000000-0005-0000-0000-000045020000}"/>
    <cellStyle name="40% - Accent3 2 3 4" xfId="1196" xr:uid="{00000000-0005-0000-0000-000046020000}"/>
    <cellStyle name="40% - Accent3 2 3 5" xfId="1197" xr:uid="{00000000-0005-0000-0000-000047020000}"/>
    <cellStyle name="40% - Accent3 2 3 6" xfId="1198" xr:uid="{00000000-0005-0000-0000-000048020000}"/>
    <cellStyle name="40% - Accent3 2 4" xfId="183" xr:uid="{00000000-0005-0000-0000-000049020000}"/>
    <cellStyle name="40% - Accent3 2 4 2" xfId="1199" xr:uid="{00000000-0005-0000-0000-00004A020000}"/>
    <cellStyle name="40% - Accent3 2 4 3" xfId="1200" xr:uid="{00000000-0005-0000-0000-00004B020000}"/>
    <cellStyle name="40% - Accent3 2 4 4" xfId="1201" xr:uid="{00000000-0005-0000-0000-00004C020000}"/>
    <cellStyle name="40% - Accent3 2 4 5" xfId="1202" xr:uid="{00000000-0005-0000-0000-00004D020000}"/>
    <cellStyle name="40% - Accent3 2 5" xfId="184" xr:uid="{00000000-0005-0000-0000-00004E020000}"/>
    <cellStyle name="40% - Accent3 2 5 2" xfId="185" xr:uid="{00000000-0005-0000-0000-00004F020000}"/>
    <cellStyle name="40% - Accent3 2 5 3" xfId="186" xr:uid="{00000000-0005-0000-0000-000050020000}"/>
    <cellStyle name="40% - Accent3 2 6" xfId="187" xr:uid="{00000000-0005-0000-0000-000051020000}"/>
    <cellStyle name="40% - Accent3 3" xfId="188" xr:uid="{00000000-0005-0000-0000-000052020000}"/>
    <cellStyle name="40% - Accent3 3 2" xfId="189" xr:uid="{00000000-0005-0000-0000-000053020000}"/>
    <cellStyle name="40% - Accent3 3 3" xfId="1204" xr:uid="{00000000-0005-0000-0000-000054020000}"/>
    <cellStyle name="40% - Accent3 3 4" xfId="1205" xr:uid="{00000000-0005-0000-0000-000055020000}"/>
    <cellStyle name="40% - Accent3 3 5" xfId="1206" xr:uid="{00000000-0005-0000-0000-000056020000}"/>
    <cellStyle name="40% - Accent3 3 6" xfId="1203" xr:uid="{00000000-0005-0000-0000-000057020000}"/>
    <cellStyle name="40% - Accent3 4" xfId="190" xr:uid="{00000000-0005-0000-0000-000058020000}"/>
    <cellStyle name="40% - Accent3 4 2" xfId="1208" xr:uid="{00000000-0005-0000-0000-000059020000}"/>
    <cellStyle name="40% - Accent3 4 2 2" xfId="1209" xr:uid="{00000000-0005-0000-0000-00005A020000}"/>
    <cellStyle name="40% - Accent3 4 2 3" xfId="1210" xr:uid="{00000000-0005-0000-0000-00005B020000}"/>
    <cellStyle name="40% - Accent3 4 2 4" xfId="1211" xr:uid="{00000000-0005-0000-0000-00005C020000}"/>
    <cellStyle name="40% - Accent3 4 3" xfId="1212" xr:uid="{00000000-0005-0000-0000-00005D020000}"/>
    <cellStyle name="40% - Accent3 4 3 2" xfId="1213" xr:uid="{00000000-0005-0000-0000-00005E020000}"/>
    <cellStyle name="40% - Accent3 4 3 3" xfId="1214" xr:uid="{00000000-0005-0000-0000-00005F020000}"/>
    <cellStyle name="40% - Accent3 4 3 4" xfId="1215" xr:uid="{00000000-0005-0000-0000-000060020000}"/>
    <cellStyle name="40% - Accent3 4 4" xfId="1216" xr:uid="{00000000-0005-0000-0000-000061020000}"/>
    <cellStyle name="40% - Accent3 4 5" xfId="1207" xr:uid="{00000000-0005-0000-0000-000062020000}"/>
    <cellStyle name="40% - Accent3 5" xfId="191" xr:uid="{00000000-0005-0000-0000-000063020000}"/>
    <cellStyle name="40% - Accent3 5 2" xfId="192" xr:uid="{00000000-0005-0000-0000-000064020000}"/>
    <cellStyle name="40% - Accent3 5 2 2" xfId="1218" xr:uid="{00000000-0005-0000-0000-000065020000}"/>
    <cellStyle name="40% - Accent3 5 2 3" xfId="1219" xr:uid="{00000000-0005-0000-0000-000066020000}"/>
    <cellStyle name="40% - Accent3 5 2 4" xfId="1217" xr:uid="{00000000-0005-0000-0000-000067020000}"/>
    <cellStyle name="40% - Accent3 5 3" xfId="193" xr:uid="{00000000-0005-0000-0000-000068020000}"/>
    <cellStyle name="40% - Accent3 5 3 2" xfId="1221" xr:uid="{00000000-0005-0000-0000-000069020000}"/>
    <cellStyle name="40% - Accent3 5 3 3" xfId="1222" xr:uid="{00000000-0005-0000-0000-00006A020000}"/>
    <cellStyle name="40% - Accent3 5 3 4" xfId="1220" xr:uid="{00000000-0005-0000-0000-00006B020000}"/>
    <cellStyle name="40% - Accent3 5 4" xfId="194" xr:uid="{00000000-0005-0000-0000-00006C020000}"/>
    <cellStyle name="40% - Accent3 5 4 2" xfId="1224" xr:uid="{00000000-0005-0000-0000-00006D020000}"/>
    <cellStyle name="40% - Accent3 5 4 3" xfId="1225" xr:uid="{00000000-0005-0000-0000-00006E020000}"/>
    <cellStyle name="40% - Accent3 5 4 4" xfId="1223" xr:uid="{00000000-0005-0000-0000-00006F020000}"/>
    <cellStyle name="40% - Accent3 6" xfId="195" xr:uid="{00000000-0005-0000-0000-000070020000}"/>
    <cellStyle name="40% - Accent3 6 2" xfId="1227" xr:uid="{00000000-0005-0000-0000-000071020000}"/>
    <cellStyle name="40% - Accent3 6 3" xfId="1228" xr:uid="{00000000-0005-0000-0000-000072020000}"/>
    <cellStyle name="40% - Accent3 6 4" xfId="1229" xr:uid="{00000000-0005-0000-0000-000073020000}"/>
    <cellStyle name="40% - Accent3 6 5" xfId="1226" xr:uid="{00000000-0005-0000-0000-000074020000}"/>
    <cellStyle name="40% - Accent3 7" xfId="196" xr:uid="{00000000-0005-0000-0000-000075020000}"/>
    <cellStyle name="40% - Accent3 7 2" xfId="1230" xr:uid="{00000000-0005-0000-0000-000076020000}"/>
    <cellStyle name="40% - Accent3 7 3" xfId="1231" xr:uid="{00000000-0005-0000-0000-000077020000}"/>
    <cellStyle name="40% - Accent3 8" xfId="197" xr:uid="{00000000-0005-0000-0000-000078020000}"/>
    <cellStyle name="40% - Accent3 8 2" xfId="1232" xr:uid="{00000000-0005-0000-0000-000079020000}"/>
    <cellStyle name="40% - Accent3 9" xfId="198" xr:uid="{00000000-0005-0000-0000-00007A020000}"/>
    <cellStyle name="40% - Accent3 9 2" xfId="1234" xr:uid="{00000000-0005-0000-0000-00007B020000}"/>
    <cellStyle name="40% - Accent3 9 3" xfId="1235" xr:uid="{00000000-0005-0000-0000-00007C020000}"/>
    <cellStyle name="40% - Accent3 9 4" xfId="1236" xr:uid="{00000000-0005-0000-0000-00007D020000}"/>
    <cellStyle name="40% - Accent3 9 5" xfId="1233" xr:uid="{00000000-0005-0000-0000-00007E020000}"/>
    <cellStyle name="40% - Accent4" xfId="199" builtinId="43" customBuiltin="1"/>
    <cellStyle name="40% - Accent4 10" xfId="1237" xr:uid="{00000000-0005-0000-0000-000080020000}"/>
    <cellStyle name="40% - Accent4 11" xfId="1238" xr:uid="{00000000-0005-0000-0000-000081020000}"/>
    <cellStyle name="40% - Accent4 12" xfId="1239" xr:uid="{00000000-0005-0000-0000-000082020000}"/>
    <cellStyle name="40% - Accent4 13" xfId="1240" xr:uid="{00000000-0005-0000-0000-000083020000}"/>
    <cellStyle name="40% - Accent4 14" xfId="1241" xr:uid="{00000000-0005-0000-0000-000084020000}"/>
    <cellStyle name="40% - Accent4 15" xfId="1242" xr:uid="{00000000-0005-0000-0000-000085020000}"/>
    <cellStyle name="40% - Accent4 2" xfId="200" xr:uid="{00000000-0005-0000-0000-000086020000}"/>
    <cellStyle name="40% - Accent4 2 2" xfId="201" xr:uid="{00000000-0005-0000-0000-000087020000}"/>
    <cellStyle name="40% - Accent4 2 2 2" xfId="202" xr:uid="{00000000-0005-0000-0000-000088020000}"/>
    <cellStyle name="40% - Accent4 2 3" xfId="203" xr:uid="{00000000-0005-0000-0000-000089020000}"/>
    <cellStyle name="40% - Accent4 2 3 2" xfId="204" xr:uid="{00000000-0005-0000-0000-00008A020000}"/>
    <cellStyle name="40% - Accent4 2 3 2 2" xfId="1243" xr:uid="{00000000-0005-0000-0000-00008B020000}"/>
    <cellStyle name="40% - Accent4 2 3 3" xfId="1244" xr:uid="{00000000-0005-0000-0000-00008C020000}"/>
    <cellStyle name="40% - Accent4 2 3 4" xfId="1245" xr:uid="{00000000-0005-0000-0000-00008D020000}"/>
    <cellStyle name="40% - Accent4 2 3 5" xfId="1246" xr:uid="{00000000-0005-0000-0000-00008E020000}"/>
    <cellStyle name="40% - Accent4 2 3 6" xfId="1247" xr:uid="{00000000-0005-0000-0000-00008F020000}"/>
    <cellStyle name="40% - Accent4 2 4" xfId="205" xr:uid="{00000000-0005-0000-0000-000090020000}"/>
    <cellStyle name="40% - Accent4 2 4 2" xfId="1248" xr:uid="{00000000-0005-0000-0000-000091020000}"/>
    <cellStyle name="40% - Accent4 2 4 3" xfId="1249" xr:uid="{00000000-0005-0000-0000-000092020000}"/>
    <cellStyle name="40% - Accent4 2 4 4" xfId="1250" xr:uid="{00000000-0005-0000-0000-000093020000}"/>
    <cellStyle name="40% - Accent4 2 4 5" xfId="1251" xr:uid="{00000000-0005-0000-0000-000094020000}"/>
    <cellStyle name="40% - Accent4 2 5" xfId="206" xr:uid="{00000000-0005-0000-0000-000095020000}"/>
    <cellStyle name="40% - Accent4 2 5 2" xfId="207" xr:uid="{00000000-0005-0000-0000-000096020000}"/>
    <cellStyle name="40% - Accent4 2 5 3" xfId="208" xr:uid="{00000000-0005-0000-0000-000097020000}"/>
    <cellStyle name="40% - Accent4 2 6" xfId="209" xr:uid="{00000000-0005-0000-0000-000098020000}"/>
    <cellStyle name="40% - Accent4 3" xfId="210" xr:uid="{00000000-0005-0000-0000-000099020000}"/>
    <cellStyle name="40% - Accent4 3 2" xfId="211" xr:uid="{00000000-0005-0000-0000-00009A020000}"/>
    <cellStyle name="40% - Accent4 3 3" xfId="1253" xr:uid="{00000000-0005-0000-0000-00009B020000}"/>
    <cellStyle name="40% - Accent4 3 4" xfId="1254" xr:uid="{00000000-0005-0000-0000-00009C020000}"/>
    <cellStyle name="40% - Accent4 3 5" xfId="1255" xr:uid="{00000000-0005-0000-0000-00009D020000}"/>
    <cellStyle name="40% - Accent4 3 6" xfId="1252" xr:uid="{00000000-0005-0000-0000-00009E020000}"/>
    <cellStyle name="40% - Accent4 4" xfId="212" xr:uid="{00000000-0005-0000-0000-00009F020000}"/>
    <cellStyle name="40% - Accent4 4 2" xfId="1257" xr:uid="{00000000-0005-0000-0000-0000A0020000}"/>
    <cellStyle name="40% - Accent4 4 2 2" xfId="1258" xr:uid="{00000000-0005-0000-0000-0000A1020000}"/>
    <cellStyle name="40% - Accent4 4 2 3" xfId="1259" xr:uid="{00000000-0005-0000-0000-0000A2020000}"/>
    <cellStyle name="40% - Accent4 4 2 4" xfId="1260" xr:uid="{00000000-0005-0000-0000-0000A3020000}"/>
    <cellStyle name="40% - Accent4 4 3" xfId="1261" xr:uid="{00000000-0005-0000-0000-0000A4020000}"/>
    <cellStyle name="40% - Accent4 4 3 2" xfId="1262" xr:uid="{00000000-0005-0000-0000-0000A5020000}"/>
    <cellStyle name="40% - Accent4 4 3 3" xfId="1263" xr:uid="{00000000-0005-0000-0000-0000A6020000}"/>
    <cellStyle name="40% - Accent4 4 3 4" xfId="1264" xr:uid="{00000000-0005-0000-0000-0000A7020000}"/>
    <cellStyle name="40% - Accent4 4 4" xfId="1265" xr:uid="{00000000-0005-0000-0000-0000A8020000}"/>
    <cellStyle name="40% - Accent4 4 5" xfId="1256" xr:uid="{00000000-0005-0000-0000-0000A9020000}"/>
    <cellStyle name="40% - Accent4 5" xfId="213" xr:uid="{00000000-0005-0000-0000-0000AA020000}"/>
    <cellStyle name="40% - Accent4 5 2" xfId="214" xr:uid="{00000000-0005-0000-0000-0000AB020000}"/>
    <cellStyle name="40% - Accent4 5 2 2" xfId="1267" xr:uid="{00000000-0005-0000-0000-0000AC020000}"/>
    <cellStyle name="40% - Accent4 5 2 3" xfId="1268" xr:uid="{00000000-0005-0000-0000-0000AD020000}"/>
    <cellStyle name="40% - Accent4 5 2 4" xfId="1266" xr:uid="{00000000-0005-0000-0000-0000AE020000}"/>
    <cellStyle name="40% - Accent4 5 3" xfId="215" xr:uid="{00000000-0005-0000-0000-0000AF020000}"/>
    <cellStyle name="40% - Accent4 5 3 2" xfId="1270" xr:uid="{00000000-0005-0000-0000-0000B0020000}"/>
    <cellStyle name="40% - Accent4 5 3 3" xfId="1271" xr:uid="{00000000-0005-0000-0000-0000B1020000}"/>
    <cellStyle name="40% - Accent4 5 3 4" xfId="1269" xr:uid="{00000000-0005-0000-0000-0000B2020000}"/>
    <cellStyle name="40% - Accent4 5 4" xfId="216" xr:uid="{00000000-0005-0000-0000-0000B3020000}"/>
    <cellStyle name="40% - Accent4 5 4 2" xfId="1273" xr:uid="{00000000-0005-0000-0000-0000B4020000}"/>
    <cellStyle name="40% - Accent4 5 4 3" xfId="1274" xr:uid="{00000000-0005-0000-0000-0000B5020000}"/>
    <cellStyle name="40% - Accent4 5 4 4" xfId="1272" xr:uid="{00000000-0005-0000-0000-0000B6020000}"/>
    <cellStyle name="40% - Accent4 6" xfId="217" xr:uid="{00000000-0005-0000-0000-0000B7020000}"/>
    <cellStyle name="40% - Accent4 6 2" xfId="1276" xr:uid="{00000000-0005-0000-0000-0000B8020000}"/>
    <cellStyle name="40% - Accent4 6 3" xfId="1277" xr:uid="{00000000-0005-0000-0000-0000B9020000}"/>
    <cellStyle name="40% - Accent4 6 4" xfId="1278" xr:uid="{00000000-0005-0000-0000-0000BA020000}"/>
    <cellStyle name="40% - Accent4 6 5" xfId="1275" xr:uid="{00000000-0005-0000-0000-0000BB020000}"/>
    <cellStyle name="40% - Accent4 7" xfId="218" xr:uid="{00000000-0005-0000-0000-0000BC020000}"/>
    <cellStyle name="40% - Accent4 7 2" xfId="1279" xr:uid="{00000000-0005-0000-0000-0000BD020000}"/>
    <cellStyle name="40% - Accent4 7 3" xfId="1280" xr:uid="{00000000-0005-0000-0000-0000BE020000}"/>
    <cellStyle name="40% - Accent4 8" xfId="219" xr:uid="{00000000-0005-0000-0000-0000BF020000}"/>
    <cellStyle name="40% - Accent4 8 2" xfId="1281" xr:uid="{00000000-0005-0000-0000-0000C0020000}"/>
    <cellStyle name="40% - Accent4 9" xfId="220" xr:uid="{00000000-0005-0000-0000-0000C1020000}"/>
    <cellStyle name="40% - Accent4 9 2" xfId="1283" xr:uid="{00000000-0005-0000-0000-0000C2020000}"/>
    <cellStyle name="40% - Accent4 9 3" xfId="1284" xr:uid="{00000000-0005-0000-0000-0000C3020000}"/>
    <cellStyle name="40% - Accent4 9 4" xfId="1285" xr:uid="{00000000-0005-0000-0000-0000C4020000}"/>
    <cellStyle name="40% - Accent4 9 5" xfId="1282" xr:uid="{00000000-0005-0000-0000-0000C5020000}"/>
    <cellStyle name="40% - Accent5" xfId="221" builtinId="47" customBuiltin="1"/>
    <cellStyle name="40% - Accent5 10" xfId="1286" xr:uid="{00000000-0005-0000-0000-0000C7020000}"/>
    <cellStyle name="40% - Accent5 11" xfId="1287" xr:uid="{00000000-0005-0000-0000-0000C8020000}"/>
    <cellStyle name="40% - Accent5 12" xfId="1288" xr:uid="{00000000-0005-0000-0000-0000C9020000}"/>
    <cellStyle name="40% - Accent5 13" xfId="1289" xr:uid="{00000000-0005-0000-0000-0000CA020000}"/>
    <cellStyle name="40% - Accent5 14" xfId="1290" xr:uid="{00000000-0005-0000-0000-0000CB020000}"/>
    <cellStyle name="40% - Accent5 15" xfId="1291" xr:uid="{00000000-0005-0000-0000-0000CC020000}"/>
    <cellStyle name="40% - Accent5 2" xfId="222" xr:uid="{00000000-0005-0000-0000-0000CD020000}"/>
    <cellStyle name="40% - Accent5 2 2" xfId="223" xr:uid="{00000000-0005-0000-0000-0000CE020000}"/>
    <cellStyle name="40% - Accent5 2 2 2" xfId="224" xr:uid="{00000000-0005-0000-0000-0000CF020000}"/>
    <cellStyle name="40% - Accent5 2 3" xfId="225" xr:uid="{00000000-0005-0000-0000-0000D0020000}"/>
    <cellStyle name="40% - Accent5 2 3 2" xfId="226" xr:uid="{00000000-0005-0000-0000-0000D1020000}"/>
    <cellStyle name="40% - Accent5 2 3 2 2" xfId="1292" xr:uid="{00000000-0005-0000-0000-0000D2020000}"/>
    <cellStyle name="40% - Accent5 2 3 3" xfId="1293" xr:uid="{00000000-0005-0000-0000-0000D3020000}"/>
    <cellStyle name="40% - Accent5 2 3 4" xfId="1294" xr:uid="{00000000-0005-0000-0000-0000D4020000}"/>
    <cellStyle name="40% - Accent5 2 3 5" xfId="1295" xr:uid="{00000000-0005-0000-0000-0000D5020000}"/>
    <cellStyle name="40% - Accent5 2 3 6" xfId="1296" xr:uid="{00000000-0005-0000-0000-0000D6020000}"/>
    <cellStyle name="40% - Accent5 2 4" xfId="227" xr:uid="{00000000-0005-0000-0000-0000D7020000}"/>
    <cellStyle name="40% - Accent5 2 4 2" xfId="1297" xr:uid="{00000000-0005-0000-0000-0000D8020000}"/>
    <cellStyle name="40% - Accent5 2 4 3" xfId="1298" xr:uid="{00000000-0005-0000-0000-0000D9020000}"/>
    <cellStyle name="40% - Accent5 2 4 4" xfId="1299" xr:uid="{00000000-0005-0000-0000-0000DA020000}"/>
    <cellStyle name="40% - Accent5 2 4 5" xfId="1300" xr:uid="{00000000-0005-0000-0000-0000DB020000}"/>
    <cellStyle name="40% - Accent5 2 5" xfId="228" xr:uid="{00000000-0005-0000-0000-0000DC020000}"/>
    <cellStyle name="40% - Accent5 2 5 2" xfId="229" xr:uid="{00000000-0005-0000-0000-0000DD020000}"/>
    <cellStyle name="40% - Accent5 2 5 3" xfId="230" xr:uid="{00000000-0005-0000-0000-0000DE020000}"/>
    <cellStyle name="40% - Accent5 2 6" xfId="231" xr:uid="{00000000-0005-0000-0000-0000DF020000}"/>
    <cellStyle name="40% - Accent5 3" xfId="232" xr:uid="{00000000-0005-0000-0000-0000E0020000}"/>
    <cellStyle name="40% - Accent5 3 2" xfId="233" xr:uid="{00000000-0005-0000-0000-0000E1020000}"/>
    <cellStyle name="40% - Accent5 3 3" xfId="1302" xr:uid="{00000000-0005-0000-0000-0000E2020000}"/>
    <cellStyle name="40% - Accent5 3 4" xfId="1303" xr:uid="{00000000-0005-0000-0000-0000E3020000}"/>
    <cellStyle name="40% - Accent5 3 5" xfId="1304" xr:uid="{00000000-0005-0000-0000-0000E4020000}"/>
    <cellStyle name="40% - Accent5 3 6" xfId="1301" xr:uid="{00000000-0005-0000-0000-0000E5020000}"/>
    <cellStyle name="40% - Accent5 4" xfId="234" xr:uid="{00000000-0005-0000-0000-0000E6020000}"/>
    <cellStyle name="40% - Accent5 4 2" xfId="1306" xr:uid="{00000000-0005-0000-0000-0000E7020000}"/>
    <cellStyle name="40% - Accent5 4 2 2" xfId="1307" xr:uid="{00000000-0005-0000-0000-0000E8020000}"/>
    <cellStyle name="40% - Accent5 4 2 3" xfId="1308" xr:uid="{00000000-0005-0000-0000-0000E9020000}"/>
    <cellStyle name="40% - Accent5 4 2 4" xfId="1309" xr:uid="{00000000-0005-0000-0000-0000EA020000}"/>
    <cellStyle name="40% - Accent5 4 3" xfId="1310" xr:uid="{00000000-0005-0000-0000-0000EB020000}"/>
    <cellStyle name="40% - Accent5 4 3 2" xfId="1311" xr:uid="{00000000-0005-0000-0000-0000EC020000}"/>
    <cellStyle name="40% - Accent5 4 3 3" xfId="1312" xr:uid="{00000000-0005-0000-0000-0000ED020000}"/>
    <cellStyle name="40% - Accent5 4 3 4" xfId="1313" xr:uid="{00000000-0005-0000-0000-0000EE020000}"/>
    <cellStyle name="40% - Accent5 4 4" xfId="1314" xr:uid="{00000000-0005-0000-0000-0000EF020000}"/>
    <cellStyle name="40% - Accent5 4 5" xfId="1305" xr:uid="{00000000-0005-0000-0000-0000F0020000}"/>
    <cellStyle name="40% - Accent5 5" xfId="235" xr:uid="{00000000-0005-0000-0000-0000F1020000}"/>
    <cellStyle name="40% - Accent5 5 2" xfId="236" xr:uid="{00000000-0005-0000-0000-0000F2020000}"/>
    <cellStyle name="40% - Accent5 5 2 2" xfId="1316" xr:uid="{00000000-0005-0000-0000-0000F3020000}"/>
    <cellStyle name="40% - Accent5 5 2 3" xfId="1317" xr:uid="{00000000-0005-0000-0000-0000F4020000}"/>
    <cellStyle name="40% - Accent5 5 2 4" xfId="1315" xr:uid="{00000000-0005-0000-0000-0000F5020000}"/>
    <cellStyle name="40% - Accent5 5 3" xfId="237" xr:uid="{00000000-0005-0000-0000-0000F6020000}"/>
    <cellStyle name="40% - Accent5 5 3 2" xfId="1319" xr:uid="{00000000-0005-0000-0000-0000F7020000}"/>
    <cellStyle name="40% - Accent5 5 3 3" xfId="1320" xr:uid="{00000000-0005-0000-0000-0000F8020000}"/>
    <cellStyle name="40% - Accent5 5 3 4" xfId="1318" xr:uid="{00000000-0005-0000-0000-0000F9020000}"/>
    <cellStyle name="40% - Accent5 5 4" xfId="238" xr:uid="{00000000-0005-0000-0000-0000FA020000}"/>
    <cellStyle name="40% - Accent5 5 4 2" xfId="1322" xr:uid="{00000000-0005-0000-0000-0000FB020000}"/>
    <cellStyle name="40% - Accent5 5 4 3" xfId="1323" xr:uid="{00000000-0005-0000-0000-0000FC020000}"/>
    <cellStyle name="40% - Accent5 5 4 4" xfId="1321" xr:uid="{00000000-0005-0000-0000-0000FD020000}"/>
    <cellStyle name="40% - Accent5 6" xfId="239" xr:uid="{00000000-0005-0000-0000-0000FE020000}"/>
    <cellStyle name="40% - Accent5 6 2" xfId="1325" xr:uid="{00000000-0005-0000-0000-0000FF020000}"/>
    <cellStyle name="40% - Accent5 6 3" xfId="1326" xr:uid="{00000000-0005-0000-0000-000000030000}"/>
    <cellStyle name="40% - Accent5 6 4" xfId="1327" xr:uid="{00000000-0005-0000-0000-000001030000}"/>
    <cellStyle name="40% - Accent5 6 5" xfId="1324" xr:uid="{00000000-0005-0000-0000-000002030000}"/>
    <cellStyle name="40% - Accent5 7" xfId="240" xr:uid="{00000000-0005-0000-0000-000003030000}"/>
    <cellStyle name="40% - Accent5 7 2" xfId="1328" xr:uid="{00000000-0005-0000-0000-000004030000}"/>
    <cellStyle name="40% - Accent5 7 3" xfId="1329" xr:uid="{00000000-0005-0000-0000-000005030000}"/>
    <cellStyle name="40% - Accent5 8" xfId="241" xr:uid="{00000000-0005-0000-0000-000006030000}"/>
    <cellStyle name="40% - Accent5 8 2" xfId="1330" xr:uid="{00000000-0005-0000-0000-000007030000}"/>
    <cellStyle name="40% - Accent5 9" xfId="242" xr:uid="{00000000-0005-0000-0000-000008030000}"/>
    <cellStyle name="40% - Accent5 9 2" xfId="1332" xr:uid="{00000000-0005-0000-0000-000009030000}"/>
    <cellStyle name="40% - Accent5 9 3" xfId="1333" xr:uid="{00000000-0005-0000-0000-00000A030000}"/>
    <cellStyle name="40% - Accent5 9 4" xfId="1334" xr:uid="{00000000-0005-0000-0000-00000B030000}"/>
    <cellStyle name="40% - Accent5 9 5" xfId="1331" xr:uid="{00000000-0005-0000-0000-00000C030000}"/>
    <cellStyle name="40% - Accent6" xfId="243" builtinId="51" customBuiltin="1"/>
    <cellStyle name="40% - Accent6 10" xfId="1335" xr:uid="{00000000-0005-0000-0000-00000E030000}"/>
    <cellStyle name="40% - Accent6 11" xfId="1336" xr:uid="{00000000-0005-0000-0000-00000F030000}"/>
    <cellStyle name="40% - Accent6 12" xfId="1337" xr:uid="{00000000-0005-0000-0000-000010030000}"/>
    <cellStyle name="40% - Accent6 13" xfId="1338" xr:uid="{00000000-0005-0000-0000-000011030000}"/>
    <cellStyle name="40% - Accent6 14" xfId="1339" xr:uid="{00000000-0005-0000-0000-000012030000}"/>
    <cellStyle name="40% - Accent6 15" xfId="1340" xr:uid="{00000000-0005-0000-0000-000013030000}"/>
    <cellStyle name="40% - Accent6 2" xfId="244" xr:uid="{00000000-0005-0000-0000-000014030000}"/>
    <cellStyle name="40% - Accent6 2 2" xfId="245" xr:uid="{00000000-0005-0000-0000-000015030000}"/>
    <cellStyle name="40% - Accent6 2 2 2" xfId="246" xr:uid="{00000000-0005-0000-0000-000016030000}"/>
    <cellStyle name="40% - Accent6 2 3" xfId="247" xr:uid="{00000000-0005-0000-0000-000017030000}"/>
    <cellStyle name="40% - Accent6 2 3 2" xfId="248" xr:uid="{00000000-0005-0000-0000-000018030000}"/>
    <cellStyle name="40% - Accent6 2 3 2 2" xfId="1341" xr:uid="{00000000-0005-0000-0000-000019030000}"/>
    <cellStyle name="40% - Accent6 2 3 3" xfId="1342" xr:uid="{00000000-0005-0000-0000-00001A030000}"/>
    <cellStyle name="40% - Accent6 2 3 4" xfId="1343" xr:uid="{00000000-0005-0000-0000-00001B030000}"/>
    <cellStyle name="40% - Accent6 2 3 5" xfId="1344" xr:uid="{00000000-0005-0000-0000-00001C030000}"/>
    <cellStyle name="40% - Accent6 2 3 6" xfId="1345" xr:uid="{00000000-0005-0000-0000-00001D030000}"/>
    <cellStyle name="40% - Accent6 2 4" xfId="249" xr:uid="{00000000-0005-0000-0000-00001E030000}"/>
    <cellStyle name="40% - Accent6 2 4 2" xfId="1346" xr:uid="{00000000-0005-0000-0000-00001F030000}"/>
    <cellStyle name="40% - Accent6 2 4 3" xfId="1347" xr:uid="{00000000-0005-0000-0000-000020030000}"/>
    <cellStyle name="40% - Accent6 2 4 4" xfId="1348" xr:uid="{00000000-0005-0000-0000-000021030000}"/>
    <cellStyle name="40% - Accent6 2 4 5" xfId="1349" xr:uid="{00000000-0005-0000-0000-000022030000}"/>
    <cellStyle name="40% - Accent6 2 5" xfId="250" xr:uid="{00000000-0005-0000-0000-000023030000}"/>
    <cellStyle name="40% - Accent6 2 5 2" xfId="251" xr:uid="{00000000-0005-0000-0000-000024030000}"/>
    <cellStyle name="40% - Accent6 2 5 3" xfId="252" xr:uid="{00000000-0005-0000-0000-000025030000}"/>
    <cellStyle name="40% - Accent6 2 6" xfId="253" xr:uid="{00000000-0005-0000-0000-000026030000}"/>
    <cellStyle name="40% - Accent6 3" xfId="254" xr:uid="{00000000-0005-0000-0000-000027030000}"/>
    <cellStyle name="40% - Accent6 3 2" xfId="255" xr:uid="{00000000-0005-0000-0000-000028030000}"/>
    <cellStyle name="40% - Accent6 3 3" xfId="1351" xr:uid="{00000000-0005-0000-0000-000029030000}"/>
    <cellStyle name="40% - Accent6 3 4" xfId="1352" xr:uid="{00000000-0005-0000-0000-00002A030000}"/>
    <cellStyle name="40% - Accent6 3 5" xfId="1353" xr:uid="{00000000-0005-0000-0000-00002B030000}"/>
    <cellStyle name="40% - Accent6 3 6" xfId="1350" xr:uid="{00000000-0005-0000-0000-00002C030000}"/>
    <cellStyle name="40% - Accent6 4" xfId="256" xr:uid="{00000000-0005-0000-0000-00002D030000}"/>
    <cellStyle name="40% - Accent6 4 2" xfId="1355" xr:uid="{00000000-0005-0000-0000-00002E030000}"/>
    <cellStyle name="40% - Accent6 4 2 2" xfId="1356" xr:uid="{00000000-0005-0000-0000-00002F030000}"/>
    <cellStyle name="40% - Accent6 4 2 3" xfId="1357" xr:uid="{00000000-0005-0000-0000-000030030000}"/>
    <cellStyle name="40% - Accent6 4 2 4" xfId="1358" xr:uid="{00000000-0005-0000-0000-000031030000}"/>
    <cellStyle name="40% - Accent6 4 3" xfId="1359" xr:uid="{00000000-0005-0000-0000-000032030000}"/>
    <cellStyle name="40% - Accent6 4 3 2" xfId="1360" xr:uid="{00000000-0005-0000-0000-000033030000}"/>
    <cellStyle name="40% - Accent6 4 3 3" xfId="1361" xr:uid="{00000000-0005-0000-0000-000034030000}"/>
    <cellStyle name="40% - Accent6 4 3 4" xfId="1362" xr:uid="{00000000-0005-0000-0000-000035030000}"/>
    <cellStyle name="40% - Accent6 4 4" xfId="1363" xr:uid="{00000000-0005-0000-0000-000036030000}"/>
    <cellStyle name="40% - Accent6 4 5" xfId="1354" xr:uid="{00000000-0005-0000-0000-000037030000}"/>
    <cellStyle name="40% - Accent6 5" xfId="257" xr:uid="{00000000-0005-0000-0000-000038030000}"/>
    <cellStyle name="40% - Accent6 5 2" xfId="258" xr:uid="{00000000-0005-0000-0000-000039030000}"/>
    <cellStyle name="40% - Accent6 5 2 2" xfId="1365" xr:uid="{00000000-0005-0000-0000-00003A030000}"/>
    <cellStyle name="40% - Accent6 5 2 3" xfId="1366" xr:uid="{00000000-0005-0000-0000-00003B030000}"/>
    <cellStyle name="40% - Accent6 5 2 4" xfId="1364" xr:uid="{00000000-0005-0000-0000-00003C030000}"/>
    <cellStyle name="40% - Accent6 5 3" xfId="259" xr:uid="{00000000-0005-0000-0000-00003D030000}"/>
    <cellStyle name="40% - Accent6 5 3 2" xfId="1368" xr:uid="{00000000-0005-0000-0000-00003E030000}"/>
    <cellStyle name="40% - Accent6 5 3 3" xfId="1369" xr:uid="{00000000-0005-0000-0000-00003F030000}"/>
    <cellStyle name="40% - Accent6 5 3 4" xfId="1367" xr:uid="{00000000-0005-0000-0000-000040030000}"/>
    <cellStyle name="40% - Accent6 5 4" xfId="260" xr:uid="{00000000-0005-0000-0000-000041030000}"/>
    <cellStyle name="40% - Accent6 5 4 2" xfId="1371" xr:uid="{00000000-0005-0000-0000-000042030000}"/>
    <cellStyle name="40% - Accent6 5 4 3" xfId="1372" xr:uid="{00000000-0005-0000-0000-000043030000}"/>
    <cellStyle name="40% - Accent6 5 4 4" xfId="1370" xr:uid="{00000000-0005-0000-0000-000044030000}"/>
    <cellStyle name="40% - Accent6 6" xfId="261" xr:uid="{00000000-0005-0000-0000-000045030000}"/>
    <cellStyle name="40% - Accent6 6 2" xfId="1374" xr:uid="{00000000-0005-0000-0000-000046030000}"/>
    <cellStyle name="40% - Accent6 6 3" xfId="1375" xr:uid="{00000000-0005-0000-0000-000047030000}"/>
    <cellStyle name="40% - Accent6 6 4" xfId="1376" xr:uid="{00000000-0005-0000-0000-000048030000}"/>
    <cellStyle name="40% - Accent6 6 5" xfId="1373" xr:uid="{00000000-0005-0000-0000-000049030000}"/>
    <cellStyle name="40% - Accent6 7" xfId="262" xr:uid="{00000000-0005-0000-0000-00004A030000}"/>
    <cellStyle name="40% - Accent6 7 2" xfId="1377" xr:uid="{00000000-0005-0000-0000-00004B030000}"/>
    <cellStyle name="40% - Accent6 7 3" xfId="1378" xr:uid="{00000000-0005-0000-0000-00004C030000}"/>
    <cellStyle name="40% - Accent6 8" xfId="263" xr:uid="{00000000-0005-0000-0000-00004D030000}"/>
    <cellStyle name="40% - Accent6 8 2" xfId="1379" xr:uid="{00000000-0005-0000-0000-00004E030000}"/>
    <cellStyle name="40% - Accent6 9" xfId="264" xr:uid="{00000000-0005-0000-0000-00004F030000}"/>
    <cellStyle name="40% - Accent6 9 2" xfId="1381" xr:uid="{00000000-0005-0000-0000-000050030000}"/>
    <cellStyle name="40% - Accent6 9 3" xfId="1382" xr:uid="{00000000-0005-0000-0000-000051030000}"/>
    <cellStyle name="40% - Accent6 9 4" xfId="1383" xr:uid="{00000000-0005-0000-0000-000052030000}"/>
    <cellStyle name="40% - Accent6 9 5" xfId="1380" xr:uid="{00000000-0005-0000-0000-000053030000}"/>
    <cellStyle name="60% - Accent1" xfId="265" builtinId="32" customBuiltin="1"/>
    <cellStyle name="60% - Accent1 10" xfId="1384" xr:uid="{00000000-0005-0000-0000-000055030000}"/>
    <cellStyle name="60% - Accent1 10 2" xfId="1385" xr:uid="{00000000-0005-0000-0000-000056030000}"/>
    <cellStyle name="60% - Accent1 10 3" xfId="1386" xr:uid="{00000000-0005-0000-0000-000057030000}"/>
    <cellStyle name="60% - Accent1 11" xfId="1387" xr:uid="{00000000-0005-0000-0000-000058030000}"/>
    <cellStyle name="60% - Accent1 12" xfId="1388" xr:uid="{00000000-0005-0000-0000-000059030000}"/>
    <cellStyle name="60% - Accent1 13" xfId="1389" xr:uid="{00000000-0005-0000-0000-00005A030000}"/>
    <cellStyle name="60% - Accent1 14" xfId="1390" xr:uid="{00000000-0005-0000-0000-00005B030000}"/>
    <cellStyle name="60% - Accent1 2" xfId="266" xr:uid="{00000000-0005-0000-0000-00005C030000}"/>
    <cellStyle name="60% - Accent1 2 2" xfId="267" xr:uid="{00000000-0005-0000-0000-00005D030000}"/>
    <cellStyle name="60% - Accent1 2 2 2" xfId="1391" xr:uid="{00000000-0005-0000-0000-00005E030000}"/>
    <cellStyle name="60% - Accent1 2 2 3" xfId="1392" xr:uid="{00000000-0005-0000-0000-00005F030000}"/>
    <cellStyle name="60% - Accent1 2 2 4" xfId="1393" xr:uid="{00000000-0005-0000-0000-000060030000}"/>
    <cellStyle name="60% - Accent1 2 2 5" xfId="1394" xr:uid="{00000000-0005-0000-0000-000061030000}"/>
    <cellStyle name="60% - Accent1 2 3" xfId="268" xr:uid="{00000000-0005-0000-0000-000062030000}"/>
    <cellStyle name="60% - Accent1 2 3 2" xfId="1396" xr:uid="{00000000-0005-0000-0000-000063030000}"/>
    <cellStyle name="60% - Accent1 2 3 3" xfId="1397" xr:uid="{00000000-0005-0000-0000-000064030000}"/>
    <cellStyle name="60% - Accent1 2 3 4" xfId="1395" xr:uid="{00000000-0005-0000-0000-000065030000}"/>
    <cellStyle name="60% - Accent1 2 4" xfId="269" xr:uid="{00000000-0005-0000-0000-000066030000}"/>
    <cellStyle name="60% - Accent1 2 5" xfId="270" xr:uid="{00000000-0005-0000-0000-000067030000}"/>
    <cellStyle name="60% - Accent1 3" xfId="271" xr:uid="{00000000-0005-0000-0000-000068030000}"/>
    <cellStyle name="60% - Accent1 3 2" xfId="1399" xr:uid="{00000000-0005-0000-0000-000069030000}"/>
    <cellStyle name="60% - Accent1 3 3" xfId="1400" xr:uid="{00000000-0005-0000-0000-00006A030000}"/>
    <cellStyle name="60% - Accent1 3 4" xfId="1401" xr:uid="{00000000-0005-0000-0000-00006B030000}"/>
    <cellStyle name="60% - Accent1 3 5" xfId="1398" xr:uid="{00000000-0005-0000-0000-00006C030000}"/>
    <cellStyle name="60% - Accent1 4" xfId="272" xr:uid="{00000000-0005-0000-0000-00006D030000}"/>
    <cellStyle name="60% - Accent1 4 2" xfId="1403" xr:uid="{00000000-0005-0000-0000-00006E030000}"/>
    <cellStyle name="60% - Accent1 4 3" xfId="1404" xr:uid="{00000000-0005-0000-0000-00006F030000}"/>
    <cellStyle name="60% - Accent1 4 4" xfId="1405" xr:uid="{00000000-0005-0000-0000-000070030000}"/>
    <cellStyle name="60% - Accent1 4 5" xfId="1402" xr:uid="{00000000-0005-0000-0000-000071030000}"/>
    <cellStyle name="60% - Accent1 5" xfId="273" xr:uid="{00000000-0005-0000-0000-000072030000}"/>
    <cellStyle name="60% - Accent1 5 2" xfId="274" xr:uid="{00000000-0005-0000-0000-000073030000}"/>
    <cellStyle name="60% - Accent1 5 2 2" xfId="1406" xr:uid="{00000000-0005-0000-0000-000074030000}"/>
    <cellStyle name="60% - Accent1 5 2 3" xfId="1407" xr:uid="{00000000-0005-0000-0000-000075030000}"/>
    <cellStyle name="60% - Accent1 5 2 4" xfId="1408" xr:uid="{00000000-0005-0000-0000-000076030000}"/>
    <cellStyle name="60% - Accent1 5 3" xfId="275" xr:uid="{00000000-0005-0000-0000-000077030000}"/>
    <cellStyle name="60% - Accent1 5 3 2" xfId="1410" xr:uid="{00000000-0005-0000-0000-000078030000}"/>
    <cellStyle name="60% - Accent1 5 3 3" xfId="1411" xr:uid="{00000000-0005-0000-0000-000079030000}"/>
    <cellStyle name="60% - Accent1 5 3 4" xfId="1409" xr:uid="{00000000-0005-0000-0000-00007A030000}"/>
    <cellStyle name="60% - Accent1 5 4" xfId="276" xr:uid="{00000000-0005-0000-0000-00007B030000}"/>
    <cellStyle name="60% - Accent1 5 4 2" xfId="1413" xr:uid="{00000000-0005-0000-0000-00007C030000}"/>
    <cellStyle name="60% - Accent1 5 4 3" xfId="1414" xr:uid="{00000000-0005-0000-0000-00007D030000}"/>
    <cellStyle name="60% - Accent1 5 4 4" xfId="1412" xr:uid="{00000000-0005-0000-0000-00007E030000}"/>
    <cellStyle name="60% - Accent1 6" xfId="277" xr:uid="{00000000-0005-0000-0000-00007F030000}"/>
    <cellStyle name="60% - Accent1 6 2" xfId="1416" xr:uid="{00000000-0005-0000-0000-000080030000}"/>
    <cellStyle name="60% - Accent1 6 3" xfId="1417" xr:uid="{00000000-0005-0000-0000-000081030000}"/>
    <cellStyle name="60% - Accent1 6 4" xfId="1415" xr:uid="{00000000-0005-0000-0000-000082030000}"/>
    <cellStyle name="60% - Accent1 7" xfId="278" xr:uid="{00000000-0005-0000-0000-000083030000}"/>
    <cellStyle name="60% - Accent1 7 2" xfId="1418" xr:uid="{00000000-0005-0000-0000-000084030000}"/>
    <cellStyle name="60% - Accent1 8" xfId="279" xr:uid="{00000000-0005-0000-0000-000085030000}"/>
    <cellStyle name="60% - Accent1 9" xfId="280" xr:uid="{00000000-0005-0000-0000-000086030000}"/>
    <cellStyle name="60% - Accent1 9 2" xfId="1420" xr:uid="{00000000-0005-0000-0000-000087030000}"/>
    <cellStyle name="60% - Accent1 9 3" xfId="1421" xr:uid="{00000000-0005-0000-0000-000088030000}"/>
    <cellStyle name="60% - Accent1 9 4" xfId="1419" xr:uid="{00000000-0005-0000-0000-000089030000}"/>
    <cellStyle name="60% - Accent2" xfId="281" builtinId="36" customBuiltin="1"/>
    <cellStyle name="60% - Accent2 10" xfId="1422" xr:uid="{00000000-0005-0000-0000-00008B030000}"/>
    <cellStyle name="60% - Accent2 10 2" xfId="1423" xr:uid="{00000000-0005-0000-0000-00008C030000}"/>
    <cellStyle name="60% - Accent2 10 3" xfId="1424" xr:uid="{00000000-0005-0000-0000-00008D030000}"/>
    <cellStyle name="60% - Accent2 11" xfId="1425" xr:uid="{00000000-0005-0000-0000-00008E030000}"/>
    <cellStyle name="60% - Accent2 12" xfId="1426" xr:uid="{00000000-0005-0000-0000-00008F030000}"/>
    <cellStyle name="60% - Accent2 13" xfId="1427" xr:uid="{00000000-0005-0000-0000-000090030000}"/>
    <cellStyle name="60% - Accent2 14" xfId="1428" xr:uid="{00000000-0005-0000-0000-000091030000}"/>
    <cellStyle name="60% - Accent2 2" xfId="282" xr:uid="{00000000-0005-0000-0000-000092030000}"/>
    <cellStyle name="60% - Accent2 2 2" xfId="283" xr:uid="{00000000-0005-0000-0000-000093030000}"/>
    <cellStyle name="60% - Accent2 2 2 2" xfId="1429" xr:uid="{00000000-0005-0000-0000-000094030000}"/>
    <cellStyle name="60% - Accent2 2 2 3" xfId="1430" xr:uid="{00000000-0005-0000-0000-000095030000}"/>
    <cellStyle name="60% - Accent2 2 2 4" xfId="1431" xr:uid="{00000000-0005-0000-0000-000096030000}"/>
    <cellStyle name="60% - Accent2 2 2 5" xfId="1432" xr:uid="{00000000-0005-0000-0000-000097030000}"/>
    <cellStyle name="60% - Accent2 2 3" xfId="284" xr:uid="{00000000-0005-0000-0000-000098030000}"/>
    <cellStyle name="60% - Accent2 2 3 2" xfId="1434" xr:uid="{00000000-0005-0000-0000-000099030000}"/>
    <cellStyle name="60% - Accent2 2 3 3" xfId="1435" xr:uid="{00000000-0005-0000-0000-00009A030000}"/>
    <cellStyle name="60% - Accent2 2 3 4" xfId="1433" xr:uid="{00000000-0005-0000-0000-00009B030000}"/>
    <cellStyle name="60% - Accent2 2 4" xfId="285" xr:uid="{00000000-0005-0000-0000-00009C030000}"/>
    <cellStyle name="60% - Accent2 2 5" xfId="286" xr:uid="{00000000-0005-0000-0000-00009D030000}"/>
    <cellStyle name="60% - Accent2 3" xfId="287" xr:uid="{00000000-0005-0000-0000-00009E030000}"/>
    <cellStyle name="60% - Accent2 3 2" xfId="1437" xr:uid="{00000000-0005-0000-0000-00009F030000}"/>
    <cellStyle name="60% - Accent2 3 3" xfId="1438" xr:uid="{00000000-0005-0000-0000-0000A0030000}"/>
    <cellStyle name="60% - Accent2 3 4" xfId="1439" xr:uid="{00000000-0005-0000-0000-0000A1030000}"/>
    <cellStyle name="60% - Accent2 3 5" xfId="1436" xr:uid="{00000000-0005-0000-0000-0000A2030000}"/>
    <cellStyle name="60% - Accent2 4" xfId="288" xr:uid="{00000000-0005-0000-0000-0000A3030000}"/>
    <cellStyle name="60% - Accent2 4 2" xfId="1441" xr:uid="{00000000-0005-0000-0000-0000A4030000}"/>
    <cellStyle name="60% - Accent2 4 3" xfId="1442" xr:uid="{00000000-0005-0000-0000-0000A5030000}"/>
    <cellStyle name="60% - Accent2 4 4" xfId="1443" xr:uid="{00000000-0005-0000-0000-0000A6030000}"/>
    <cellStyle name="60% - Accent2 4 5" xfId="1440" xr:uid="{00000000-0005-0000-0000-0000A7030000}"/>
    <cellStyle name="60% - Accent2 5" xfId="289" xr:uid="{00000000-0005-0000-0000-0000A8030000}"/>
    <cellStyle name="60% - Accent2 5 2" xfId="290" xr:uid="{00000000-0005-0000-0000-0000A9030000}"/>
    <cellStyle name="60% - Accent2 5 2 2" xfId="1444" xr:uid="{00000000-0005-0000-0000-0000AA030000}"/>
    <cellStyle name="60% - Accent2 5 2 3" xfId="1445" xr:uid="{00000000-0005-0000-0000-0000AB030000}"/>
    <cellStyle name="60% - Accent2 5 2 4" xfId="1446" xr:uid="{00000000-0005-0000-0000-0000AC030000}"/>
    <cellStyle name="60% - Accent2 5 3" xfId="291" xr:uid="{00000000-0005-0000-0000-0000AD030000}"/>
    <cellStyle name="60% - Accent2 5 3 2" xfId="1448" xr:uid="{00000000-0005-0000-0000-0000AE030000}"/>
    <cellStyle name="60% - Accent2 5 3 3" xfId="1449" xr:uid="{00000000-0005-0000-0000-0000AF030000}"/>
    <cellStyle name="60% - Accent2 5 3 4" xfId="1447" xr:uid="{00000000-0005-0000-0000-0000B0030000}"/>
    <cellStyle name="60% - Accent2 5 4" xfId="292" xr:uid="{00000000-0005-0000-0000-0000B1030000}"/>
    <cellStyle name="60% - Accent2 5 4 2" xfId="1451" xr:uid="{00000000-0005-0000-0000-0000B2030000}"/>
    <cellStyle name="60% - Accent2 5 4 3" xfId="1452" xr:uid="{00000000-0005-0000-0000-0000B3030000}"/>
    <cellStyle name="60% - Accent2 5 4 4" xfId="1450" xr:uid="{00000000-0005-0000-0000-0000B4030000}"/>
    <cellStyle name="60% - Accent2 6" xfId="293" xr:uid="{00000000-0005-0000-0000-0000B5030000}"/>
    <cellStyle name="60% - Accent2 6 2" xfId="1454" xr:uid="{00000000-0005-0000-0000-0000B6030000}"/>
    <cellStyle name="60% - Accent2 6 3" xfId="1455" xr:uid="{00000000-0005-0000-0000-0000B7030000}"/>
    <cellStyle name="60% - Accent2 6 4" xfId="1453" xr:uid="{00000000-0005-0000-0000-0000B8030000}"/>
    <cellStyle name="60% - Accent2 7" xfId="294" xr:uid="{00000000-0005-0000-0000-0000B9030000}"/>
    <cellStyle name="60% - Accent2 7 2" xfId="1456" xr:uid="{00000000-0005-0000-0000-0000BA030000}"/>
    <cellStyle name="60% - Accent2 8" xfId="295" xr:uid="{00000000-0005-0000-0000-0000BB030000}"/>
    <cellStyle name="60% - Accent2 9" xfId="296" xr:uid="{00000000-0005-0000-0000-0000BC030000}"/>
    <cellStyle name="60% - Accent2 9 2" xfId="1458" xr:uid="{00000000-0005-0000-0000-0000BD030000}"/>
    <cellStyle name="60% - Accent2 9 3" xfId="1459" xr:uid="{00000000-0005-0000-0000-0000BE030000}"/>
    <cellStyle name="60% - Accent2 9 4" xfId="1457" xr:uid="{00000000-0005-0000-0000-0000BF030000}"/>
    <cellStyle name="60% - Accent3" xfId="297" builtinId="40" customBuiltin="1"/>
    <cellStyle name="60% - Accent3 10" xfId="1460" xr:uid="{00000000-0005-0000-0000-0000C1030000}"/>
    <cellStyle name="60% - Accent3 10 2" xfId="1461" xr:uid="{00000000-0005-0000-0000-0000C2030000}"/>
    <cellStyle name="60% - Accent3 10 3" xfId="1462" xr:uid="{00000000-0005-0000-0000-0000C3030000}"/>
    <cellStyle name="60% - Accent3 11" xfId="1463" xr:uid="{00000000-0005-0000-0000-0000C4030000}"/>
    <cellStyle name="60% - Accent3 12" xfId="1464" xr:uid="{00000000-0005-0000-0000-0000C5030000}"/>
    <cellStyle name="60% - Accent3 13" xfId="1465" xr:uid="{00000000-0005-0000-0000-0000C6030000}"/>
    <cellStyle name="60% - Accent3 14" xfId="1466" xr:uid="{00000000-0005-0000-0000-0000C7030000}"/>
    <cellStyle name="60% - Accent3 2" xfId="298" xr:uid="{00000000-0005-0000-0000-0000C8030000}"/>
    <cellStyle name="60% - Accent3 2 2" xfId="299" xr:uid="{00000000-0005-0000-0000-0000C9030000}"/>
    <cellStyle name="60% - Accent3 2 2 2" xfId="1467" xr:uid="{00000000-0005-0000-0000-0000CA030000}"/>
    <cellStyle name="60% - Accent3 2 2 3" xfId="1468" xr:uid="{00000000-0005-0000-0000-0000CB030000}"/>
    <cellStyle name="60% - Accent3 2 2 4" xfId="1469" xr:uid="{00000000-0005-0000-0000-0000CC030000}"/>
    <cellStyle name="60% - Accent3 2 2 5" xfId="1470" xr:uid="{00000000-0005-0000-0000-0000CD030000}"/>
    <cellStyle name="60% - Accent3 2 3" xfId="300" xr:uid="{00000000-0005-0000-0000-0000CE030000}"/>
    <cellStyle name="60% - Accent3 2 3 2" xfId="1472" xr:uid="{00000000-0005-0000-0000-0000CF030000}"/>
    <cellStyle name="60% - Accent3 2 3 3" xfId="1473" xr:uid="{00000000-0005-0000-0000-0000D0030000}"/>
    <cellStyle name="60% - Accent3 2 3 4" xfId="1471" xr:uid="{00000000-0005-0000-0000-0000D1030000}"/>
    <cellStyle name="60% - Accent3 2 4" xfId="301" xr:uid="{00000000-0005-0000-0000-0000D2030000}"/>
    <cellStyle name="60% - Accent3 2 5" xfId="302" xr:uid="{00000000-0005-0000-0000-0000D3030000}"/>
    <cellStyle name="60% - Accent3 3" xfId="303" xr:uid="{00000000-0005-0000-0000-0000D4030000}"/>
    <cellStyle name="60% - Accent3 3 2" xfId="1475" xr:uid="{00000000-0005-0000-0000-0000D5030000}"/>
    <cellStyle name="60% - Accent3 3 3" xfId="1476" xr:uid="{00000000-0005-0000-0000-0000D6030000}"/>
    <cellStyle name="60% - Accent3 3 4" xfId="1477" xr:uid="{00000000-0005-0000-0000-0000D7030000}"/>
    <cellStyle name="60% - Accent3 3 5" xfId="1474" xr:uid="{00000000-0005-0000-0000-0000D8030000}"/>
    <cellStyle name="60% - Accent3 4" xfId="304" xr:uid="{00000000-0005-0000-0000-0000D9030000}"/>
    <cellStyle name="60% - Accent3 4 2" xfId="1479" xr:uid="{00000000-0005-0000-0000-0000DA030000}"/>
    <cellStyle name="60% - Accent3 4 3" xfId="1480" xr:uid="{00000000-0005-0000-0000-0000DB030000}"/>
    <cellStyle name="60% - Accent3 4 4" xfId="1481" xr:uid="{00000000-0005-0000-0000-0000DC030000}"/>
    <cellStyle name="60% - Accent3 4 5" xfId="1478" xr:uid="{00000000-0005-0000-0000-0000DD030000}"/>
    <cellStyle name="60% - Accent3 5" xfId="305" xr:uid="{00000000-0005-0000-0000-0000DE030000}"/>
    <cellStyle name="60% - Accent3 5 2" xfId="306" xr:uid="{00000000-0005-0000-0000-0000DF030000}"/>
    <cellStyle name="60% - Accent3 5 2 2" xfId="1482" xr:uid="{00000000-0005-0000-0000-0000E0030000}"/>
    <cellStyle name="60% - Accent3 5 2 3" xfId="1483" xr:uid="{00000000-0005-0000-0000-0000E1030000}"/>
    <cellStyle name="60% - Accent3 5 2 4" xfId="1484" xr:uid="{00000000-0005-0000-0000-0000E2030000}"/>
    <cellStyle name="60% - Accent3 5 3" xfId="307" xr:uid="{00000000-0005-0000-0000-0000E3030000}"/>
    <cellStyle name="60% - Accent3 5 3 2" xfId="1486" xr:uid="{00000000-0005-0000-0000-0000E4030000}"/>
    <cellStyle name="60% - Accent3 5 3 3" xfId="1487" xr:uid="{00000000-0005-0000-0000-0000E5030000}"/>
    <cellStyle name="60% - Accent3 5 3 4" xfId="1485" xr:uid="{00000000-0005-0000-0000-0000E6030000}"/>
    <cellStyle name="60% - Accent3 5 4" xfId="308" xr:uid="{00000000-0005-0000-0000-0000E7030000}"/>
    <cellStyle name="60% - Accent3 5 4 2" xfId="1489" xr:uid="{00000000-0005-0000-0000-0000E8030000}"/>
    <cellStyle name="60% - Accent3 5 4 3" xfId="1490" xr:uid="{00000000-0005-0000-0000-0000E9030000}"/>
    <cellStyle name="60% - Accent3 5 4 4" xfId="1488" xr:uid="{00000000-0005-0000-0000-0000EA030000}"/>
    <cellStyle name="60% - Accent3 6" xfId="309" xr:uid="{00000000-0005-0000-0000-0000EB030000}"/>
    <cellStyle name="60% - Accent3 6 2" xfId="1492" xr:uid="{00000000-0005-0000-0000-0000EC030000}"/>
    <cellStyle name="60% - Accent3 6 3" xfId="1493" xr:uid="{00000000-0005-0000-0000-0000ED030000}"/>
    <cellStyle name="60% - Accent3 6 4" xfId="1491" xr:uid="{00000000-0005-0000-0000-0000EE030000}"/>
    <cellStyle name="60% - Accent3 7" xfId="310" xr:uid="{00000000-0005-0000-0000-0000EF030000}"/>
    <cellStyle name="60% - Accent3 7 2" xfId="1494" xr:uid="{00000000-0005-0000-0000-0000F0030000}"/>
    <cellStyle name="60% - Accent3 8" xfId="311" xr:uid="{00000000-0005-0000-0000-0000F1030000}"/>
    <cellStyle name="60% - Accent3 9" xfId="312" xr:uid="{00000000-0005-0000-0000-0000F2030000}"/>
    <cellStyle name="60% - Accent3 9 2" xfId="1496" xr:uid="{00000000-0005-0000-0000-0000F3030000}"/>
    <cellStyle name="60% - Accent3 9 3" xfId="1497" xr:uid="{00000000-0005-0000-0000-0000F4030000}"/>
    <cellStyle name="60% - Accent3 9 4" xfId="1495" xr:uid="{00000000-0005-0000-0000-0000F5030000}"/>
    <cellStyle name="60% - Accent4" xfId="313" builtinId="44" customBuiltin="1"/>
    <cellStyle name="60% - Accent4 10" xfId="1498" xr:uid="{00000000-0005-0000-0000-0000F7030000}"/>
    <cellStyle name="60% - Accent4 10 2" xfId="1499" xr:uid="{00000000-0005-0000-0000-0000F8030000}"/>
    <cellStyle name="60% - Accent4 10 3" xfId="1500" xr:uid="{00000000-0005-0000-0000-0000F9030000}"/>
    <cellStyle name="60% - Accent4 11" xfId="1501" xr:uid="{00000000-0005-0000-0000-0000FA030000}"/>
    <cellStyle name="60% - Accent4 12" xfId="1502" xr:uid="{00000000-0005-0000-0000-0000FB030000}"/>
    <cellStyle name="60% - Accent4 13" xfId="1503" xr:uid="{00000000-0005-0000-0000-0000FC030000}"/>
    <cellStyle name="60% - Accent4 14" xfId="1504" xr:uid="{00000000-0005-0000-0000-0000FD030000}"/>
    <cellStyle name="60% - Accent4 2" xfId="314" xr:uid="{00000000-0005-0000-0000-0000FE030000}"/>
    <cellStyle name="60% - Accent4 2 2" xfId="315" xr:uid="{00000000-0005-0000-0000-0000FF030000}"/>
    <cellStyle name="60% - Accent4 2 2 2" xfId="1505" xr:uid="{00000000-0005-0000-0000-000000040000}"/>
    <cellStyle name="60% - Accent4 2 2 3" xfId="1506" xr:uid="{00000000-0005-0000-0000-000001040000}"/>
    <cellStyle name="60% - Accent4 2 2 4" xfId="1507" xr:uid="{00000000-0005-0000-0000-000002040000}"/>
    <cellStyle name="60% - Accent4 2 2 5" xfId="1508" xr:uid="{00000000-0005-0000-0000-000003040000}"/>
    <cellStyle name="60% - Accent4 2 3" xfId="316" xr:uid="{00000000-0005-0000-0000-000004040000}"/>
    <cellStyle name="60% - Accent4 2 3 2" xfId="1510" xr:uid="{00000000-0005-0000-0000-000005040000}"/>
    <cellStyle name="60% - Accent4 2 3 3" xfId="1511" xr:uid="{00000000-0005-0000-0000-000006040000}"/>
    <cellStyle name="60% - Accent4 2 3 4" xfId="1509" xr:uid="{00000000-0005-0000-0000-000007040000}"/>
    <cellStyle name="60% - Accent4 2 4" xfId="317" xr:uid="{00000000-0005-0000-0000-000008040000}"/>
    <cellStyle name="60% - Accent4 2 5" xfId="318" xr:uid="{00000000-0005-0000-0000-000009040000}"/>
    <cellStyle name="60% - Accent4 3" xfId="319" xr:uid="{00000000-0005-0000-0000-00000A040000}"/>
    <cellStyle name="60% - Accent4 3 2" xfId="1513" xr:uid="{00000000-0005-0000-0000-00000B040000}"/>
    <cellStyle name="60% - Accent4 3 3" xfId="1514" xr:uid="{00000000-0005-0000-0000-00000C040000}"/>
    <cellStyle name="60% - Accent4 3 4" xfId="1515" xr:uid="{00000000-0005-0000-0000-00000D040000}"/>
    <cellStyle name="60% - Accent4 3 5" xfId="1512" xr:uid="{00000000-0005-0000-0000-00000E040000}"/>
    <cellStyle name="60% - Accent4 4" xfId="320" xr:uid="{00000000-0005-0000-0000-00000F040000}"/>
    <cellStyle name="60% - Accent4 4 2" xfId="1517" xr:uid="{00000000-0005-0000-0000-000010040000}"/>
    <cellStyle name="60% - Accent4 4 3" xfId="1518" xr:uid="{00000000-0005-0000-0000-000011040000}"/>
    <cellStyle name="60% - Accent4 4 4" xfId="1519" xr:uid="{00000000-0005-0000-0000-000012040000}"/>
    <cellStyle name="60% - Accent4 4 5" xfId="1516" xr:uid="{00000000-0005-0000-0000-000013040000}"/>
    <cellStyle name="60% - Accent4 5" xfId="321" xr:uid="{00000000-0005-0000-0000-000014040000}"/>
    <cellStyle name="60% - Accent4 5 2" xfId="322" xr:uid="{00000000-0005-0000-0000-000015040000}"/>
    <cellStyle name="60% - Accent4 5 2 2" xfId="1520" xr:uid="{00000000-0005-0000-0000-000016040000}"/>
    <cellStyle name="60% - Accent4 5 2 3" xfId="1521" xr:uid="{00000000-0005-0000-0000-000017040000}"/>
    <cellStyle name="60% - Accent4 5 2 4" xfId="1522" xr:uid="{00000000-0005-0000-0000-000018040000}"/>
    <cellStyle name="60% - Accent4 5 3" xfId="323" xr:uid="{00000000-0005-0000-0000-000019040000}"/>
    <cellStyle name="60% - Accent4 5 3 2" xfId="1524" xr:uid="{00000000-0005-0000-0000-00001A040000}"/>
    <cellStyle name="60% - Accent4 5 3 3" xfId="1525" xr:uid="{00000000-0005-0000-0000-00001B040000}"/>
    <cellStyle name="60% - Accent4 5 3 4" xfId="1523" xr:uid="{00000000-0005-0000-0000-00001C040000}"/>
    <cellStyle name="60% - Accent4 5 4" xfId="324" xr:uid="{00000000-0005-0000-0000-00001D040000}"/>
    <cellStyle name="60% - Accent4 5 4 2" xfId="1527" xr:uid="{00000000-0005-0000-0000-00001E040000}"/>
    <cellStyle name="60% - Accent4 5 4 3" xfId="1528" xr:uid="{00000000-0005-0000-0000-00001F040000}"/>
    <cellStyle name="60% - Accent4 5 4 4" xfId="1526" xr:uid="{00000000-0005-0000-0000-000020040000}"/>
    <cellStyle name="60% - Accent4 6" xfId="325" xr:uid="{00000000-0005-0000-0000-000021040000}"/>
    <cellStyle name="60% - Accent4 6 2" xfId="1530" xr:uid="{00000000-0005-0000-0000-000022040000}"/>
    <cellStyle name="60% - Accent4 6 3" xfId="1531" xr:uid="{00000000-0005-0000-0000-000023040000}"/>
    <cellStyle name="60% - Accent4 6 4" xfId="1529" xr:uid="{00000000-0005-0000-0000-000024040000}"/>
    <cellStyle name="60% - Accent4 7" xfId="326" xr:uid="{00000000-0005-0000-0000-000025040000}"/>
    <cellStyle name="60% - Accent4 7 2" xfId="1532" xr:uid="{00000000-0005-0000-0000-000026040000}"/>
    <cellStyle name="60% - Accent4 8" xfId="327" xr:uid="{00000000-0005-0000-0000-000027040000}"/>
    <cellStyle name="60% - Accent4 9" xfId="328" xr:uid="{00000000-0005-0000-0000-000028040000}"/>
    <cellStyle name="60% - Accent4 9 2" xfId="1534" xr:uid="{00000000-0005-0000-0000-000029040000}"/>
    <cellStyle name="60% - Accent4 9 3" xfId="1535" xr:uid="{00000000-0005-0000-0000-00002A040000}"/>
    <cellStyle name="60% - Accent4 9 4" xfId="1533" xr:uid="{00000000-0005-0000-0000-00002B040000}"/>
    <cellStyle name="60% - Accent5" xfId="329" builtinId="48" customBuiltin="1"/>
    <cellStyle name="60% - Accent5 10" xfId="1536" xr:uid="{00000000-0005-0000-0000-00002D040000}"/>
    <cellStyle name="60% - Accent5 10 2" xfId="1537" xr:uid="{00000000-0005-0000-0000-00002E040000}"/>
    <cellStyle name="60% - Accent5 10 3" xfId="1538" xr:uid="{00000000-0005-0000-0000-00002F040000}"/>
    <cellStyle name="60% - Accent5 11" xfId="1539" xr:uid="{00000000-0005-0000-0000-000030040000}"/>
    <cellStyle name="60% - Accent5 12" xfId="1540" xr:uid="{00000000-0005-0000-0000-000031040000}"/>
    <cellStyle name="60% - Accent5 13" xfId="1541" xr:uid="{00000000-0005-0000-0000-000032040000}"/>
    <cellStyle name="60% - Accent5 14" xfId="1542" xr:uid="{00000000-0005-0000-0000-000033040000}"/>
    <cellStyle name="60% - Accent5 2" xfId="330" xr:uid="{00000000-0005-0000-0000-000034040000}"/>
    <cellStyle name="60% - Accent5 2 2" xfId="331" xr:uid="{00000000-0005-0000-0000-000035040000}"/>
    <cellStyle name="60% - Accent5 2 2 2" xfId="1543" xr:uid="{00000000-0005-0000-0000-000036040000}"/>
    <cellStyle name="60% - Accent5 2 2 3" xfId="1544" xr:uid="{00000000-0005-0000-0000-000037040000}"/>
    <cellStyle name="60% - Accent5 2 2 4" xfId="1545" xr:uid="{00000000-0005-0000-0000-000038040000}"/>
    <cellStyle name="60% - Accent5 2 2 5" xfId="1546" xr:uid="{00000000-0005-0000-0000-000039040000}"/>
    <cellStyle name="60% - Accent5 2 3" xfId="332" xr:uid="{00000000-0005-0000-0000-00003A040000}"/>
    <cellStyle name="60% - Accent5 2 3 2" xfId="1548" xr:uid="{00000000-0005-0000-0000-00003B040000}"/>
    <cellStyle name="60% - Accent5 2 3 3" xfId="1549" xr:uid="{00000000-0005-0000-0000-00003C040000}"/>
    <cellStyle name="60% - Accent5 2 3 4" xfId="1547" xr:uid="{00000000-0005-0000-0000-00003D040000}"/>
    <cellStyle name="60% - Accent5 2 4" xfId="333" xr:uid="{00000000-0005-0000-0000-00003E040000}"/>
    <cellStyle name="60% - Accent5 2 5" xfId="334" xr:uid="{00000000-0005-0000-0000-00003F040000}"/>
    <cellStyle name="60% - Accent5 3" xfId="335" xr:uid="{00000000-0005-0000-0000-000040040000}"/>
    <cellStyle name="60% - Accent5 3 2" xfId="1551" xr:uid="{00000000-0005-0000-0000-000041040000}"/>
    <cellStyle name="60% - Accent5 3 3" xfId="1552" xr:uid="{00000000-0005-0000-0000-000042040000}"/>
    <cellStyle name="60% - Accent5 3 4" xfId="1553" xr:uid="{00000000-0005-0000-0000-000043040000}"/>
    <cellStyle name="60% - Accent5 3 5" xfId="1550" xr:uid="{00000000-0005-0000-0000-000044040000}"/>
    <cellStyle name="60% - Accent5 4" xfId="336" xr:uid="{00000000-0005-0000-0000-000045040000}"/>
    <cellStyle name="60% - Accent5 4 2" xfId="1555" xr:uid="{00000000-0005-0000-0000-000046040000}"/>
    <cellStyle name="60% - Accent5 4 3" xfId="1556" xr:uid="{00000000-0005-0000-0000-000047040000}"/>
    <cellStyle name="60% - Accent5 4 4" xfId="1557" xr:uid="{00000000-0005-0000-0000-000048040000}"/>
    <cellStyle name="60% - Accent5 4 5" xfId="1554" xr:uid="{00000000-0005-0000-0000-000049040000}"/>
    <cellStyle name="60% - Accent5 5" xfId="337" xr:uid="{00000000-0005-0000-0000-00004A040000}"/>
    <cellStyle name="60% - Accent5 5 2" xfId="338" xr:uid="{00000000-0005-0000-0000-00004B040000}"/>
    <cellStyle name="60% - Accent5 5 2 2" xfId="1558" xr:uid="{00000000-0005-0000-0000-00004C040000}"/>
    <cellStyle name="60% - Accent5 5 2 3" xfId="1559" xr:uid="{00000000-0005-0000-0000-00004D040000}"/>
    <cellStyle name="60% - Accent5 5 2 4" xfId="1560" xr:uid="{00000000-0005-0000-0000-00004E040000}"/>
    <cellStyle name="60% - Accent5 5 3" xfId="339" xr:uid="{00000000-0005-0000-0000-00004F040000}"/>
    <cellStyle name="60% - Accent5 5 3 2" xfId="1562" xr:uid="{00000000-0005-0000-0000-000050040000}"/>
    <cellStyle name="60% - Accent5 5 3 3" xfId="1563" xr:uid="{00000000-0005-0000-0000-000051040000}"/>
    <cellStyle name="60% - Accent5 5 3 4" xfId="1561" xr:uid="{00000000-0005-0000-0000-000052040000}"/>
    <cellStyle name="60% - Accent5 5 4" xfId="340" xr:uid="{00000000-0005-0000-0000-000053040000}"/>
    <cellStyle name="60% - Accent5 5 4 2" xfId="1565" xr:uid="{00000000-0005-0000-0000-000054040000}"/>
    <cellStyle name="60% - Accent5 5 4 3" xfId="1566" xr:uid="{00000000-0005-0000-0000-000055040000}"/>
    <cellStyle name="60% - Accent5 5 4 4" xfId="1564" xr:uid="{00000000-0005-0000-0000-000056040000}"/>
    <cellStyle name="60% - Accent5 6" xfId="341" xr:uid="{00000000-0005-0000-0000-000057040000}"/>
    <cellStyle name="60% - Accent5 6 2" xfId="1568" xr:uid="{00000000-0005-0000-0000-000058040000}"/>
    <cellStyle name="60% - Accent5 6 3" xfId="1569" xr:uid="{00000000-0005-0000-0000-000059040000}"/>
    <cellStyle name="60% - Accent5 6 4" xfId="1567" xr:uid="{00000000-0005-0000-0000-00005A040000}"/>
    <cellStyle name="60% - Accent5 7" xfId="342" xr:uid="{00000000-0005-0000-0000-00005B040000}"/>
    <cellStyle name="60% - Accent5 7 2" xfId="1570" xr:uid="{00000000-0005-0000-0000-00005C040000}"/>
    <cellStyle name="60% - Accent5 8" xfId="343" xr:uid="{00000000-0005-0000-0000-00005D040000}"/>
    <cellStyle name="60% - Accent5 9" xfId="344" xr:uid="{00000000-0005-0000-0000-00005E040000}"/>
    <cellStyle name="60% - Accent5 9 2" xfId="1572" xr:uid="{00000000-0005-0000-0000-00005F040000}"/>
    <cellStyle name="60% - Accent5 9 3" xfId="1573" xr:uid="{00000000-0005-0000-0000-000060040000}"/>
    <cellStyle name="60% - Accent5 9 4" xfId="1571" xr:uid="{00000000-0005-0000-0000-000061040000}"/>
    <cellStyle name="60% - Accent6" xfId="345" builtinId="52" customBuiltin="1"/>
    <cellStyle name="60% - Accent6 10" xfId="1574" xr:uid="{00000000-0005-0000-0000-000063040000}"/>
    <cellStyle name="60% - Accent6 10 2" xfId="1575" xr:uid="{00000000-0005-0000-0000-000064040000}"/>
    <cellStyle name="60% - Accent6 10 3" xfId="1576" xr:uid="{00000000-0005-0000-0000-000065040000}"/>
    <cellStyle name="60% - Accent6 11" xfId="1577" xr:uid="{00000000-0005-0000-0000-000066040000}"/>
    <cellStyle name="60% - Accent6 12" xfId="1578" xr:uid="{00000000-0005-0000-0000-000067040000}"/>
    <cellStyle name="60% - Accent6 13" xfId="1579" xr:uid="{00000000-0005-0000-0000-000068040000}"/>
    <cellStyle name="60% - Accent6 14" xfId="1580" xr:uid="{00000000-0005-0000-0000-000069040000}"/>
    <cellStyle name="60% - Accent6 2" xfId="346" xr:uid="{00000000-0005-0000-0000-00006A040000}"/>
    <cellStyle name="60% - Accent6 2 2" xfId="347" xr:uid="{00000000-0005-0000-0000-00006B040000}"/>
    <cellStyle name="60% - Accent6 2 2 2" xfId="1581" xr:uid="{00000000-0005-0000-0000-00006C040000}"/>
    <cellStyle name="60% - Accent6 2 2 3" xfId="1582" xr:uid="{00000000-0005-0000-0000-00006D040000}"/>
    <cellStyle name="60% - Accent6 2 2 4" xfId="1583" xr:uid="{00000000-0005-0000-0000-00006E040000}"/>
    <cellStyle name="60% - Accent6 2 2 5" xfId="1584" xr:uid="{00000000-0005-0000-0000-00006F040000}"/>
    <cellStyle name="60% - Accent6 2 3" xfId="348" xr:uid="{00000000-0005-0000-0000-000070040000}"/>
    <cellStyle name="60% - Accent6 2 3 2" xfId="1586" xr:uid="{00000000-0005-0000-0000-000071040000}"/>
    <cellStyle name="60% - Accent6 2 3 3" xfId="1587" xr:uid="{00000000-0005-0000-0000-000072040000}"/>
    <cellStyle name="60% - Accent6 2 3 4" xfId="1585" xr:uid="{00000000-0005-0000-0000-000073040000}"/>
    <cellStyle name="60% - Accent6 2 4" xfId="349" xr:uid="{00000000-0005-0000-0000-000074040000}"/>
    <cellStyle name="60% - Accent6 2 5" xfId="350" xr:uid="{00000000-0005-0000-0000-000075040000}"/>
    <cellStyle name="60% - Accent6 3" xfId="351" xr:uid="{00000000-0005-0000-0000-000076040000}"/>
    <cellStyle name="60% - Accent6 3 2" xfId="1589" xr:uid="{00000000-0005-0000-0000-000077040000}"/>
    <cellStyle name="60% - Accent6 3 3" xfId="1590" xr:uid="{00000000-0005-0000-0000-000078040000}"/>
    <cellStyle name="60% - Accent6 3 4" xfId="1591" xr:uid="{00000000-0005-0000-0000-000079040000}"/>
    <cellStyle name="60% - Accent6 3 5" xfId="1588" xr:uid="{00000000-0005-0000-0000-00007A040000}"/>
    <cellStyle name="60% - Accent6 4" xfId="352" xr:uid="{00000000-0005-0000-0000-00007B040000}"/>
    <cellStyle name="60% - Accent6 4 2" xfId="1593" xr:uid="{00000000-0005-0000-0000-00007C040000}"/>
    <cellStyle name="60% - Accent6 4 3" xfId="1594" xr:uid="{00000000-0005-0000-0000-00007D040000}"/>
    <cellStyle name="60% - Accent6 4 4" xfId="1595" xr:uid="{00000000-0005-0000-0000-00007E040000}"/>
    <cellStyle name="60% - Accent6 4 5" xfId="1592" xr:uid="{00000000-0005-0000-0000-00007F040000}"/>
    <cellStyle name="60% - Accent6 5" xfId="353" xr:uid="{00000000-0005-0000-0000-000080040000}"/>
    <cellStyle name="60% - Accent6 5 2" xfId="354" xr:uid="{00000000-0005-0000-0000-000081040000}"/>
    <cellStyle name="60% - Accent6 5 2 2" xfId="1596" xr:uid="{00000000-0005-0000-0000-000082040000}"/>
    <cellStyle name="60% - Accent6 5 2 3" xfId="1597" xr:uid="{00000000-0005-0000-0000-000083040000}"/>
    <cellStyle name="60% - Accent6 5 2 4" xfId="1598" xr:uid="{00000000-0005-0000-0000-000084040000}"/>
    <cellStyle name="60% - Accent6 5 3" xfId="355" xr:uid="{00000000-0005-0000-0000-000085040000}"/>
    <cellStyle name="60% - Accent6 5 3 2" xfId="1600" xr:uid="{00000000-0005-0000-0000-000086040000}"/>
    <cellStyle name="60% - Accent6 5 3 3" xfId="1601" xr:uid="{00000000-0005-0000-0000-000087040000}"/>
    <cellStyle name="60% - Accent6 5 3 4" xfId="1599" xr:uid="{00000000-0005-0000-0000-000088040000}"/>
    <cellStyle name="60% - Accent6 5 4" xfId="356" xr:uid="{00000000-0005-0000-0000-000089040000}"/>
    <cellStyle name="60% - Accent6 5 4 2" xfId="1603" xr:uid="{00000000-0005-0000-0000-00008A040000}"/>
    <cellStyle name="60% - Accent6 5 4 3" xfId="1604" xr:uid="{00000000-0005-0000-0000-00008B040000}"/>
    <cellStyle name="60% - Accent6 5 4 4" xfId="1602" xr:uid="{00000000-0005-0000-0000-00008C040000}"/>
    <cellStyle name="60% - Accent6 6" xfId="357" xr:uid="{00000000-0005-0000-0000-00008D040000}"/>
    <cellStyle name="60% - Accent6 6 2" xfId="1606" xr:uid="{00000000-0005-0000-0000-00008E040000}"/>
    <cellStyle name="60% - Accent6 6 3" xfId="1607" xr:uid="{00000000-0005-0000-0000-00008F040000}"/>
    <cellStyle name="60% - Accent6 6 4" xfId="1605" xr:uid="{00000000-0005-0000-0000-000090040000}"/>
    <cellStyle name="60% - Accent6 7" xfId="358" xr:uid="{00000000-0005-0000-0000-000091040000}"/>
    <cellStyle name="60% - Accent6 7 2" xfId="1608" xr:uid="{00000000-0005-0000-0000-000092040000}"/>
    <cellStyle name="60% - Accent6 8" xfId="359" xr:uid="{00000000-0005-0000-0000-000093040000}"/>
    <cellStyle name="60% - Accent6 9" xfId="360" xr:uid="{00000000-0005-0000-0000-000094040000}"/>
    <cellStyle name="60% - Accent6 9 2" xfId="1610" xr:uid="{00000000-0005-0000-0000-000095040000}"/>
    <cellStyle name="60% - Accent6 9 3" xfId="1611" xr:uid="{00000000-0005-0000-0000-000096040000}"/>
    <cellStyle name="60% - Accent6 9 4" xfId="1609" xr:uid="{00000000-0005-0000-0000-000097040000}"/>
    <cellStyle name="Accent1" xfId="361" builtinId="29" customBuiltin="1"/>
    <cellStyle name="Accent1 10" xfId="1612" xr:uid="{00000000-0005-0000-0000-000099040000}"/>
    <cellStyle name="Accent1 10 2" xfId="1613" xr:uid="{00000000-0005-0000-0000-00009A040000}"/>
    <cellStyle name="Accent1 10 3" xfId="1614" xr:uid="{00000000-0005-0000-0000-00009B040000}"/>
    <cellStyle name="Accent1 11" xfId="1615" xr:uid="{00000000-0005-0000-0000-00009C040000}"/>
    <cellStyle name="Accent1 12" xfId="1616" xr:uid="{00000000-0005-0000-0000-00009D040000}"/>
    <cellStyle name="Accent1 13" xfId="1617" xr:uid="{00000000-0005-0000-0000-00009E040000}"/>
    <cellStyle name="Accent1 14" xfId="1618" xr:uid="{00000000-0005-0000-0000-00009F040000}"/>
    <cellStyle name="Accent1 2" xfId="362" xr:uid="{00000000-0005-0000-0000-0000A0040000}"/>
    <cellStyle name="Accent1 2 2" xfId="363" xr:uid="{00000000-0005-0000-0000-0000A1040000}"/>
    <cellStyle name="Accent1 2 2 2" xfId="1619" xr:uid="{00000000-0005-0000-0000-0000A2040000}"/>
    <cellStyle name="Accent1 2 2 3" xfId="1620" xr:uid="{00000000-0005-0000-0000-0000A3040000}"/>
    <cellStyle name="Accent1 2 2 4" xfId="1621" xr:uid="{00000000-0005-0000-0000-0000A4040000}"/>
    <cellStyle name="Accent1 2 2 5" xfId="1622" xr:uid="{00000000-0005-0000-0000-0000A5040000}"/>
    <cellStyle name="Accent1 2 3" xfId="364" xr:uid="{00000000-0005-0000-0000-0000A6040000}"/>
    <cellStyle name="Accent1 2 3 2" xfId="1624" xr:uid="{00000000-0005-0000-0000-0000A7040000}"/>
    <cellStyle name="Accent1 2 3 3" xfId="1625" xr:uid="{00000000-0005-0000-0000-0000A8040000}"/>
    <cellStyle name="Accent1 2 3 4" xfId="1623" xr:uid="{00000000-0005-0000-0000-0000A9040000}"/>
    <cellStyle name="Accent1 2 4" xfId="365" xr:uid="{00000000-0005-0000-0000-0000AA040000}"/>
    <cellStyle name="Accent1 2 5" xfId="366" xr:uid="{00000000-0005-0000-0000-0000AB040000}"/>
    <cellStyle name="Accent1 3" xfId="367" xr:uid="{00000000-0005-0000-0000-0000AC040000}"/>
    <cellStyle name="Accent1 3 2" xfId="1627" xr:uid="{00000000-0005-0000-0000-0000AD040000}"/>
    <cellStyle name="Accent1 3 3" xfId="1628" xr:uid="{00000000-0005-0000-0000-0000AE040000}"/>
    <cellStyle name="Accent1 3 4" xfId="1629" xr:uid="{00000000-0005-0000-0000-0000AF040000}"/>
    <cellStyle name="Accent1 3 5" xfId="1626" xr:uid="{00000000-0005-0000-0000-0000B0040000}"/>
    <cellStyle name="Accent1 4" xfId="368" xr:uid="{00000000-0005-0000-0000-0000B1040000}"/>
    <cellStyle name="Accent1 4 2" xfId="1631" xr:uid="{00000000-0005-0000-0000-0000B2040000}"/>
    <cellStyle name="Accent1 4 3" xfId="1632" xr:uid="{00000000-0005-0000-0000-0000B3040000}"/>
    <cellStyle name="Accent1 4 4" xfId="1633" xr:uid="{00000000-0005-0000-0000-0000B4040000}"/>
    <cellStyle name="Accent1 4 5" xfId="1630" xr:uid="{00000000-0005-0000-0000-0000B5040000}"/>
    <cellStyle name="Accent1 5" xfId="369" xr:uid="{00000000-0005-0000-0000-0000B6040000}"/>
    <cellStyle name="Accent1 5 2" xfId="370" xr:uid="{00000000-0005-0000-0000-0000B7040000}"/>
    <cellStyle name="Accent1 5 2 2" xfId="1634" xr:uid="{00000000-0005-0000-0000-0000B8040000}"/>
    <cellStyle name="Accent1 5 2 3" xfId="1635" xr:uid="{00000000-0005-0000-0000-0000B9040000}"/>
    <cellStyle name="Accent1 5 2 4" xfId="1636" xr:uid="{00000000-0005-0000-0000-0000BA040000}"/>
    <cellStyle name="Accent1 5 3" xfId="371" xr:uid="{00000000-0005-0000-0000-0000BB040000}"/>
    <cellStyle name="Accent1 5 3 2" xfId="1638" xr:uid="{00000000-0005-0000-0000-0000BC040000}"/>
    <cellStyle name="Accent1 5 3 3" xfId="1639" xr:uid="{00000000-0005-0000-0000-0000BD040000}"/>
    <cellStyle name="Accent1 5 3 4" xfId="1637" xr:uid="{00000000-0005-0000-0000-0000BE040000}"/>
    <cellStyle name="Accent1 5 4" xfId="372" xr:uid="{00000000-0005-0000-0000-0000BF040000}"/>
    <cellStyle name="Accent1 5 4 2" xfId="1641" xr:uid="{00000000-0005-0000-0000-0000C0040000}"/>
    <cellStyle name="Accent1 5 4 3" xfId="1642" xr:uid="{00000000-0005-0000-0000-0000C1040000}"/>
    <cellStyle name="Accent1 5 4 4" xfId="1640" xr:uid="{00000000-0005-0000-0000-0000C2040000}"/>
    <cellStyle name="Accent1 6" xfId="373" xr:uid="{00000000-0005-0000-0000-0000C3040000}"/>
    <cellStyle name="Accent1 6 2" xfId="1644" xr:uid="{00000000-0005-0000-0000-0000C4040000}"/>
    <cellStyle name="Accent1 6 3" xfId="1645" xr:uid="{00000000-0005-0000-0000-0000C5040000}"/>
    <cellStyle name="Accent1 6 4" xfId="1643" xr:uid="{00000000-0005-0000-0000-0000C6040000}"/>
    <cellStyle name="Accent1 7" xfId="374" xr:uid="{00000000-0005-0000-0000-0000C7040000}"/>
    <cellStyle name="Accent1 7 2" xfId="1646" xr:uid="{00000000-0005-0000-0000-0000C8040000}"/>
    <cellStyle name="Accent1 8" xfId="375" xr:uid="{00000000-0005-0000-0000-0000C9040000}"/>
    <cellStyle name="Accent1 9" xfId="376" xr:uid="{00000000-0005-0000-0000-0000CA040000}"/>
    <cellStyle name="Accent1 9 2" xfId="1648" xr:uid="{00000000-0005-0000-0000-0000CB040000}"/>
    <cellStyle name="Accent1 9 3" xfId="1649" xr:uid="{00000000-0005-0000-0000-0000CC040000}"/>
    <cellStyle name="Accent1 9 4" xfId="1647" xr:uid="{00000000-0005-0000-0000-0000CD040000}"/>
    <cellStyle name="Accent2" xfId="377" builtinId="33" customBuiltin="1"/>
    <cellStyle name="Accent2 10" xfId="1650" xr:uid="{00000000-0005-0000-0000-0000CF040000}"/>
    <cellStyle name="Accent2 10 2" xfId="1651" xr:uid="{00000000-0005-0000-0000-0000D0040000}"/>
    <cellStyle name="Accent2 10 3" xfId="1652" xr:uid="{00000000-0005-0000-0000-0000D1040000}"/>
    <cellStyle name="Accent2 11" xfId="1653" xr:uid="{00000000-0005-0000-0000-0000D2040000}"/>
    <cellStyle name="Accent2 12" xfId="1654" xr:uid="{00000000-0005-0000-0000-0000D3040000}"/>
    <cellStyle name="Accent2 13" xfId="1655" xr:uid="{00000000-0005-0000-0000-0000D4040000}"/>
    <cellStyle name="Accent2 14" xfId="1656" xr:uid="{00000000-0005-0000-0000-0000D5040000}"/>
    <cellStyle name="Accent2 2" xfId="378" xr:uid="{00000000-0005-0000-0000-0000D6040000}"/>
    <cellStyle name="Accent2 2 2" xfId="379" xr:uid="{00000000-0005-0000-0000-0000D7040000}"/>
    <cellStyle name="Accent2 2 2 2" xfId="1657" xr:uid="{00000000-0005-0000-0000-0000D8040000}"/>
    <cellStyle name="Accent2 2 2 3" xfId="1658" xr:uid="{00000000-0005-0000-0000-0000D9040000}"/>
    <cellStyle name="Accent2 2 2 4" xfId="1659" xr:uid="{00000000-0005-0000-0000-0000DA040000}"/>
    <cellStyle name="Accent2 2 2 5" xfId="1660" xr:uid="{00000000-0005-0000-0000-0000DB040000}"/>
    <cellStyle name="Accent2 2 3" xfId="380" xr:uid="{00000000-0005-0000-0000-0000DC040000}"/>
    <cellStyle name="Accent2 2 3 2" xfId="1662" xr:uid="{00000000-0005-0000-0000-0000DD040000}"/>
    <cellStyle name="Accent2 2 3 3" xfId="1663" xr:uid="{00000000-0005-0000-0000-0000DE040000}"/>
    <cellStyle name="Accent2 2 3 4" xfId="1661" xr:uid="{00000000-0005-0000-0000-0000DF040000}"/>
    <cellStyle name="Accent2 2 4" xfId="381" xr:uid="{00000000-0005-0000-0000-0000E0040000}"/>
    <cellStyle name="Accent2 2 5" xfId="382" xr:uid="{00000000-0005-0000-0000-0000E1040000}"/>
    <cellStyle name="Accent2 3" xfId="383" xr:uid="{00000000-0005-0000-0000-0000E2040000}"/>
    <cellStyle name="Accent2 3 2" xfId="1665" xr:uid="{00000000-0005-0000-0000-0000E3040000}"/>
    <cellStyle name="Accent2 3 3" xfId="1666" xr:uid="{00000000-0005-0000-0000-0000E4040000}"/>
    <cellStyle name="Accent2 3 4" xfId="1667" xr:uid="{00000000-0005-0000-0000-0000E5040000}"/>
    <cellStyle name="Accent2 3 5" xfId="1664" xr:uid="{00000000-0005-0000-0000-0000E6040000}"/>
    <cellStyle name="Accent2 4" xfId="384" xr:uid="{00000000-0005-0000-0000-0000E7040000}"/>
    <cellStyle name="Accent2 4 2" xfId="1669" xr:uid="{00000000-0005-0000-0000-0000E8040000}"/>
    <cellStyle name="Accent2 4 3" xfId="1670" xr:uid="{00000000-0005-0000-0000-0000E9040000}"/>
    <cellStyle name="Accent2 4 4" xfId="1671" xr:uid="{00000000-0005-0000-0000-0000EA040000}"/>
    <cellStyle name="Accent2 4 5" xfId="1668" xr:uid="{00000000-0005-0000-0000-0000EB040000}"/>
    <cellStyle name="Accent2 5" xfId="385" xr:uid="{00000000-0005-0000-0000-0000EC040000}"/>
    <cellStyle name="Accent2 5 2" xfId="386" xr:uid="{00000000-0005-0000-0000-0000ED040000}"/>
    <cellStyle name="Accent2 5 2 2" xfId="1672" xr:uid="{00000000-0005-0000-0000-0000EE040000}"/>
    <cellStyle name="Accent2 5 2 3" xfId="1673" xr:uid="{00000000-0005-0000-0000-0000EF040000}"/>
    <cellStyle name="Accent2 5 2 4" xfId="1674" xr:uid="{00000000-0005-0000-0000-0000F0040000}"/>
    <cellStyle name="Accent2 5 3" xfId="387" xr:uid="{00000000-0005-0000-0000-0000F1040000}"/>
    <cellStyle name="Accent2 5 3 2" xfId="1676" xr:uid="{00000000-0005-0000-0000-0000F2040000}"/>
    <cellStyle name="Accent2 5 3 3" xfId="1677" xr:uid="{00000000-0005-0000-0000-0000F3040000}"/>
    <cellStyle name="Accent2 5 3 4" xfId="1675" xr:uid="{00000000-0005-0000-0000-0000F4040000}"/>
    <cellStyle name="Accent2 5 4" xfId="388" xr:uid="{00000000-0005-0000-0000-0000F5040000}"/>
    <cellStyle name="Accent2 5 4 2" xfId="1679" xr:uid="{00000000-0005-0000-0000-0000F6040000}"/>
    <cellStyle name="Accent2 5 4 3" xfId="1680" xr:uid="{00000000-0005-0000-0000-0000F7040000}"/>
    <cellStyle name="Accent2 5 4 4" xfId="1678" xr:uid="{00000000-0005-0000-0000-0000F8040000}"/>
    <cellStyle name="Accent2 6" xfId="389" xr:uid="{00000000-0005-0000-0000-0000F9040000}"/>
    <cellStyle name="Accent2 6 2" xfId="1682" xr:uid="{00000000-0005-0000-0000-0000FA040000}"/>
    <cellStyle name="Accent2 6 3" xfId="1683" xr:uid="{00000000-0005-0000-0000-0000FB040000}"/>
    <cellStyle name="Accent2 6 4" xfId="1681" xr:uid="{00000000-0005-0000-0000-0000FC040000}"/>
    <cellStyle name="Accent2 7" xfId="390" xr:uid="{00000000-0005-0000-0000-0000FD040000}"/>
    <cellStyle name="Accent2 7 2" xfId="1684" xr:uid="{00000000-0005-0000-0000-0000FE040000}"/>
    <cellStyle name="Accent2 8" xfId="391" xr:uid="{00000000-0005-0000-0000-0000FF040000}"/>
    <cellStyle name="Accent2 9" xfId="392" xr:uid="{00000000-0005-0000-0000-000000050000}"/>
    <cellStyle name="Accent2 9 2" xfId="1686" xr:uid="{00000000-0005-0000-0000-000001050000}"/>
    <cellStyle name="Accent2 9 3" xfId="1687" xr:uid="{00000000-0005-0000-0000-000002050000}"/>
    <cellStyle name="Accent2 9 4" xfId="1685" xr:uid="{00000000-0005-0000-0000-000003050000}"/>
    <cellStyle name="Accent3" xfId="393" builtinId="37" customBuiltin="1"/>
    <cellStyle name="Accent3 10" xfId="1688" xr:uid="{00000000-0005-0000-0000-000005050000}"/>
    <cellStyle name="Accent3 10 2" xfId="1689" xr:uid="{00000000-0005-0000-0000-000006050000}"/>
    <cellStyle name="Accent3 10 3" xfId="1690" xr:uid="{00000000-0005-0000-0000-000007050000}"/>
    <cellStyle name="Accent3 11" xfId="1691" xr:uid="{00000000-0005-0000-0000-000008050000}"/>
    <cellStyle name="Accent3 12" xfId="1692" xr:uid="{00000000-0005-0000-0000-000009050000}"/>
    <cellStyle name="Accent3 13" xfId="1693" xr:uid="{00000000-0005-0000-0000-00000A050000}"/>
    <cellStyle name="Accent3 14" xfId="1694" xr:uid="{00000000-0005-0000-0000-00000B050000}"/>
    <cellStyle name="Accent3 2" xfId="394" xr:uid="{00000000-0005-0000-0000-00000C050000}"/>
    <cellStyle name="Accent3 2 2" xfId="395" xr:uid="{00000000-0005-0000-0000-00000D050000}"/>
    <cellStyle name="Accent3 2 2 2" xfId="1695" xr:uid="{00000000-0005-0000-0000-00000E050000}"/>
    <cellStyle name="Accent3 2 2 3" xfId="1696" xr:uid="{00000000-0005-0000-0000-00000F050000}"/>
    <cellStyle name="Accent3 2 2 4" xfId="1697" xr:uid="{00000000-0005-0000-0000-000010050000}"/>
    <cellStyle name="Accent3 2 2 5" xfId="1698" xr:uid="{00000000-0005-0000-0000-000011050000}"/>
    <cellStyle name="Accent3 2 3" xfId="396" xr:uid="{00000000-0005-0000-0000-000012050000}"/>
    <cellStyle name="Accent3 2 3 2" xfId="1700" xr:uid="{00000000-0005-0000-0000-000013050000}"/>
    <cellStyle name="Accent3 2 3 3" xfId="1701" xr:uid="{00000000-0005-0000-0000-000014050000}"/>
    <cellStyle name="Accent3 2 3 4" xfId="1699" xr:uid="{00000000-0005-0000-0000-000015050000}"/>
    <cellStyle name="Accent3 2 4" xfId="397" xr:uid="{00000000-0005-0000-0000-000016050000}"/>
    <cellStyle name="Accent3 2 5" xfId="398" xr:uid="{00000000-0005-0000-0000-000017050000}"/>
    <cellStyle name="Accent3 3" xfId="399" xr:uid="{00000000-0005-0000-0000-000018050000}"/>
    <cellStyle name="Accent3 3 2" xfId="1703" xr:uid="{00000000-0005-0000-0000-000019050000}"/>
    <cellStyle name="Accent3 3 3" xfId="1704" xr:uid="{00000000-0005-0000-0000-00001A050000}"/>
    <cellStyle name="Accent3 3 4" xfId="1705" xr:uid="{00000000-0005-0000-0000-00001B050000}"/>
    <cellStyle name="Accent3 3 5" xfId="1702" xr:uid="{00000000-0005-0000-0000-00001C050000}"/>
    <cellStyle name="Accent3 4" xfId="400" xr:uid="{00000000-0005-0000-0000-00001D050000}"/>
    <cellStyle name="Accent3 4 2" xfId="1707" xr:uid="{00000000-0005-0000-0000-00001E050000}"/>
    <cellStyle name="Accent3 4 3" xfId="1708" xr:uid="{00000000-0005-0000-0000-00001F050000}"/>
    <cellStyle name="Accent3 4 4" xfId="1709" xr:uid="{00000000-0005-0000-0000-000020050000}"/>
    <cellStyle name="Accent3 4 5" xfId="1706" xr:uid="{00000000-0005-0000-0000-000021050000}"/>
    <cellStyle name="Accent3 5" xfId="401" xr:uid="{00000000-0005-0000-0000-000022050000}"/>
    <cellStyle name="Accent3 5 2" xfId="402" xr:uid="{00000000-0005-0000-0000-000023050000}"/>
    <cellStyle name="Accent3 5 2 2" xfId="1710" xr:uid="{00000000-0005-0000-0000-000024050000}"/>
    <cellStyle name="Accent3 5 2 3" xfId="1711" xr:uid="{00000000-0005-0000-0000-000025050000}"/>
    <cellStyle name="Accent3 5 2 4" xfId="1712" xr:uid="{00000000-0005-0000-0000-000026050000}"/>
    <cellStyle name="Accent3 5 3" xfId="403" xr:uid="{00000000-0005-0000-0000-000027050000}"/>
    <cellStyle name="Accent3 5 3 2" xfId="1714" xr:uid="{00000000-0005-0000-0000-000028050000}"/>
    <cellStyle name="Accent3 5 3 3" xfId="1715" xr:uid="{00000000-0005-0000-0000-000029050000}"/>
    <cellStyle name="Accent3 5 3 4" xfId="1713" xr:uid="{00000000-0005-0000-0000-00002A050000}"/>
    <cellStyle name="Accent3 5 4" xfId="404" xr:uid="{00000000-0005-0000-0000-00002B050000}"/>
    <cellStyle name="Accent3 5 4 2" xfId="1717" xr:uid="{00000000-0005-0000-0000-00002C050000}"/>
    <cellStyle name="Accent3 5 4 3" xfId="1718" xr:uid="{00000000-0005-0000-0000-00002D050000}"/>
    <cellStyle name="Accent3 5 4 4" xfId="1716" xr:uid="{00000000-0005-0000-0000-00002E050000}"/>
    <cellStyle name="Accent3 6" xfId="405" xr:uid="{00000000-0005-0000-0000-00002F050000}"/>
    <cellStyle name="Accent3 6 2" xfId="1720" xr:uid="{00000000-0005-0000-0000-000030050000}"/>
    <cellStyle name="Accent3 6 3" xfId="1721" xr:uid="{00000000-0005-0000-0000-000031050000}"/>
    <cellStyle name="Accent3 6 4" xfId="1719" xr:uid="{00000000-0005-0000-0000-000032050000}"/>
    <cellStyle name="Accent3 7" xfId="406" xr:uid="{00000000-0005-0000-0000-000033050000}"/>
    <cellStyle name="Accent3 7 2" xfId="1722" xr:uid="{00000000-0005-0000-0000-000034050000}"/>
    <cellStyle name="Accent3 8" xfId="407" xr:uid="{00000000-0005-0000-0000-000035050000}"/>
    <cellStyle name="Accent3 9" xfId="408" xr:uid="{00000000-0005-0000-0000-000036050000}"/>
    <cellStyle name="Accent3 9 2" xfId="1724" xr:uid="{00000000-0005-0000-0000-000037050000}"/>
    <cellStyle name="Accent3 9 3" xfId="1725" xr:uid="{00000000-0005-0000-0000-000038050000}"/>
    <cellStyle name="Accent3 9 4" xfId="1723" xr:uid="{00000000-0005-0000-0000-000039050000}"/>
    <cellStyle name="Accent4" xfId="409" builtinId="41" customBuiltin="1"/>
    <cellStyle name="Accent4 10" xfId="1726" xr:uid="{00000000-0005-0000-0000-00003B050000}"/>
    <cellStyle name="Accent4 10 2" xfId="1727" xr:uid="{00000000-0005-0000-0000-00003C050000}"/>
    <cellStyle name="Accent4 10 3" xfId="1728" xr:uid="{00000000-0005-0000-0000-00003D050000}"/>
    <cellStyle name="Accent4 11" xfId="1729" xr:uid="{00000000-0005-0000-0000-00003E050000}"/>
    <cellStyle name="Accent4 12" xfId="1730" xr:uid="{00000000-0005-0000-0000-00003F050000}"/>
    <cellStyle name="Accent4 13" xfId="1731" xr:uid="{00000000-0005-0000-0000-000040050000}"/>
    <cellStyle name="Accent4 14" xfId="1732" xr:uid="{00000000-0005-0000-0000-000041050000}"/>
    <cellStyle name="Accent4 2" xfId="410" xr:uid="{00000000-0005-0000-0000-000042050000}"/>
    <cellStyle name="Accent4 2 2" xfId="411" xr:uid="{00000000-0005-0000-0000-000043050000}"/>
    <cellStyle name="Accent4 2 2 2" xfId="1733" xr:uid="{00000000-0005-0000-0000-000044050000}"/>
    <cellStyle name="Accent4 2 2 3" xfId="1734" xr:uid="{00000000-0005-0000-0000-000045050000}"/>
    <cellStyle name="Accent4 2 2 4" xfId="1735" xr:uid="{00000000-0005-0000-0000-000046050000}"/>
    <cellStyle name="Accent4 2 2 5" xfId="1736" xr:uid="{00000000-0005-0000-0000-000047050000}"/>
    <cellStyle name="Accent4 2 3" xfId="412" xr:uid="{00000000-0005-0000-0000-000048050000}"/>
    <cellStyle name="Accent4 2 3 2" xfId="1738" xr:uid="{00000000-0005-0000-0000-000049050000}"/>
    <cellStyle name="Accent4 2 3 3" xfId="1739" xr:uid="{00000000-0005-0000-0000-00004A050000}"/>
    <cellStyle name="Accent4 2 3 4" xfId="1737" xr:uid="{00000000-0005-0000-0000-00004B050000}"/>
    <cellStyle name="Accent4 2 4" xfId="413" xr:uid="{00000000-0005-0000-0000-00004C050000}"/>
    <cellStyle name="Accent4 2 5" xfId="414" xr:uid="{00000000-0005-0000-0000-00004D050000}"/>
    <cellStyle name="Accent4 3" xfId="415" xr:uid="{00000000-0005-0000-0000-00004E050000}"/>
    <cellStyle name="Accent4 3 2" xfId="1741" xr:uid="{00000000-0005-0000-0000-00004F050000}"/>
    <cellStyle name="Accent4 3 3" xfId="1742" xr:uid="{00000000-0005-0000-0000-000050050000}"/>
    <cellStyle name="Accent4 3 4" xfId="1743" xr:uid="{00000000-0005-0000-0000-000051050000}"/>
    <cellStyle name="Accent4 3 5" xfId="1740" xr:uid="{00000000-0005-0000-0000-000052050000}"/>
    <cellStyle name="Accent4 4" xfId="416" xr:uid="{00000000-0005-0000-0000-000053050000}"/>
    <cellStyle name="Accent4 4 2" xfId="1745" xr:uid="{00000000-0005-0000-0000-000054050000}"/>
    <cellStyle name="Accent4 4 3" xfId="1746" xr:uid="{00000000-0005-0000-0000-000055050000}"/>
    <cellStyle name="Accent4 4 4" xfId="1747" xr:uid="{00000000-0005-0000-0000-000056050000}"/>
    <cellStyle name="Accent4 4 5" xfId="1744" xr:uid="{00000000-0005-0000-0000-000057050000}"/>
    <cellStyle name="Accent4 5" xfId="417" xr:uid="{00000000-0005-0000-0000-000058050000}"/>
    <cellStyle name="Accent4 5 2" xfId="418" xr:uid="{00000000-0005-0000-0000-000059050000}"/>
    <cellStyle name="Accent4 5 2 2" xfId="1748" xr:uid="{00000000-0005-0000-0000-00005A050000}"/>
    <cellStyle name="Accent4 5 2 3" xfId="1749" xr:uid="{00000000-0005-0000-0000-00005B050000}"/>
    <cellStyle name="Accent4 5 2 4" xfId="1750" xr:uid="{00000000-0005-0000-0000-00005C050000}"/>
    <cellStyle name="Accent4 5 3" xfId="419" xr:uid="{00000000-0005-0000-0000-00005D050000}"/>
    <cellStyle name="Accent4 5 3 2" xfId="1752" xr:uid="{00000000-0005-0000-0000-00005E050000}"/>
    <cellStyle name="Accent4 5 3 3" xfId="1753" xr:uid="{00000000-0005-0000-0000-00005F050000}"/>
    <cellStyle name="Accent4 5 3 4" xfId="1751" xr:uid="{00000000-0005-0000-0000-000060050000}"/>
    <cellStyle name="Accent4 5 4" xfId="420" xr:uid="{00000000-0005-0000-0000-000061050000}"/>
    <cellStyle name="Accent4 5 4 2" xfId="1755" xr:uid="{00000000-0005-0000-0000-000062050000}"/>
    <cellStyle name="Accent4 5 4 3" xfId="1756" xr:uid="{00000000-0005-0000-0000-000063050000}"/>
    <cellStyle name="Accent4 5 4 4" xfId="1754" xr:uid="{00000000-0005-0000-0000-000064050000}"/>
    <cellStyle name="Accent4 6" xfId="421" xr:uid="{00000000-0005-0000-0000-000065050000}"/>
    <cellStyle name="Accent4 6 2" xfId="1758" xr:uid="{00000000-0005-0000-0000-000066050000}"/>
    <cellStyle name="Accent4 6 3" xfId="1759" xr:uid="{00000000-0005-0000-0000-000067050000}"/>
    <cellStyle name="Accent4 6 4" xfId="1757" xr:uid="{00000000-0005-0000-0000-000068050000}"/>
    <cellStyle name="Accent4 7" xfId="422" xr:uid="{00000000-0005-0000-0000-000069050000}"/>
    <cellStyle name="Accent4 7 2" xfId="1760" xr:uid="{00000000-0005-0000-0000-00006A050000}"/>
    <cellStyle name="Accent4 8" xfId="423" xr:uid="{00000000-0005-0000-0000-00006B050000}"/>
    <cellStyle name="Accent4 9" xfId="424" xr:uid="{00000000-0005-0000-0000-00006C050000}"/>
    <cellStyle name="Accent4 9 2" xfId="1762" xr:uid="{00000000-0005-0000-0000-00006D050000}"/>
    <cellStyle name="Accent4 9 3" xfId="1763" xr:uid="{00000000-0005-0000-0000-00006E050000}"/>
    <cellStyle name="Accent4 9 4" xfId="1761" xr:uid="{00000000-0005-0000-0000-00006F050000}"/>
    <cellStyle name="Accent5" xfId="425" builtinId="45" customBuiltin="1"/>
    <cellStyle name="Accent5 10" xfId="1764" xr:uid="{00000000-0005-0000-0000-000071050000}"/>
    <cellStyle name="Accent5 10 2" xfId="1765" xr:uid="{00000000-0005-0000-0000-000072050000}"/>
    <cellStyle name="Accent5 10 3" xfId="1766" xr:uid="{00000000-0005-0000-0000-000073050000}"/>
    <cellStyle name="Accent5 11" xfId="1767" xr:uid="{00000000-0005-0000-0000-000074050000}"/>
    <cellStyle name="Accent5 12" xfId="1768" xr:uid="{00000000-0005-0000-0000-000075050000}"/>
    <cellStyle name="Accent5 13" xfId="1769" xr:uid="{00000000-0005-0000-0000-000076050000}"/>
    <cellStyle name="Accent5 14" xfId="1770" xr:uid="{00000000-0005-0000-0000-000077050000}"/>
    <cellStyle name="Accent5 2" xfId="426" xr:uid="{00000000-0005-0000-0000-000078050000}"/>
    <cellStyle name="Accent5 2 2" xfId="427" xr:uid="{00000000-0005-0000-0000-000079050000}"/>
    <cellStyle name="Accent5 2 2 2" xfId="1771" xr:uid="{00000000-0005-0000-0000-00007A050000}"/>
    <cellStyle name="Accent5 2 2 3" xfId="1772" xr:uid="{00000000-0005-0000-0000-00007B050000}"/>
    <cellStyle name="Accent5 2 2 4" xfId="1773" xr:uid="{00000000-0005-0000-0000-00007C050000}"/>
    <cellStyle name="Accent5 2 2 5" xfId="1774" xr:uid="{00000000-0005-0000-0000-00007D050000}"/>
    <cellStyle name="Accent5 2 3" xfId="428" xr:uid="{00000000-0005-0000-0000-00007E050000}"/>
    <cellStyle name="Accent5 2 3 2" xfId="1776" xr:uid="{00000000-0005-0000-0000-00007F050000}"/>
    <cellStyle name="Accent5 2 3 3" xfId="1777" xr:uid="{00000000-0005-0000-0000-000080050000}"/>
    <cellStyle name="Accent5 2 3 4" xfId="1775" xr:uid="{00000000-0005-0000-0000-000081050000}"/>
    <cellStyle name="Accent5 2 4" xfId="429" xr:uid="{00000000-0005-0000-0000-000082050000}"/>
    <cellStyle name="Accent5 2 5" xfId="430" xr:uid="{00000000-0005-0000-0000-000083050000}"/>
    <cellStyle name="Accent5 3" xfId="431" xr:uid="{00000000-0005-0000-0000-000084050000}"/>
    <cellStyle name="Accent5 3 2" xfId="1779" xr:uid="{00000000-0005-0000-0000-000085050000}"/>
    <cellStyle name="Accent5 3 3" xfId="1780" xr:uid="{00000000-0005-0000-0000-000086050000}"/>
    <cellStyle name="Accent5 3 4" xfId="1781" xr:uid="{00000000-0005-0000-0000-000087050000}"/>
    <cellStyle name="Accent5 3 5" xfId="1778" xr:uid="{00000000-0005-0000-0000-000088050000}"/>
    <cellStyle name="Accent5 4" xfId="432" xr:uid="{00000000-0005-0000-0000-000089050000}"/>
    <cellStyle name="Accent5 4 2" xfId="1783" xr:uid="{00000000-0005-0000-0000-00008A050000}"/>
    <cellStyle name="Accent5 4 3" xfId="1784" xr:uid="{00000000-0005-0000-0000-00008B050000}"/>
    <cellStyle name="Accent5 4 4" xfId="1785" xr:uid="{00000000-0005-0000-0000-00008C050000}"/>
    <cellStyle name="Accent5 4 5" xfId="1782" xr:uid="{00000000-0005-0000-0000-00008D050000}"/>
    <cellStyle name="Accent5 5" xfId="433" xr:uid="{00000000-0005-0000-0000-00008E050000}"/>
    <cellStyle name="Accent5 5 2" xfId="434" xr:uid="{00000000-0005-0000-0000-00008F050000}"/>
    <cellStyle name="Accent5 5 2 2" xfId="1786" xr:uid="{00000000-0005-0000-0000-000090050000}"/>
    <cellStyle name="Accent5 5 2 3" xfId="1787" xr:uid="{00000000-0005-0000-0000-000091050000}"/>
    <cellStyle name="Accent5 5 2 4" xfId="1788" xr:uid="{00000000-0005-0000-0000-000092050000}"/>
    <cellStyle name="Accent5 5 3" xfId="435" xr:uid="{00000000-0005-0000-0000-000093050000}"/>
    <cellStyle name="Accent5 5 3 2" xfId="1790" xr:uid="{00000000-0005-0000-0000-000094050000}"/>
    <cellStyle name="Accent5 5 3 3" xfId="1791" xr:uid="{00000000-0005-0000-0000-000095050000}"/>
    <cellStyle name="Accent5 5 3 4" xfId="1789" xr:uid="{00000000-0005-0000-0000-000096050000}"/>
    <cellStyle name="Accent5 5 4" xfId="436" xr:uid="{00000000-0005-0000-0000-000097050000}"/>
    <cellStyle name="Accent5 5 4 2" xfId="1793" xr:uid="{00000000-0005-0000-0000-000098050000}"/>
    <cellStyle name="Accent5 5 4 3" xfId="1794" xr:uid="{00000000-0005-0000-0000-000099050000}"/>
    <cellStyle name="Accent5 5 4 4" xfId="1792" xr:uid="{00000000-0005-0000-0000-00009A050000}"/>
    <cellStyle name="Accent5 6" xfId="437" xr:uid="{00000000-0005-0000-0000-00009B050000}"/>
    <cellStyle name="Accent5 6 2" xfId="1796" xr:uid="{00000000-0005-0000-0000-00009C050000}"/>
    <cellStyle name="Accent5 6 3" xfId="1797" xr:uid="{00000000-0005-0000-0000-00009D050000}"/>
    <cellStyle name="Accent5 6 4" xfId="1795" xr:uid="{00000000-0005-0000-0000-00009E050000}"/>
    <cellStyle name="Accent5 7" xfId="438" xr:uid="{00000000-0005-0000-0000-00009F050000}"/>
    <cellStyle name="Accent5 7 2" xfId="1798" xr:uid="{00000000-0005-0000-0000-0000A0050000}"/>
    <cellStyle name="Accent5 8" xfId="439" xr:uid="{00000000-0005-0000-0000-0000A1050000}"/>
    <cellStyle name="Accent5 9" xfId="440" xr:uid="{00000000-0005-0000-0000-0000A2050000}"/>
    <cellStyle name="Accent5 9 2" xfId="1800" xr:uid="{00000000-0005-0000-0000-0000A3050000}"/>
    <cellStyle name="Accent5 9 3" xfId="1801" xr:uid="{00000000-0005-0000-0000-0000A4050000}"/>
    <cellStyle name="Accent5 9 4" xfId="1799" xr:uid="{00000000-0005-0000-0000-0000A5050000}"/>
    <cellStyle name="Accent6" xfId="441" builtinId="49" customBuiltin="1"/>
    <cellStyle name="Accent6 10" xfId="1802" xr:uid="{00000000-0005-0000-0000-0000A7050000}"/>
    <cellStyle name="Accent6 10 2" xfId="1803" xr:uid="{00000000-0005-0000-0000-0000A8050000}"/>
    <cellStyle name="Accent6 10 3" xfId="1804" xr:uid="{00000000-0005-0000-0000-0000A9050000}"/>
    <cellStyle name="Accent6 11" xfId="1805" xr:uid="{00000000-0005-0000-0000-0000AA050000}"/>
    <cellStyle name="Accent6 12" xfId="1806" xr:uid="{00000000-0005-0000-0000-0000AB050000}"/>
    <cellStyle name="Accent6 13" xfId="1807" xr:uid="{00000000-0005-0000-0000-0000AC050000}"/>
    <cellStyle name="Accent6 14" xfId="1808" xr:uid="{00000000-0005-0000-0000-0000AD050000}"/>
    <cellStyle name="Accent6 2" xfId="442" xr:uid="{00000000-0005-0000-0000-0000AE050000}"/>
    <cellStyle name="Accent6 2 2" xfId="443" xr:uid="{00000000-0005-0000-0000-0000AF050000}"/>
    <cellStyle name="Accent6 2 2 2" xfId="1809" xr:uid="{00000000-0005-0000-0000-0000B0050000}"/>
    <cellStyle name="Accent6 2 2 3" xfId="1810" xr:uid="{00000000-0005-0000-0000-0000B1050000}"/>
    <cellStyle name="Accent6 2 2 4" xfId="1811" xr:uid="{00000000-0005-0000-0000-0000B2050000}"/>
    <cellStyle name="Accent6 2 2 5" xfId="1812" xr:uid="{00000000-0005-0000-0000-0000B3050000}"/>
    <cellStyle name="Accent6 2 3" xfId="444" xr:uid="{00000000-0005-0000-0000-0000B4050000}"/>
    <cellStyle name="Accent6 2 3 2" xfId="1814" xr:uid="{00000000-0005-0000-0000-0000B5050000}"/>
    <cellStyle name="Accent6 2 3 3" xfId="1815" xr:uid="{00000000-0005-0000-0000-0000B6050000}"/>
    <cellStyle name="Accent6 2 3 4" xfId="1813" xr:uid="{00000000-0005-0000-0000-0000B7050000}"/>
    <cellStyle name="Accent6 2 4" xfId="445" xr:uid="{00000000-0005-0000-0000-0000B8050000}"/>
    <cellStyle name="Accent6 2 5" xfId="446" xr:uid="{00000000-0005-0000-0000-0000B9050000}"/>
    <cellStyle name="Accent6 3" xfId="447" xr:uid="{00000000-0005-0000-0000-0000BA050000}"/>
    <cellStyle name="Accent6 3 2" xfId="1817" xr:uid="{00000000-0005-0000-0000-0000BB050000}"/>
    <cellStyle name="Accent6 3 3" xfId="1818" xr:uid="{00000000-0005-0000-0000-0000BC050000}"/>
    <cellStyle name="Accent6 3 4" xfId="1819" xr:uid="{00000000-0005-0000-0000-0000BD050000}"/>
    <cellStyle name="Accent6 3 5" xfId="1816" xr:uid="{00000000-0005-0000-0000-0000BE050000}"/>
    <cellStyle name="Accent6 4" xfId="448" xr:uid="{00000000-0005-0000-0000-0000BF050000}"/>
    <cellStyle name="Accent6 4 2" xfId="1821" xr:uid="{00000000-0005-0000-0000-0000C0050000}"/>
    <cellStyle name="Accent6 4 3" xfId="1822" xr:uid="{00000000-0005-0000-0000-0000C1050000}"/>
    <cellStyle name="Accent6 4 4" xfId="1823" xr:uid="{00000000-0005-0000-0000-0000C2050000}"/>
    <cellStyle name="Accent6 4 5" xfId="1820" xr:uid="{00000000-0005-0000-0000-0000C3050000}"/>
    <cellStyle name="Accent6 5" xfId="449" xr:uid="{00000000-0005-0000-0000-0000C4050000}"/>
    <cellStyle name="Accent6 5 2" xfId="450" xr:uid="{00000000-0005-0000-0000-0000C5050000}"/>
    <cellStyle name="Accent6 5 2 2" xfId="1824" xr:uid="{00000000-0005-0000-0000-0000C6050000}"/>
    <cellStyle name="Accent6 5 2 3" xfId="1825" xr:uid="{00000000-0005-0000-0000-0000C7050000}"/>
    <cellStyle name="Accent6 5 2 4" xfId="1826" xr:uid="{00000000-0005-0000-0000-0000C8050000}"/>
    <cellStyle name="Accent6 5 3" xfId="451" xr:uid="{00000000-0005-0000-0000-0000C9050000}"/>
    <cellStyle name="Accent6 5 3 2" xfId="1828" xr:uid="{00000000-0005-0000-0000-0000CA050000}"/>
    <cellStyle name="Accent6 5 3 3" xfId="1829" xr:uid="{00000000-0005-0000-0000-0000CB050000}"/>
    <cellStyle name="Accent6 5 3 4" xfId="1827" xr:uid="{00000000-0005-0000-0000-0000CC050000}"/>
    <cellStyle name="Accent6 5 4" xfId="452" xr:uid="{00000000-0005-0000-0000-0000CD050000}"/>
    <cellStyle name="Accent6 5 4 2" xfId="1831" xr:uid="{00000000-0005-0000-0000-0000CE050000}"/>
    <cellStyle name="Accent6 5 4 3" xfId="1832" xr:uid="{00000000-0005-0000-0000-0000CF050000}"/>
    <cellStyle name="Accent6 5 4 4" xfId="1830" xr:uid="{00000000-0005-0000-0000-0000D0050000}"/>
    <cellStyle name="Accent6 6" xfId="453" xr:uid="{00000000-0005-0000-0000-0000D1050000}"/>
    <cellStyle name="Accent6 6 2" xfId="1834" xr:uid="{00000000-0005-0000-0000-0000D2050000}"/>
    <cellStyle name="Accent6 6 3" xfId="1835" xr:uid="{00000000-0005-0000-0000-0000D3050000}"/>
    <cellStyle name="Accent6 6 4" xfId="1833" xr:uid="{00000000-0005-0000-0000-0000D4050000}"/>
    <cellStyle name="Accent6 7" xfId="454" xr:uid="{00000000-0005-0000-0000-0000D5050000}"/>
    <cellStyle name="Accent6 7 2" xfId="1836" xr:uid="{00000000-0005-0000-0000-0000D6050000}"/>
    <cellStyle name="Accent6 8" xfId="455" xr:uid="{00000000-0005-0000-0000-0000D7050000}"/>
    <cellStyle name="Accent6 9" xfId="456" xr:uid="{00000000-0005-0000-0000-0000D8050000}"/>
    <cellStyle name="Accent6 9 2" xfId="1838" xr:uid="{00000000-0005-0000-0000-0000D9050000}"/>
    <cellStyle name="Accent6 9 3" xfId="1839" xr:uid="{00000000-0005-0000-0000-0000DA050000}"/>
    <cellStyle name="Accent6 9 4" xfId="1837" xr:uid="{00000000-0005-0000-0000-0000DB050000}"/>
    <cellStyle name="Bad" xfId="457" builtinId="27" customBuiltin="1"/>
    <cellStyle name="Bad 10" xfId="1840" xr:uid="{00000000-0005-0000-0000-0000DD050000}"/>
    <cellStyle name="Bad 10 2" xfId="1841" xr:uid="{00000000-0005-0000-0000-0000DE050000}"/>
    <cellStyle name="Bad 10 3" xfId="1842" xr:uid="{00000000-0005-0000-0000-0000DF050000}"/>
    <cellStyle name="Bad 11" xfId="1843" xr:uid="{00000000-0005-0000-0000-0000E0050000}"/>
    <cellStyle name="Bad 12" xfId="1844" xr:uid="{00000000-0005-0000-0000-0000E1050000}"/>
    <cellStyle name="Bad 13" xfId="1845" xr:uid="{00000000-0005-0000-0000-0000E2050000}"/>
    <cellStyle name="Bad 14" xfId="1846" xr:uid="{00000000-0005-0000-0000-0000E3050000}"/>
    <cellStyle name="Bad 2" xfId="458" xr:uid="{00000000-0005-0000-0000-0000E4050000}"/>
    <cellStyle name="Bad 2 2" xfId="459" xr:uid="{00000000-0005-0000-0000-0000E5050000}"/>
    <cellStyle name="Bad 2 2 2" xfId="1847" xr:uid="{00000000-0005-0000-0000-0000E6050000}"/>
    <cellStyle name="Bad 2 2 3" xfId="1848" xr:uid="{00000000-0005-0000-0000-0000E7050000}"/>
    <cellStyle name="Bad 2 2 4" xfId="1849" xr:uid="{00000000-0005-0000-0000-0000E8050000}"/>
    <cellStyle name="Bad 2 2 5" xfId="1850" xr:uid="{00000000-0005-0000-0000-0000E9050000}"/>
    <cellStyle name="Bad 2 3" xfId="460" xr:uid="{00000000-0005-0000-0000-0000EA050000}"/>
    <cellStyle name="Bad 2 3 2" xfId="1852" xr:uid="{00000000-0005-0000-0000-0000EB050000}"/>
    <cellStyle name="Bad 2 3 3" xfId="1853" xr:uid="{00000000-0005-0000-0000-0000EC050000}"/>
    <cellStyle name="Bad 2 3 4" xfId="1851" xr:uid="{00000000-0005-0000-0000-0000ED050000}"/>
    <cellStyle name="Bad 2 4" xfId="461" xr:uid="{00000000-0005-0000-0000-0000EE050000}"/>
    <cellStyle name="Bad 2 5" xfId="462" xr:uid="{00000000-0005-0000-0000-0000EF050000}"/>
    <cellStyle name="Bad 3" xfId="463" xr:uid="{00000000-0005-0000-0000-0000F0050000}"/>
    <cellStyle name="Bad 3 2" xfId="1855" xr:uid="{00000000-0005-0000-0000-0000F1050000}"/>
    <cellStyle name="Bad 3 3" xfId="1856" xr:uid="{00000000-0005-0000-0000-0000F2050000}"/>
    <cellStyle name="Bad 3 4" xfId="1857" xr:uid="{00000000-0005-0000-0000-0000F3050000}"/>
    <cellStyle name="Bad 3 5" xfId="1854" xr:uid="{00000000-0005-0000-0000-0000F4050000}"/>
    <cellStyle name="Bad 4" xfId="464" xr:uid="{00000000-0005-0000-0000-0000F5050000}"/>
    <cellStyle name="Bad 4 2" xfId="1859" xr:uid="{00000000-0005-0000-0000-0000F6050000}"/>
    <cellStyle name="Bad 4 3" xfId="1860" xr:uid="{00000000-0005-0000-0000-0000F7050000}"/>
    <cellStyle name="Bad 4 4" xfId="1861" xr:uid="{00000000-0005-0000-0000-0000F8050000}"/>
    <cellStyle name="Bad 4 5" xfId="1858" xr:uid="{00000000-0005-0000-0000-0000F9050000}"/>
    <cellStyle name="Bad 5" xfId="465" xr:uid="{00000000-0005-0000-0000-0000FA050000}"/>
    <cellStyle name="Bad 5 2" xfId="466" xr:uid="{00000000-0005-0000-0000-0000FB050000}"/>
    <cellStyle name="Bad 5 2 2" xfId="1862" xr:uid="{00000000-0005-0000-0000-0000FC050000}"/>
    <cellStyle name="Bad 5 2 3" xfId="1863" xr:uid="{00000000-0005-0000-0000-0000FD050000}"/>
    <cellStyle name="Bad 5 2 4" xfId="1864" xr:uid="{00000000-0005-0000-0000-0000FE050000}"/>
    <cellStyle name="Bad 5 3" xfId="467" xr:uid="{00000000-0005-0000-0000-0000FF050000}"/>
    <cellStyle name="Bad 5 3 2" xfId="1866" xr:uid="{00000000-0005-0000-0000-000000060000}"/>
    <cellStyle name="Bad 5 3 3" xfId="1867" xr:uid="{00000000-0005-0000-0000-000001060000}"/>
    <cellStyle name="Bad 5 3 4" xfId="1865" xr:uid="{00000000-0005-0000-0000-000002060000}"/>
    <cellStyle name="Bad 5 4" xfId="468" xr:uid="{00000000-0005-0000-0000-000003060000}"/>
    <cellStyle name="Bad 5 4 2" xfId="1869" xr:uid="{00000000-0005-0000-0000-000004060000}"/>
    <cellStyle name="Bad 5 4 3" xfId="1870" xr:uid="{00000000-0005-0000-0000-000005060000}"/>
    <cellStyle name="Bad 5 4 4" xfId="1868" xr:uid="{00000000-0005-0000-0000-000006060000}"/>
    <cellStyle name="Bad 6" xfId="469" xr:uid="{00000000-0005-0000-0000-000007060000}"/>
    <cellStyle name="Bad 6 2" xfId="1872" xr:uid="{00000000-0005-0000-0000-000008060000}"/>
    <cellStyle name="Bad 6 3" xfId="1873" xr:uid="{00000000-0005-0000-0000-000009060000}"/>
    <cellStyle name="Bad 6 4" xfId="1871" xr:uid="{00000000-0005-0000-0000-00000A060000}"/>
    <cellStyle name="Bad 7" xfId="470" xr:uid="{00000000-0005-0000-0000-00000B060000}"/>
    <cellStyle name="Bad 7 2" xfId="1874" xr:uid="{00000000-0005-0000-0000-00000C060000}"/>
    <cellStyle name="Bad 8" xfId="471" xr:uid="{00000000-0005-0000-0000-00000D060000}"/>
    <cellStyle name="Bad 9" xfId="472" xr:uid="{00000000-0005-0000-0000-00000E060000}"/>
    <cellStyle name="Bad 9 2" xfId="1876" xr:uid="{00000000-0005-0000-0000-00000F060000}"/>
    <cellStyle name="Bad 9 3" xfId="1877" xr:uid="{00000000-0005-0000-0000-000010060000}"/>
    <cellStyle name="Bad 9 4" xfId="1875" xr:uid="{00000000-0005-0000-0000-000011060000}"/>
    <cellStyle name="Calculation" xfId="473" builtinId="22" customBuiltin="1"/>
    <cellStyle name="Calculation 10" xfId="1878" xr:uid="{00000000-0005-0000-0000-000013060000}"/>
    <cellStyle name="Calculation 10 2" xfId="1879" xr:uid="{00000000-0005-0000-0000-000014060000}"/>
    <cellStyle name="Calculation 10 3" xfId="1880" xr:uid="{00000000-0005-0000-0000-000015060000}"/>
    <cellStyle name="Calculation 11" xfId="1881" xr:uid="{00000000-0005-0000-0000-000016060000}"/>
    <cellStyle name="Calculation 12" xfId="1882" xr:uid="{00000000-0005-0000-0000-000017060000}"/>
    <cellStyle name="Calculation 13" xfId="1883" xr:uid="{00000000-0005-0000-0000-000018060000}"/>
    <cellStyle name="Calculation 14" xfId="1884" xr:uid="{00000000-0005-0000-0000-000019060000}"/>
    <cellStyle name="Calculation 2" xfId="474" xr:uid="{00000000-0005-0000-0000-00001A060000}"/>
    <cellStyle name="Calculation 2 2" xfId="475" xr:uid="{00000000-0005-0000-0000-00001B060000}"/>
    <cellStyle name="Calculation 2 2 2" xfId="1885" xr:uid="{00000000-0005-0000-0000-00001C060000}"/>
    <cellStyle name="Calculation 2 2 3" xfId="1886" xr:uid="{00000000-0005-0000-0000-00001D060000}"/>
    <cellStyle name="Calculation 2 2 4" xfId="1887" xr:uid="{00000000-0005-0000-0000-00001E060000}"/>
    <cellStyle name="Calculation 2 2 5" xfId="1888" xr:uid="{00000000-0005-0000-0000-00001F060000}"/>
    <cellStyle name="Calculation 2 3" xfId="476" xr:uid="{00000000-0005-0000-0000-000020060000}"/>
    <cellStyle name="Calculation 2 3 2" xfId="1890" xr:uid="{00000000-0005-0000-0000-000021060000}"/>
    <cellStyle name="Calculation 2 3 3" xfId="1891" xr:uid="{00000000-0005-0000-0000-000022060000}"/>
    <cellStyle name="Calculation 2 3 4" xfId="1889" xr:uid="{00000000-0005-0000-0000-000023060000}"/>
    <cellStyle name="Calculation 2 4" xfId="477" xr:uid="{00000000-0005-0000-0000-000024060000}"/>
    <cellStyle name="Calculation 2 5" xfId="478" xr:uid="{00000000-0005-0000-0000-000025060000}"/>
    <cellStyle name="Calculation 3" xfId="479" xr:uid="{00000000-0005-0000-0000-000026060000}"/>
    <cellStyle name="Calculation 3 2" xfId="1893" xr:uid="{00000000-0005-0000-0000-000027060000}"/>
    <cellStyle name="Calculation 3 3" xfId="1894" xr:uid="{00000000-0005-0000-0000-000028060000}"/>
    <cellStyle name="Calculation 3 4" xfId="1895" xr:uid="{00000000-0005-0000-0000-000029060000}"/>
    <cellStyle name="Calculation 3 5" xfId="1892" xr:uid="{00000000-0005-0000-0000-00002A060000}"/>
    <cellStyle name="Calculation 4" xfId="480" xr:uid="{00000000-0005-0000-0000-00002B060000}"/>
    <cellStyle name="Calculation 4 2" xfId="1897" xr:uid="{00000000-0005-0000-0000-00002C060000}"/>
    <cellStyle name="Calculation 4 3" xfId="1898" xr:uid="{00000000-0005-0000-0000-00002D060000}"/>
    <cellStyle name="Calculation 4 4" xfId="1899" xr:uid="{00000000-0005-0000-0000-00002E060000}"/>
    <cellStyle name="Calculation 4 5" xfId="1896" xr:uid="{00000000-0005-0000-0000-00002F060000}"/>
    <cellStyle name="Calculation 5" xfId="481" xr:uid="{00000000-0005-0000-0000-000030060000}"/>
    <cellStyle name="Calculation 5 2" xfId="482" xr:uid="{00000000-0005-0000-0000-000031060000}"/>
    <cellStyle name="Calculation 5 2 2" xfId="1900" xr:uid="{00000000-0005-0000-0000-000032060000}"/>
    <cellStyle name="Calculation 5 2 3" xfId="1901" xr:uid="{00000000-0005-0000-0000-000033060000}"/>
    <cellStyle name="Calculation 5 2 4" xfId="1902" xr:uid="{00000000-0005-0000-0000-000034060000}"/>
    <cellStyle name="Calculation 5 3" xfId="483" xr:uid="{00000000-0005-0000-0000-000035060000}"/>
    <cellStyle name="Calculation 5 3 2" xfId="1904" xr:uid="{00000000-0005-0000-0000-000036060000}"/>
    <cellStyle name="Calculation 5 3 3" xfId="1905" xr:uid="{00000000-0005-0000-0000-000037060000}"/>
    <cellStyle name="Calculation 5 3 4" xfId="1903" xr:uid="{00000000-0005-0000-0000-000038060000}"/>
    <cellStyle name="Calculation 5 4" xfId="484" xr:uid="{00000000-0005-0000-0000-000039060000}"/>
    <cellStyle name="Calculation 5 4 2" xfId="1907" xr:uid="{00000000-0005-0000-0000-00003A060000}"/>
    <cellStyle name="Calculation 5 4 3" xfId="1908" xr:uid="{00000000-0005-0000-0000-00003B060000}"/>
    <cellStyle name="Calculation 5 4 4" xfId="1906" xr:uid="{00000000-0005-0000-0000-00003C060000}"/>
    <cellStyle name="Calculation 6" xfId="485" xr:uid="{00000000-0005-0000-0000-00003D060000}"/>
    <cellStyle name="Calculation 6 2" xfId="1910" xr:uid="{00000000-0005-0000-0000-00003E060000}"/>
    <cellStyle name="Calculation 6 3" xfId="1911" xr:uid="{00000000-0005-0000-0000-00003F060000}"/>
    <cellStyle name="Calculation 6 4" xfId="1909" xr:uid="{00000000-0005-0000-0000-000040060000}"/>
    <cellStyle name="Calculation 7" xfId="486" xr:uid="{00000000-0005-0000-0000-000041060000}"/>
    <cellStyle name="Calculation 7 2" xfId="1912" xr:uid="{00000000-0005-0000-0000-000042060000}"/>
    <cellStyle name="Calculation 8" xfId="487" xr:uid="{00000000-0005-0000-0000-000043060000}"/>
    <cellStyle name="Calculation 9" xfId="488" xr:uid="{00000000-0005-0000-0000-000044060000}"/>
    <cellStyle name="Calculation 9 2" xfId="1914" xr:uid="{00000000-0005-0000-0000-000045060000}"/>
    <cellStyle name="Calculation 9 3" xfId="1915" xr:uid="{00000000-0005-0000-0000-000046060000}"/>
    <cellStyle name="Calculation 9 4" xfId="1913" xr:uid="{00000000-0005-0000-0000-000047060000}"/>
    <cellStyle name="Check Cell" xfId="489" builtinId="23" customBuiltin="1"/>
    <cellStyle name="Check Cell 10" xfId="1916" xr:uid="{00000000-0005-0000-0000-000049060000}"/>
    <cellStyle name="Check Cell 10 2" xfId="1917" xr:uid="{00000000-0005-0000-0000-00004A060000}"/>
    <cellStyle name="Check Cell 10 3" xfId="1918" xr:uid="{00000000-0005-0000-0000-00004B060000}"/>
    <cellStyle name="Check Cell 11" xfId="1919" xr:uid="{00000000-0005-0000-0000-00004C060000}"/>
    <cellStyle name="Check Cell 12" xfId="1920" xr:uid="{00000000-0005-0000-0000-00004D060000}"/>
    <cellStyle name="Check Cell 13" xfId="1921" xr:uid="{00000000-0005-0000-0000-00004E060000}"/>
    <cellStyle name="Check Cell 14" xfId="1922" xr:uid="{00000000-0005-0000-0000-00004F060000}"/>
    <cellStyle name="Check Cell 2" xfId="490" xr:uid="{00000000-0005-0000-0000-000050060000}"/>
    <cellStyle name="Check Cell 2 2" xfId="491" xr:uid="{00000000-0005-0000-0000-000051060000}"/>
    <cellStyle name="Check Cell 2 2 2" xfId="1923" xr:uid="{00000000-0005-0000-0000-000052060000}"/>
    <cellStyle name="Check Cell 2 2 3" xfId="1924" xr:uid="{00000000-0005-0000-0000-000053060000}"/>
    <cellStyle name="Check Cell 2 2 4" xfId="1925" xr:uid="{00000000-0005-0000-0000-000054060000}"/>
    <cellStyle name="Check Cell 2 2 5" xfId="1926" xr:uid="{00000000-0005-0000-0000-000055060000}"/>
    <cellStyle name="Check Cell 2 3" xfId="492" xr:uid="{00000000-0005-0000-0000-000056060000}"/>
    <cellStyle name="Check Cell 2 3 2" xfId="1928" xr:uid="{00000000-0005-0000-0000-000057060000}"/>
    <cellStyle name="Check Cell 2 3 3" xfId="1929" xr:uid="{00000000-0005-0000-0000-000058060000}"/>
    <cellStyle name="Check Cell 2 3 4" xfId="1927" xr:uid="{00000000-0005-0000-0000-000059060000}"/>
    <cellStyle name="Check Cell 2 4" xfId="493" xr:uid="{00000000-0005-0000-0000-00005A060000}"/>
    <cellStyle name="Check Cell 2 5" xfId="494" xr:uid="{00000000-0005-0000-0000-00005B060000}"/>
    <cellStyle name="Check Cell 3" xfId="495" xr:uid="{00000000-0005-0000-0000-00005C060000}"/>
    <cellStyle name="Check Cell 3 2" xfId="1931" xr:uid="{00000000-0005-0000-0000-00005D060000}"/>
    <cellStyle name="Check Cell 3 3" xfId="1932" xr:uid="{00000000-0005-0000-0000-00005E060000}"/>
    <cellStyle name="Check Cell 3 4" xfId="1933" xr:uid="{00000000-0005-0000-0000-00005F060000}"/>
    <cellStyle name="Check Cell 3 5" xfId="1930" xr:uid="{00000000-0005-0000-0000-000060060000}"/>
    <cellStyle name="Check Cell 4" xfId="496" xr:uid="{00000000-0005-0000-0000-000061060000}"/>
    <cellStyle name="Check Cell 4 2" xfId="1935" xr:uid="{00000000-0005-0000-0000-000062060000}"/>
    <cellStyle name="Check Cell 4 3" xfId="1936" xr:uid="{00000000-0005-0000-0000-000063060000}"/>
    <cellStyle name="Check Cell 4 4" xfId="1937" xr:uid="{00000000-0005-0000-0000-000064060000}"/>
    <cellStyle name="Check Cell 4 5" xfId="1934" xr:uid="{00000000-0005-0000-0000-000065060000}"/>
    <cellStyle name="Check Cell 5" xfId="497" xr:uid="{00000000-0005-0000-0000-000066060000}"/>
    <cellStyle name="Check Cell 5 2" xfId="498" xr:uid="{00000000-0005-0000-0000-000067060000}"/>
    <cellStyle name="Check Cell 5 2 2" xfId="1938" xr:uid="{00000000-0005-0000-0000-000068060000}"/>
    <cellStyle name="Check Cell 5 2 3" xfId="1939" xr:uid="{00000000-0005-0000-0000-000069060000}"/>
    <cellStyle name="Check Cell 5 2 4" xfId="1940" xr:uid="{00000000-0005-0000-0000-00006A060000}"/>
    <cellStyle name="Check Cell 5 3" xfId="499" xr:uid="{00000000-0005-0000-0000-00006B060000}"/>
    <cellStyle name="Check Cell 5 3 2" xfId="1942" xr:uid="{00000000-0005-0000-0000-00006C060000}"/>
    <cellStyle name="Check Cell 5 3 3" xfId="1943" xr:uid="{00000000-0005-0000-0000-00006D060000}"/>
    <cellStyle name="Check Cell 5 3 4" xfId="1941" xr:uid="{00000000-0005-0000-0000-00006E060000}"/>
    <cellStyle name="Check Cell 5 4" xfId="500" xr:uid="{00000000-0005-0000-0000-00006F060000}"/>
    <cellStyle name="Check Cell 5 4 2" xfId="1945" xr:uid="{00000000-0005-0000-0000-000070060000}"/>
    <cellStyle name="Check Cell 5 4 3" xfId="1946" xr:uid="{00000000-0005-0000-0000-000071060000}"/>
    <cellStyle name="Check Cell 5 4 4" xfId="1944" xr:uid="{00000000-0005-0000-0000-000072060000}"/>
    <cellStyle name="Check Cell 6" xfId="501" xr:uid="{00000000-0005-0000-0000-000073060000}"/>
    <cellStyle name="Check Cell 6 2" xfId="1948" xr:uid="{00000000-0005-0000-0000-000074060000}"/>
    <cellStyle name="Check Cell 6 3" xfId="1949" xr:uid="{00000000-0005-0000-0000-000075060000}"/>
    <cellStyle name="Check Cell 6 4" xfId="1947" xr:uid="{00000000-0005-0000-0000-000076060000}"/>
    <cellStyle name="Check Cell 7" xfId="502" xr:uid="{00000000-0005-0000-0000-000077060000}"/>
    <cellStyle name="Check Cell 7 2" xfId="1950" xr:uid="{00000000-0005-0000-0000-000078060000}"/>
    <cellStyle name="Check Cell 8" xfId="503" xr:uid="{00000000-0005-0000-0000-000079060000}"/>
    <cellStyle name="Check Cell 9" xfId="504" xr:uid="{00000000-0005-0000-0000-00007A060000}"/>
    <cellStyle name="Check Cell 9 2" xfId="1952" xr:uid="{00000000-0005-0000-0000-00007B060000}"/>
    <cellStyle name="Check Cell 9 3" xfId="1953" xr:uid="{00000000-0005-0000-0000-00007C060000}"/>
    <cellStyle name="Check Cell 9 4" xfId="1951" xr:uid="{00000000-0005-0000-0000-00007D060000}"/>
    <cellStyle name="Comma" xfId="505" builtinId="3"/>
    <cellStyle name="Comma 10" xfId="1954" xr:uid="{00000000-0005-0000-0000-00007F060000}"/>
    <cellStyle name="Comma 11" xfId="1955" xr:uid="{00000000-0005-0000-0000-000080060000}"/>
    <cellStyle name="Comma 12" xfId="1956" xr:uid="{00000000-0005-0000-0000-000081060000}"/>
    <cellStyle name="Comma 13" xfId="1957" xr:uid="{00000000-0005-0000-0000-000082060000}"/>
    <cellStyle name="Comma 14" xfId="1958" xr:uid="{00000000-0005-0000-0000-000083060000}"/>
    <cellStyle name="Comma 15" xfId="1959" xr:uid="{00000000-0005-0000-0000-000084060000}"/>
    <cellStyle name="Comma 16" xfId="1960" xr:uid="{00000000-0005-0000-0000-000085060000}"/>
    <cellStyle name="Comma 2" xfId="506" xr:uid="{00000000-0005-0000-0000-000086060000}"/>
    <cellStyle name="Comma 2 2" xfId="507" xr:uid="{00000000-0005-0000-0000-000087060000}"/>
    <cellStyle name="Comma 3" xfId="508" xr:uid="{00000000-0005-0000-0000-000088060000}"/>
    <cellStyle name="Comma 3 2" xfId="1961" xr:uid="{00000000-0005-0000-0000-000089060000}"/>
    <cellStyle name="Comma 4" xfId="509" xr:uid="{00000000-0005-0000-0000-00008A060000}"/>
    <cellStyle name="Comma 5" xfId="510" xr:uid="{00000000-0005-0000-0000-00008B060000}"/>
    <cellStyle name="Comma 5 2" xfId="1963" xr:uid="{00000000-0005-0000-0000-00008C060000}"/>
    <cellStyle name="Comma 5 3" xfId="1964" xr:uid="{00000000-0005-0000-0000-00008D060000}"/>
    <cellStyle name="Comma 5 4" xfId="1962" xr:uid="{00000000-0005-0000-0000-00008E060000}"/>
    <cellStyle name="Comma 6" xfId="511" xr:uid="{00000000-0005-0000-0000-00008F060000}"/>
    <cellStyle name="Comma 6 10" xfId="1966" xr:uid="{00000000-0005-0000-0000-000090060000}"/>
    <cellStyle name="Comma 6 11" xfId="1965" xr:uid="{00000000-0005-0000-0000-000091060000}"/>
    <cellStyle name="Comma 6 2" xfId="1967" xr:uid="{00000000-0005-0000-0000-000092060000}"/>
    <cellStyle name="Comma 6 2 2" xfId="1968" xr:uid="{00000000-0005-0000-0000-000093060000}"/>
    <cellStyle name="Comma 6 2 2 2" xfId="1969" xr:uid="{00000000-0005-0000-0000-000094060000}"/>
    <cellStyle name="Comma 6 2 2 2 2" xfId="1970" xr:uid="{00000000-0005-0000-0000-000095060000}"/>
    <cellStyle name="Comma 6 2 2 2 2 2" xfId="1971" xr:uid="{00000000-0005-0000-0000-000096060000}"/>
    <cellStyle name="Comma 6 2 2 2 3" xfId="1972" xr:uid="{00000000-0005-0000-0000-000097060000}"/>
    <cellStyle name="Comma 6 2 2 2 3 2" xfId="1973" xr:uid="{00000000-0005-0000-0000-000098060000}"/>
    <cellStyle name="Comma 6 2 2 2 4" xfId="1974" xr:uid="{00000000-0005-0000-0000-000099060000}"/>
    <cellStyle name="Comma 6 2 2 3" xfId="1975" xr:uid="{00000000-0005-0000-0000-00009A060000}"/>
    <cellStyle name="Comma 6 2 2 3 2" xfId="1976" xr:uid="{00000000-0005-0000-0000-00009B060000}"/>
    <cellStyle name="Comma 6 2 2 3 2 2" xfId="1977" xr:uid="{00000000-0005-0000-0000-00009C060000}"/>
    <cellStyle name="Comma 6 2 2 3 3" xfId="1978" xr:uid="{00000000-0005-0000-0000-00009D060000}"/>
    <cellStyle name="Comma 6 2 2 4" xfId="1979" xr:uid="{00000000-0005-0000-0000-00009E060000}"/>
    <cellStyle name="Comma 6 2 2 4 2" xfId="1980" xr:uid="{00000000-0005-0000-0000-00009F060000}"/>
    <cellStyle name="Comma 6 2 2 5" xfId="1981" xr:uid="{00000000-0005-0000-0000-0000A0060000}"/>
    <cellStyle name="Comma 6 2 2 5 2" xfId="1982" xr:uid="{00000000-0005-0000-0000-0000A1060000}"/>
    <cellStyle name="Comma 6 2 2 6" xfId="1983" xr:uid="{00000000-0005-0000-0000-0000A2060000}"/>
    <cellStyle name="Comma 6 2 3" xfId="1984" xr:uid="{00000000-0005-0000-0000-0000A3060000}"/>
    <cellStyle name="Comma 6 2 3 2" xfId="1985" xr:uid="{00000000-0005-0000-0000-0000A4060000}"/>
    <cellStyle name="Comma 6 2 3 2 2" xfId="1986" xr:uid="{00000000-0005-0000-0000-0000A5060000}"/>
    <cellStyle name="Comma 6 2 3 2 2 2" xfId="1987" xr:uid="{00000000-0005-0000-0000-0000A6060000}"/>
    <cellStyle name="Comma 6 2 3 2 3" xfId="1988" xr:uid="{00000000-0005-0000-0000-0000A7060000}"/>
    <cellStyle name="Comma 6 2 3 2 3 2" xfId="1989" xr:uid="{00000000-0005-0000-0000-0000A8060000}"/>
    <cellStyle name="Comma 6 2 3 2 4" xfId="1990" xr:uid="{00000000-0005-0000-0000-0000A9060000}"/>
    <cellStyle name="Comma 6 2 3 3" xfId="1991" xr:uid="{00000000-0005-0000-0000-0000AA060000}"/>
    <cellStyle name="Comma 6 2 3 3 2" xfId="1992" xr:uid="{00000000-0005-0000-0000-0000AB060000}"/>
    <cellStyle name="Comma 6 2 3 3 2 2" xfId="1993" xr:uid="{00000000-0005-0000-0000-0000AC060000}"/>
    <cellStyle name="Comma 6 2 3 3 3" xfId="1994" xr:uid="{00000000-0005-0000-0000-0000AD060000}"/>
    <cellStyle name="Comma 6 2 3 4" xfId="1995" xr:uid="{00000000-0005-0000-0000-0000AE060000}"/>
    <cellStyle name="Comma 6 2 3 4 2" xfId="1996" xr:uid="{00000000-0005-0000-0000-0000AF060000}"/>
    <cellStyle name="Comma 6 2 3 5" xfId="1997" xr:uid="{00000000-0005-0000-0000-0000B0060000}"/>
    <cellStyle name="Comma 6 2 3 5 2" xfId="1998" xr:uid="{00000000-0005-0000-0000-0000B1060000}"/>
    <cellStyle name="Comma 6 2 3 6" xfId="1999" xr:uid="{00000000-0005-0000-0000-0000B2060000}"/>
    <cellStyle name="Comma 6 2 4" xfId="2000" xr:uid="{00000000-0005-0000-0000-0000B3060000}"/>
    <cellStyle name="Comma 6 2 4 2" xfId="2001" xr:uid="{00000000-0005-0000-0000-0000B4060000}"/>
    <cellStyle name="Comma 6 2 4 2 2" xfId="2002" xr:uid="{00000000-0005-0000-0000-0000B5060000}"/>
    <cellStyle name="Comma 6 2 4 3" xfId="2003" xr:uid="{00000000-0005-0000-0000-0000B6060000}"/>
    <cellStyle name="Comma 6 2 4 3 2" xfId="2004" xr:uid="{00000000-0005-0000-0000-0000B7060000}"/>
    <cellStyle name="Comma 6 2 4 4" xfId="2005" xr:uid="{00000000-0005-0000-0000-0000B8060000}"/>
    <cellStyle name="Comma 6 2 5" xfId="2006" xr:uid="{00000000-0005-0000-0000-0000B9060000}"/>
    <cellStyle name="Comma 6 2 5 2" xfId="2007" xr:uid="{00000000-0005-0000-0000-0000BA060000}"/>
    <cellStyle name="Comma 6 2 5 2 2" xfId="2008" xr:uid="{00000000-0005-0000-0000-0000BB060000}"/>
    <cellStyle name="Comma 6 2 5 3" xfId="2009" xr:uid="{00000000-0005-0000-0000-0000BC060000}"/>
    <cellStyle name="Comma 6 2 6" xfId="2010" xr:uid="{00000000-0005-0000-0000-0000BD060000}"/>
    <cellStyle name="Comma 6 2 6 2" xfId="2011" xr:uid="{00000000-0005-0000-0000-0000BE060000}"/>
    <cellStyle name="Comma 6 2 7" xfId="2012" xr:uid="{00000000-0005-0000-0000-0000BF060000}"/>
    <cellStyle name="Comma 6 2 7 2" xfId="2013" xr:uid="{00000000-0005-0000-0000-0000C0060000}"/>
    <cellStyle name="Comma 6 2 8" xfId="2014" xr:uid="{00000000-0005-0000-0000-0000C1060000}"/>
    <cellStyle name="Comma 6 3" xfId="2015" xr:uid="{00000000-0005-0000-0000-0000C2060000}"/>
    <cellStyle name="Comma 6 4" xfId="2016" xr:uid="{00000000-0005-0000-0000-0000C3060000}"/>
    <cellStyle name="Comma 6 4 2" xfId="2017" xr:uid="{00000000-0005-0000-0000-0000C4060000}"/>
    <cellStyle name="Comma 6 4 2 2" xfId="2018" xr:uid="{00000000-0005-0000-0000-0000C5060000}"/>
    <cellStyle name="Comma 6 4 2 2 2" xfId="2019" xr:uid="{00000000-0005-0000-0000-0000C6060000}"/>
    <cellStyle name="Comma 6 4 2 3" xfId="2020" xr:uid="{00000000-0005-0000-0000-0000C7060000}"/>
    <cellStyle name="Comma 6 4 2 3 2" xfId="2021" xr:uid="{00000000-0005-0000-0000-0000C8060000}"/>
    <cellStyle name="Comma 6 4 2 4" xfId="2022" xr:uid="{00000000-0005-0000-0000-0000C9060000}"/>
    <cellStyle name="Comma 6 4 3" xfId="2023" xr:uid="{00000000-0005-0000-0000-0000CA060000}"/>
    <cellStyle name="Comma 6 4 3 2" xfId="2024" xr:uid="{00000000-0005-0000-0000-0000CB060000}"/>
    <cellStyle name="Comma 6 4 3 2 2" xfId="2025" xr:uid="{00000000-0005-0000-0000-0000CC060000}"/>
    <cellStyle name="Comma 6 4 3 3" xfId="2026" xr:uid="{00000000-0005-0000-0000-0000CD060000}"/>
    <cellStyle name="Comma 6 4 4" xfId="2027" xr:uid="{00000000-0005-0000-0000-0000CE060000}"/>
    <cellStyle name="Comma 6 4 4 2" xfId="2028" xr:uid="{00000000-0005-0000-0000-0000CF060000}"/>
    <cellStyle name="Comma 6 4 5" xfId="2029" xr:uid="{00000000-0005-0000-0000-0000D0060000}"/>
    <cellStyle name="Comma 6 4 5 2" xfId="2030" xr:uid="{00000000-0005-0000-0000-0000D1060000}"/>
    <cellStyle name="Comma 6 4 6" xfId="2031" xr:uid="{00000000-0005-0000-0000-0000D2060000}"/>
    <cellStyle name="Comma 6 5" xfId="2032" xr:uid="{00000000-0005-0000-0000-0000D3060000}"/>
    <cellStyle name="Comma 6 5 2" xfId="2033" xr:uid="{00000000-0005-0000-0000-0000D4060000}"/>
    <cellStyle name="Comma 6 5 2 2" xfId="2034" xr:uid="{00000000-0005-0000-0000-0000D5060000}"/>
    <cellStyle name="Comma 6 5 2 2 2" xfId="2035" xr:uid="{00000000-0005-0000-0000-0000D6060000}"/>
    <cellStyle name="Comma 6 5 2 3" xfId="2036" xr:uid="{00000000-0005-0000-0000-0000D7060000}"/>
    <cellStyle name="Comma 6 5 2 3 2" xfId="2037" xr:uid="{00000000-0005-0000-0000-0000D8060000}"/>
    <cellStyle name="Comma 6 5 2 4" xfId="2038" xr:uid="{00000000-0005-0000-0000-0000D9060000}"/>
    <cellStyle name="Comma 6 5 3" xfId="2039" xr:uid="{00000000-0005-0000-0000-0000DA060000}"/>
    <cellStyle name="Comma 6 5 3 2" xfId="2040" xr:uid="{00000000-0005-0000-0000-0000DB060000}"/>
    <cellStyle name="Comma 6 5 3 2 2" xfId="2041" xr:uid="{00000000-0005-0000-0000-0000DC060000}"/>
    <cellStyle name="Comma 6 5 3 3" xfId="2042" xr:uid="{00000000-0005-0000-0000-0000DD060000}"/>
    <cellStyle name="Comma 6 5 4" xfId="2043" xr:uid="{00000000-0005-0000-0000-0000DE060000}"/>
    <cellStyle name="Comma 6 5 4 2" xfId="2044" xr:uid="{00000000-0005-0000-0000-0000DF060000}"/>
    <cellStyle name="Comma 6 5 5" xfId="2045" xr:uid="{00000000-0005-0000-0000-0000E0060000}"/>
    <cellStyle name="Comma 6 5 5 2" xfId="2046" xr:uid="{00000000-0005-0000-0000-0000E1060000}"/>
    <cellStyle name="Comma 6 5 6" xfId="2047" xr:uid="{00000000-0005-0000-0000-0000E2060000}"/>
    <cellStyle name="Comma 6 6" xfId="2048" xr:uid="{00000000-0005-0000-0000-0000E3060000}"/>
    <cellStyle name="Comma 6 6 2" xfId="2049" xr:uid="{00000000-0005-0000-0000-0000E4060000}"/>
    <cellStyle name="Comma 6 6 2 2" xfId="2050" xr:uid="{00000000-0005-0000-0000-0000E5060000}"/>
    <cellStyle name="Comma 6 6 3" xfId="2051" xr:uid="{00000000-0005-0000-0000-0000E6060000}"/>
    <cellStyle name="Comma 6 6 3 2" xfId="2052" xr:uid="{00000000-0005-0000-0000-0000E7060000}"/>
    <cellStyle name="Comma 6 6 4" xfId="2053" xr:uid="{00000000-0005-0000-0000-0000E8060000}"/>
    <cellStyle name="Comma 6 7" xfId="2054" xr:uid="{00000000-0005-0000-0000-0000E9060000}"/>
    <cellStyle name="Comma 6 7 2" xfId="2055" xr:uid="{00000000-0005-0000-0000-0000EA060000}"/>
    <cellStyle name="Comma 6 7 2 2" xfId="2056" xr:uid="{00000000-0005-0000-0000-0000EB060000}"/>
    <cellStyle name="Comma 6 7 3" xfId="2057" xr:uid="{00000000-0005-0000-0000-0000EC060000}"/>
    <cellStyle name="Comma 6 7 3 2" xfId="2058" xr:uid="{00000000-0005-0000-0000-0000ED060000}"/>
    <cellStyle name="Comma 6 7 4" xfId="2059" xr:uid="{00000000-0005-0000-0000-0000EE060000}"/>
    <cellStyle name="Comma 6 8" xfId="2060" xr:uid="{00000000-0005-0000-0000-0000EF060000}"/>
    <cellStyle name="Comma 6 9" xfId="2061" xr:uid="{00000000-0005-0000-0000-0000F0060000}"/>
    <cellStyle name="Comma 7" xfId="512" xr:uid="{00000000-0005-0000-0000-0000F1060000}"/>
    <cellStyle name="Comma 7 2" xfId="2062" xr:uid="{00000000-0005-0000-0000-0000F2060000}"/>
    <cellStyle name="Comma 7 3" xfId="2063" xr:uid="{00000000-0005-0000-0000-0000F3060000}"/>
    <cellStyle name="Comma 8" xfId="513" xr:uid="{00000000-0005-0000-0000-0000F4060000}"/>
    <cellStyle name="Comma 9" xfId="2064" xr:uid="{00000000-0005-0000-0000-0000F5060000}"/>
    <cellStyle name="Currency" xfId="514" builtinId="4"/>
    <cellStyle name="Currency 10" xfId="2065" xr:uid="{00000000-0005-0000-0000-0000F7060000}"/>
    <cellStyle name="Currency 11" xfId="2066" xr:uid="{00000000-0005-0000-0000-0000F8060000}"/>
    <cellStyle name="Currency 12" xfId="2067" xr:uid="{00000000-0005-0000-0000-0000F9060000}"/>
    <cellStyle name="Currency 13" xfId="2068" xr:uid="{00000000-0005-0000-0000-0000FA060000}"/>
    <cellStyle name="Currency 14" xfId="2069" xr:uid="{00000000-0005-0000-0000-0000FB060000}"/>
    <cellStyle name="Currency 2" xfId="515" xr:uid="{00000000-0005-0000-0000-0000FC060000}"/>
    <cellStyle name="Currency 2 2" xfId="516" xr:uid="{00000000-0005-0000-0000-0000FD060000}"/>
    <cellStyle name="Currency 3" xfId="517" xr:uid="{00000000-0005-0000-0000-0000FE060000}"/>
    <cellStyle name="Currency 3 2" xfId="2070" xr:uid="{00000000-0005-0000-0000-0000FF060000}"/>
    <cellStyle name="Currency 4" xfId="518" xr:uid="{00000000-0005-0000-0000-000000070000}"/>
    <cellStyle name="Currency 5" xfId="519" xr:uid="{00000000-0005-0000-0000-000001070000}"/>
    <cellStyle name="Currency 6" xfId="520" xr:uid="{00000000-0005-0000-0000-000002070000}"/>
    <cellStyle name="Currency 7" xfId="521" xr:uid="{00000000-0005-0000-0000-000003070000}"/>
    <cellStyle name="Currency 8" xfId="522" xr:uid="{00000000-0005-0000-0000-000004070000}"/>
    <cellStyle name="Currency 9" xfId="2071" xr:uid="{00000000-0005-0000-0000-000005070000}"/>
    <cellStyle name="Explanatory Text" xfId="523" builtinId="53" customBuiltin="1"/>
    <cellStyle name="Explanatory Text 10" xfId="2072" xr:uid="{00000000-0005-0000-0000-000007070000}"/>
    <cellStyle name="Explanatory Text 10 2" xfId="2073" xr:uid="{00000000-0005-0000-0000-000008070000}"/>
    <cellStyle name="Explanatory Text 10 3" xfId="2074" xr:uid="{00000000-0005-0000-0000-000009070000}"/>
    <cellStyle name="Explanatory Text 11" xfId="2075" xr:uid="{00000000-0005-0000-0000-00000A070000}"/>
    <cellStyle name="Explanatory Text 12" xfId="2076" xr:uid="{00000000-0005-0000-0000-00000B070000}"/>
    <cellStyle name="Explanatory Text 13" xfId="2077" xr:uid="{00000000-0005-0000-0000-00000C070000}"/>
    <cellStyle name="Explanatory Text 14" xfId="2078" xr:uid="{00000000-0005-0000-0000-00000D070000}"/>
    <cellStyle name="Explanatory Text 2" xfId="524" xr:uid="{00000000-0005-0000-0000-00000E070000}"/>
    <cellStyle name="Explanatory Text 2 2" xfId="525" xr:uid="{00000000-0005-0000-0000-00000F070000}"/>
    <cellStyle name="Explanatory Text 2 2 2" xfId="2079" xr:uid="{00000000-0005-0000-0000-000010070000}"/>
    <cellStyle name="Explanatory Text 2 2 3" xfId="2080" xr:uid="{00000000-0005-0000-0000-000011070000}"/>
    <cellStyle name="Explanatory Text 2 2 4" xfId="2081" xr:uid="{00000000-0005-0000-0000-000012070000}"/>
    <cellStyle name="Explanatory Text 2 2 5" xfId="2082" xr:uid="{00000000-0005-0000-0000-000013070000}"/>
    <cellStyle name="Explanatory Text 2 3" xfId="526" xr:uid="{00000000-0005-0000-0000-000014070000}"/>
    <cellStyle name="Explanatory Text 2 3 2" xfId="2084" xr:uid="{00000000-0005-0000-0000-000015070000}"/>
    <cellStyle name="Explanatory Text 2 3 3" xfId="2085" xr:uid="{00000000-0005-0000-0000-000016070000}"/>
    <cellStyle name="Explanatory Text 2 3 4" xfId="2083" xr:uid="{00000000-0005-0000-0000-000017070000}"/>
    <cellStyle name="Explanatory Text 2 4" xfId="527" xr:uid="{00000000-0005-0000-0000-000018070000}"/>
    <cellStyle name="Explanatory Text 2 5" xfId="528" xr:uid="{00000000-0005-0000-0000-000019070000}"/>
    <cellStyle name="Explanatory Text 3" xfId="529" xr:uid="{00000000-0005-0000-0000-00001A070000}"/>
    <cellStyle name="Explanatory Text 3 2" xfId="2087" xr:uid="{00000000-0005-0000-0000-00001B070000}"/>
    <cellStyle name="Explanatory Text 3 3" xfId="2088" xr:uid="{00000000-0005-0000-0000-00001C070000}"/>
    <cellStyle name="Explanatory Text 3 4" xfId="2089" xr:uid="{00000000-0005-0000-0000-00001D070000}"/>
    <cellStyle name="Explanatory Text 3 5" xfId="2086" xr:uid="{00000000-0005-0000-0000-00001E070000}"/>
    <cellStyle name="Explanatory Text 4" xfId="530" xr:uid="{00000000-0005-0000-0000-00001F070000}"/>
    <cellStyle name="Explanatory Text 4 2" xfId="2091" xr:uid="{00000000-0005-0000-0000-000020070000}"/>
    <cellStyle name="Explanatory Text 4 3" xfId="2092" xr:uid="{00000000-0005-0000-0000-000021070000}"/>
    <cellStyle name="Explanatory Text 4 4" xfId="2093" xr:uid="{00000000-0005-0000-0000-000022070000}"/>
    <cellStyle name="Explanatory Text 4 5" xfId="2090" xr:uid="{00000000-0005-0000-0000-000023070000}"/>
    <cellStyle name="Explanatory Text 5" xfId="531" xr:uid="{00000000-0005-0000-0000-000024070000}"/>
    <cellStyle name="Explanatory Text 5 2" xfId="532" xr:uid="{00000000-0005-0000-0000-000025070000}"/>
    <cellStyle name="Explanatory Text 5 2 2" xfId="2094" xr:uid="{00000000-0005-0000-0000-000026070000}"/>
    <cellStyle name="Explanatory Text 5 2 3" xfId="2095" xr:uid="{00000000-0005-0000-0000-000027070000}"/>
    <cellStyle name="Explanatory Text 5 2 4" xfId="2096" xr:uid="{00000000-0005-0000-0000-000028070000}"/>
    <cellStyle name="Explanatory Text 5 3" xfId="533" xr:uid="{00000000-0005-0000-0000-000029070000}"/>
    <cellStyle name="Explanatory Text 5 3 2" xfId="2098" xr:uid="{00000000-0005-0000-0000-00002A070000}"/>
    <cellStyle name="Explanatory Text 5 3 3" xfId="2099" xr:uid="{00000000-0005-0000-0000-00002B070000}"/>
    <cellStyle name="Explanatory Text 5 3 4" xfId="2097" xr:uid="{00000000-0005-0000-0000-00002C070000}"/>
    <cellStyle name="Explanatory Text 5 4" xfId="534" xr:uid="{00000000-0005-0000-0000-00002D070000}"/>
    <cellStyle name="Explanatory Text 5 4 2" xfId="2101" xr:uid="{00000000-0005-0000-0000-00002E070000}"/>
    <cellStyle name="Explanatory Text 5 4 3" xfId="2102" xr:uid="{00000000-0005-0000-0000-00002F070000}"/>
    <cellStyle name="Explanatory Text 5 4 4" xfId="2100" xr:uid="{00000000-0005-0000-0000-000030070000}"/>
    <cellStyle name="Explanatory Text 6" xfId="535" xr:uid="{00000000-0005-0000-0000-000031070000}"/>
    <cellStyle name="Explanatory Text 6 2" xfId="2104" xr:uid="{00000000-0005-0000-0000-000032070000}"/>
    <cellStyle name="Explanatory Text 6 3" xfId="2105" xr:uid="{00000000-0005-0000-0000-000033070000}"/>
    <cellStyle name="Explanatory Text 6 4" xfId="2103" xr:uid="{00000000-0005-0000-0000-000034070000}"/>
    <cellStyle name="Explanatory Text 7" xfId="536" xr:uid="{00000000-0005-0000-0000-000035070000}"/>
    <cellStyle name="Explanatory Text 7 2" xfId="2106" xr:uid="{00000000-0005-0000-0000-000036070000}"/>
    <cellStyle name="Explanatory Text 8" xfId="537" xr:uid="{00000000-0005-0000-0000-000037070000}"/>
    <cellStyle name="Explanatory Text 9" xfId="538" xr:uid="{00000000-0005-0000-0000-000038070000}"/>
    <cellStyle name="Explanatory Text 9 2" xfId="2108" xr:uid="{00000000-0005-0000-0000-000039070000}"/>
    <cellStyle name="Explanatory Text 9 3" xfId="2109" xr:uid="{00000000-0005-0000-0000-00003A070000}"/>
    <cellStyle name="Explanatory Text 9 4" xfId="2107" xr:uid="{00000000-0005-0000-0000-00003B070000}"/>
    <cellStyle name="Good" xfId="539" builtinId="26" customBuiltin="1"/>
    <cellStyle name="Good 10" xfId="2110" xr:uid="{00000000-0005-0000-0000-00003D070000}"/>
    <cellStyle name="Good 10 2" xfId="2111" xr:uid="{00000000-0005-0000-0000-00003E070000}"/>
    <cellStyle name="Good 10 3" xfId="2112" xr:uid="{00000000-0005-0000-0000-00003F070000}"/>
    <cellStyle name="Good 11" xfId="2113" xr:uid="{00000000-0005-0000-0000-000040070000}"/>
    <cellStyle name="Good 12" xfId="2114" xr:uid="{00000000-0005-0000-0000-000041070000}"/>
    <cellStyle name="Good 13" xfId="2115" xr:uid="{00000000-0005-0000-0000-000042070000}"/>
    <cellStyle name="Good 14" xfId="2116" xr:uid="{00000000-0005-0000-0000-000043070000}"/>
    <cellStyle name="Good 2" xfId="540" xr:uid="{00000000-0005-0000-0000-000044070000}"/>
    <cellStyle name="Good 2 2" xfId="541" xr:uid="{00000000-0005-0000-0000-000045070000}"/>
    <cellStyle name="Good 2 2 2" xfId="2117" xr:uid="{00000000-0005-0000-0000-000046070000}"/>
    <cellStyle name="Good 2 2 3" xfId="2118" xr:uid="{00000000-0005-0000-0000-000047070000}"/>
    <cellStyle name="Good 2 2 4" xfId="2119" xr:uid="{00000000-0005-0000-0000-000048070000}"/>
    <cellStyle name="Good 2 2 5" xfId="2120" xr:uid="{00000000-0005-0000-0000-000049070000}"/>
    <cellStyle name="Good 2 3" xfId="542" xr:uid="{00000000-0005-0000-0000-00004A070000}"/>
    <cellStyle name="Good 2 3 2" xfId="2122" xr:uid="{00000000-0005-0000-0000-00004B070000}"/>
    <cellStyle name="Good 2 3 3" xfId="2123" xr:uid="{00000000-0005-0000-0000-00004C070000}"/>
    <cellStyle name="Good 2 3 4" xfId="2121" xr:uid="{00000000-0005-0000-0000-00004D070000}"/>
    <cellStyle name="Good 2 4" xfId="543" xr:uid="{00000000-0005-0000-0000-00004E070000}"/>
    <cellStyle name="Good 2 5" xfId="544" xr:uid="{00000000-0005-0000-0000-00004F070000}"/>
    <cellStyle name="Good 3" xfId="545" xr:uid="{00000000-0005-0000-0000-000050070000}"/>
    <cellStyle name="Good 3 2" xfId="2125" xr:uid="{00000000-0005-0000-0000-000051070000}"/>
    <cellStyle name="Good 3 3" xfId="2126" xr:uid="{00000000-0005-0000-0000-000052070000}"/>
    <cellStyle name="Good 3 4" xfId="2127" xr:uid="{00000000-0005-0000-0000-000053070000}"/>
    <cellStyle name="Good 3 5" xfId="2124" xr:uid="{00000000-0005-0000-0000-000054070000}"/>
    <cellStyle name="Good 4" xfId="546" xr:uid="{00000000-0005-0000-0000-000055070000}"/>
    <cellStyle name="Good 4 2" xfId="2129" xr:uid="{00000000-0005-0000-0000-000056070000}"/>
    <cellStyle name="Good 4 3" xfId="2130" xr:uid="{00000000-0005-0000-0000-000057070000}"/>
    <cellStyle name="Good 4 4" xfId="2131" xr:uid="{00000000-0005-0000-0000-000058070000}"/>
    <cellStyle name="Good 4 5" xfId="2128" xr:uid="{00000000-0005-0000-0000-000059070000}"/>
    <cellStyle name="Good 5" xfId="547" xr:uid="{00000000-0005-0000-0000-00005A070000}"/>
    <cellStyle name="Good 5 2" xfId="548" xr:uid="{00000000-0005-0000-0000-00005B070000}"/>
    <cellStyle name="Good 5 2 2" xfId="2132" xr:uid="{00000000-0005-0000-0000-00005C070000}"/>
    <cellStyle name="Good 5 2 3" xfId="2133" xr:uid="{00000000-0005-0000-0000-00005D070000}"/>
    <cellStyle name="Good 5 2 4" xfId="2134" xr:uid="{00000000-0005-0000-0000-00005E070000}"/>
    <cellStyle name="Good 5 3" xfId="549" xr:uid="{00000000-0005-0000-0000-00005F070000}"/>
    <cellStyle name="Good 5 3 2" xfId="2136" xr:uid="{00000000-0005-0000-0000-000060070000}"/>
    <cellStyle name="Good 5 3 3" xfId="2137" xr:uid="{00000000-0005-0000-0000-000061070000}"/>
    <cellStyle name="Good 5 3 4" xfId="2135" xr:uid="{00000000-0005-0000-0000-000062070000}"/>
    <cellStyle name="Good 5 4" xfId="550" xr:uid="{00000000-0005-0000-0000-000063070000}"/>
    <cellStyle name="Good 5 4 2" xfId="2139" xr:uid="{00000000-0005-0000-0000-000064070000}"/>
    <cellStyle name="Good 5 4 3" xfId="2140" xr:uid="{00000000-0005-0000-0000-000065070000}"/>
    <cellStyle name="Good 5 4 4" xfId="2138" xr:uid="{00000000-0005-0000-0000-000066070000}"/>
    <cellStyle name="Good 6" xfId="551" xr:uid="{00000000-0005-0000-0000-000067070000}"/>
    <cellStyle name="Good 6 2" xfId="2142" xr:uid="{00000000-0005-0000-0000-000068070000}"/>
    <cellStyle name="Good 6 3" xfId="2143" xr:uid="{00000000-0005-0000-0000-000069070000}"/>
    <cellStyle name="Good 6 4" xfId="2141" xr:uid="{00000000-0005-0000-0000-00006A070000}"/>
    <cellStyle name="Good 7" xfId="552" xr:uid="{00000000-0005-0000-0000-00006B070000}"/>
    <cellStyle name="Good 7 2" xfId="2144" xr:uid="{00000000-0005-0000-0000-00006C070000}"/>
    <cellStyle name="Good 8" xfId="553" xr:uid="{00000000-0005-0000-0000-00006D070000}"/>
    <cellStyle name="Good 9" xfId="554" xr:uid="{00000000-0005-0000-0000-00006E070000}"/>
    <cellStyle name="Good 9 2" xfId="2146" xr:uid="{00000000-0005-0000-0000-00006F070000}"/>
    <cellStyle name="Good 9 3" xfId="2147" xr:uid="{00000000-0005-0000-0000-000070070000}"/>
    <cellStyle name="Good 9 4" xfId="2145" xr:uid="{00000000-0005-0000-0000-000071070000}"/>
    <cellStyle name="Heading 1" xfId="555" builtinId="16" customBuiltin="1"/>
    <cellStyle name="Heading 1 10" xfId="2148" xr:uid="{00000000-0005-0000-0000-000073070000}"/>
    <cellStyle name="Heading 1 10 2" xfId="2149" xr:uid="{00000000-0005-0000-0000-000074070000}"/>
    <cellStyle name="Heading 1 10 3" xfId="2150" xr:uid="{00000000-0005-0000-0000-000075070000}"/>
    <cellStyle name="Heading 1 11" xfId="2151" xr:uid="{00000000-0005-0000-0000-000076070000}"/>
    <cellStyle name="Heading 1 12" xfId="2152" xr:uid="{00000000-0005-0000-0000-000077070000}"/>
    <cellStyle name="Heading 1 13" xfId="2153" xr:uid="{00000000-0005-0000-0000-000078070000}"/>
    <cellStyle name="Heading 1 14" xfId="2154" xr:uid="{00000000-0005-0000-0000-000079070000}"/>
    <cellStyle name="Heading 1 2" xfId="556" xr:uid="{00000000-0005-0000-0000-00007A070000}"/>
    <cellStyle name="Heading 1 2 2" xfId="557" xr:uid="{00000000-0005-0000-0000-00007B070000}"/>
    <cellStyle name="Heading 1 2 2 2" xfId="2155" xr:uid="{00000000-0005-0000-0000-00007C070000}"/>
    <cellStyle name="Heading 1 2 2 3" xfId="2156" xr:uid="{00000000-0005-0000-0000-00007D070000}"/>
    <cellStyle name="Heading 1 2 2 4" xfId="2157" xr:uid="{00000000-0005-0000-0000-00007E070000}"/>
    <cellStyle name="Heading 1 2 2 5" xfId="2158" xr:uid="{00000000-0005-0000-0000-00007F070000}"/>
    <cellStyle name="Heading 1 2 3" xfId="558" xr:uid="{00000000-0005-0000-0000-000080070000}"/>
    <cellStyle name="Heading 1 2 3 2" xfId="2160" xr:uid="{00000000-0005-0000-0000-000081070000}"/>
    <cellStyle name="Heading 1 2 3 3" xfId="2161" xr:uid="{00000000-0005-0000-0000-000082070000}"/>
    <cellStyle name="Heading 1 2 3 4" xfId="2159" xr:uid="{00000000-0005-0000-0000-000083070000}"/>
    <cellStyle name="Heading 1 2 4" xfId="559" xr:uid="{00000000-0005-0000-0000-000084070000}"/>
    <cellStyle name="Heading 1 2 5" xfId="560" xr:uid="{00000000-0005-0000-0000-000085070000}"/>
    <cellStyle name="Heading 1 3" xfId="561" xr:uid="{00000000-0005-0000-0000-000086070000}"/>
    <cellStyle name="Heading 1 3 2" xfId="2163" xr:uid="{00000000-0005-0000-0000-000087070000}"/>
    <cellStyle name="Heading 1 3 3" xfId="2164" xr:uid="{00000000-0005-0000-0000-000088070000}"/>
    <cellStyle name="Heading 1 3 4" xfId="2165" xr:uid="{00000000-0005-0000-0000-000089070000}"/>
    <cellStyle name="Heading 1 3 5" xfId="2162" xr:uid="{00000000-0005-0000-0000-00008A070000}"/>
    <cellStyle name="Heading 1 4" xfId="562" xr:uid="{00000000-0005-0000-0000-00008B070000}"/>
    <cellStyle name="Heading 1 4 2" xfId="2167" xr:uid="{00000000-0005-0000-0000-00008C070000}"/>
    <cellStyle name="Heading 1 4 3" xfId="2168" xr:uid="{00000000-0005-0000-0000-00008D070000}"/>
    <cellStyle name="Heading 1 4 4" xfId="2169" xr:uid="{00000000-0005-0000-0000-00008E070000}"/>
    <cellStyle name="Heading 1 4 5" xfId="2166" xr:uid="{00000000-0005-0000-0000-00008F070000}"/>
    <cellStyle name="Heading 1 5" xfId="563" xr:uid="{00000000-0005-0000-0000-000090070000}"/>
    <cellStyle name="Heading 1 5 2" xfId="564" xr:uid="{00000000-0005-0000-0000-000091070000}"/>
    <cellStyle name="Heading 1 5 2 2" xfId="2170" xr:uid="{00000000-0005-0000-0000-000092070000}"/>
    <cellStyle name="Heading 1 5 2 3" xfId="2171" xr:uid="{00000000-0005-0000-0000-000093070000}"/>
    <cellStyle name="Heading 1 5 2 4" xfId="2172" xr:uid="{00000000-0005-0000-0000-000094070000}"/>
    <cellStyle name="Heading 1 5 3" xfId="565" xr:uid="{00000000-0005-0000-0000-000095070000}"/>
    <cellStyle name="Heading 1 5 3 2" xfId="2174" xr:uid="{00000000-0005-0000-0000-000096070000}"/>
    <cellStyle name="Heading 1 5 3 3" xfId="2175" xr:uid="{00000000-0005-0000-0000-000097070000}"/>
    <cellStyle name="Heading 1 5 3 4" xfId="2173" xr:uid="{00000000-0005-0000-0000-000098070000}"/>
    <cellStyle name="Heading 1 5 4" xfId="566" xr:uid="{00000000-0005-0000-0000-000099070000}"/>
    <cellStyle name="Heading 1 5 4 2" xfId="2177" xr:uid="{00000000-0005-0000-0000-00009A070000}"/>
    <cellStyle name="Heading 1 5 4 3" xfId="2178" xr:uid="{00000000-0005-0000-0000-00009B070000}"/>
    <cellStyle name="Heading 1 5 4 4" xfId="2176" xr:uid="{00000000-0005-0000-0000-00009C070000}"/>
    <cellStyle name="Heading 1 6" xfId="567" xr:uid="{00000000-0005-0000-0000-00009D070000}"/>
    <cellStyle name="Heading 1 6 2" xfId="2180" xr:uid="{00000000-0005-0000-0000-00009E070000}"/>
    <cellStyle name="Heading 1 6 3" xfId="2181" xr:uid="{00000000-0005-0000-0000-00009F070000}"/>
    <cellStyle name="Heading 1 6 4" xfId="2179" xr:uid="{00000000-0005-0000-0000-0000A0070000}"/>
    <cellStyle name="Heading 1 7" xfId="568" xr:uid="{00000000-0005-0000-0000-0000A1070000}"/>
    <cellStyle name="Heading 1 7 2" xfId="2182" xr:uid="{00000000-0005-0000-0000-0000A2070000}"/>
    <cellStyle name="Heading 1 8" xfId="569" xr:uid="{00000000-0005-0000-0000-0000A3070000}"/>
    <cellStyle name="Heading 1 9" xfId="570" xr:uid="{00000000-0005-0000-0000-0000A4070000}"/>
    <cellStyle name="Heading 1 9 2" xfId="2184" xr:uid="{00000000-0005-0000-0000-0000A5070000}"/>
    <cellStyle name="Heading 1 9 3" xfId="2185" xr:uid="{00000000-0005-0000-0000-0000A6070000}"/>
    <cellStyle name="Heading 1 9 4" xfId="2183" xr:uid="{00000000-0005-0000-0000-0000A7070000}"/>
    <cellStyle name="Heading 2" xfId="571" builtinId="17" customBuiltin="1"/>
    <cellStyle name="Heading 2 10" xfId="2186" xr:uid="{00000000-0005-0000-0000-0000A9070000}"/>
    <cellStyle name="Heading 2 10 2" xfId="2187" xr:uid="{00000000-0005-0000-0000-0000AA070000}"/>
    <cellStyle name="Heading 2 10 3" xfId="2188" xr:uid="{00000000-0005-0000-0000-0000AB070000}"/>
    <cellStyle name="Heading 2 11" xfId="2189" xr:uid="{00000000-0005-0000-0000-0000AC070000}"/>
    <cellStyle name="Heading 2 12" xfId="2190" xr:uid="{00000000-0005-0000-0000-0000AD070000}"/>
    <cellStyle name="Heading 2 13" xfId="2191" xr:uid="{00000000-0005-0000-0000-0000AE070000}"/>
    <cellStyle name="Heading 2 14" xfId="2192" xr:uid="{00000000-0005-0000-0000-0000AF070000}"/>
    <cellStyle name="Heading 2 2" xfId="572" xr:uid="{00000000-0005-0000-0000-0000B0070000}"/>
    <cellStyle name="Heading 2 2 2" xfId="573" xr:uid="{00000000-0005-0000-0000-0000B1070000}"/>
    <cellStyle name="Heading 2 2 2 2" xfId="2193" xr:uid="{00000000-0005-0000-0000-0000B2070000}"/>
    <cellStyle name="Heading 2 2 2 3" xfId="2194" xr:uid="{00000000-0005-0000-0000-0000B3070000}"/>
    <cellStyle name="Heading 2 2 2 4" xfId="2195" xr:uid="{00000000-0005-0000-0000-0000B4070000}"/>
    <cellStyle name="Heading 2 2 2 5" xfId="2196" xr:uid="{00000000-0005-0000-0000-0000B5070000}"/>
    <cellStyle name="Heading 2 2 3" xfId="574" xr:uid="{00000000-0005-0000-0000-0000B6070000}"/>
    <cellStyle name="Heading 2 2 3 2" xfId="2198" xr:uid="{00000000-0005-0000-0000-0000B7070000}"/>
    <cellStyle name="Heading 2 2 3 3" xfId="2199" xr:uid="{00000000-0005-0000-0000-0000B8070000}"/>
    <cellStyle name="Heading 2 2 3 4" xfId="2197" xr:uid="{00000000-0005-0000-0000-0000B9070000}"/>
    <cellStyle name="Heading 2 2 4" xfId="575" xr:uid="{00000000-0005-0000-0000-0000BA070000}"/>
    <cellStyle name="Heading 2 2 5" xfId="576" xr:uid="{00000000-0005-0000-0000-0000BB070000}"/>
    <cellStyle name="Heading 2 3" xfId="577" xr:uid="{00000000-0005-0000-0000-0000BC070000}"/>
    <cellStyle name="Heading 2 3 2" xfId="2201" xr:uid="{00000000-0005-0000-0000-0000BD070000}"/>
    <cellStyle name="Heading 2 3 3" xfId="2202" xr:uid="{00000000-0005-0000-0000-0000BE070000}"/>
    <cellStyle name="Heading 2 3 4" xfId="2203" xr:uid="{00000000-0005-0000-0000-0000BF070000}"/>
    <cellStyle name="Heading 2 3 5" xfId="2200" xr:uid="{00000000-0005-0000-0000-0000C0070000}"/>
    <cellStyle name="Heading 2 4" xfId="578" xr:uid="{00000000-0005-0000-0000-0000C1070000}"/>
    <cellStyle name="Heading 2 4 2" xfId="2205" xr:uid="{00000000-0005-0000-0000-0000C2070000}"/>
    <cellStyle name="Heading 2 4 3" xfId="2206" xr:uid="{00000000-0005-0000-0000-0000C3070000}"/>
    <cellStyle name="Heading 2 4 4" xfId="2207" xr:uid="{00000000-0005-0000-0000-0000C4070000}"/>
    <cellStyle name="Heading 2 4 5" xfId="2204" xr:uid="{00000000-0005-0000-0000-0000C5070000}"/>
    <cellStyle name="Heading 2 5" xfId="579" xr:uid="{00000000-0005-0000-0000-0000C6070000}"/>
    <cellStyle name="Heading 2 5 2" xfId="580" xr:uid="{00000000-0005-0000-0000-0000C7070000}"/>
    <cellStyle name="Heading 2 5 2 2" xfId="2208" xr:uid="{00000000-0005-0000-0000-0000C8070000}"/>
    <cellStyle name="Heading 2 5 2 3" xfId="2209" xr:uid="{00000000-0005-0000-0000-0000C9070000}"/>
    <cellStyle name="Heading 2 5 2 4" xfId="2210" xr:uid="{00000000-0005-0000-0000-0000CA070000}"/>
    <cellStyle name="Heading 2 5 3" xfId="581" xr:uid="{00000000-0005-0000-0000-0000CB070000}"/>
    <cellStyle name="Heading 2 5 3 2" xfId="2212" xr:uid="{00000000-0005-0000-0000-0000CC070000}"/>
    <cellStyle name="Heading 2 5 3 3" xfId="2213" xr:uid="{00000000-0005-0000-0000-0000CD070000}"/>
    <cellStyle name="Heading 2 5 3 4" xfId="2211" xr:uid="{00000000-0005-0000-0000-0000CE070000}"/>
    <cellStyle name="Heading 2 5 4" xfId="582" xr:uid="{00000000-0005-0000-0000-0000CF070000}"/>
    <cellStyle name="Heading 2 5 4 2" xfId="2215" xr:uid="{00000000-0005-0000-0000-0000D0070000}"/>
    <cellStyle name="Heading 2 5 4 3" xfId="2216" xr:uid="{00000000-0005-0000-0000-0000D1070000}"/>
    <cellStyle name="Heading 2 5 4 4" xfId="2214" xr:uid="{00000000-0005-0000-0000-0000D2070000}"/>
    <cellStyle name="Heading 2 6" xfId="583" xr:uid="{00000000-0005-0000-0000-0000D3070000}"/>
    <cellStyle name="Heading 2 6 2" xfId="2218" xr:uid="{00000000-0005-0000-0000-0000D4070000}"/>
    <cellStyle name="Heading 2 6 3" xfId="2219" xr:uid="{00000000-0005-0000-0000-0000D5070000}"/>
    <cellStyle name="Heading 2 6 4" xfId="2217" xr:uid="{00000000-0005-0000-0000-0000D6070000}"/>
    <cellStyle name="Heading 2 7" xfId="584" xr:uid="{00000000-0005-0000-0000-0000D7070000}"/>
    <cellStyle name="Heading 2 7 2" xfId="2220" xr:uid="{00000000-0005-0000-0000-0000D8070000}"/>
    <cellStyle name="Heading 2 8" xfId="585" xr:uid="{00000000-0005-0000-0000-0000D9070000}"/>
    <cellStyle name="Heading 2 9" xfId="586" xr:uid="{00000000-0005-0000-0000-0000DA070000}"/>
    <cellStyle name="Heading 2 9 2" xfId="2222" xr:uid="{00000000-0005-0000-0000-0000DB070000}"/>
    <cellStyle name="Heading 2 9 3" xfId="2223" xr:uid="{00000000-0005-0000-0000-0000DC070000}"/>
    <cellStyle name="Heading 2 9 4" xfId="2221" xr:uid="{00000000-0005-0000-0000-0000DD070000}"/>
    <cellStyle name="Heading 3" xfId="587" builtinId="18" customBuiltin="1"/>
    <cellStyle name="Heading 3 10" xfId="2224" xr:uid="{00000000-0005-0000-0000-0000DF070000}"/>
    <cellStyle name="Heading 3 10 2" xfId="2225" xr:uid="{00000000-0005-0000-0000-0000E0070000}"/>
    <cellStyle name="Heading 3 10 3" xfId="2226" xr:uid="{00000000-0005-0000-0000-0000E1070000}"/>
    <cellStyle name="Heading 3 11" xfId="2227" xr:uid="{00000000-0005-0000-0000-0000E2070000}"/>
    <cellStyle name="Heading 3 12" xfId="2228" xr:uid="{00000000-0005-0000-0000-0000E3070000}"/>
    <cellStyle name="Heading 3 13" xfId="2229" xr:uid="{00000000-0005-0000-0000-0000E4070000}"/>
    <cellStyle name="Heading 3 14" xfId="2230" xr:uid="{00000000-0005-0000-0000-0000E5070000}"/>
    <cellStyle name="Heading 3 2" xfId="588" xr:uid="{00000000-0005-0000-0000-0000E6070000}"/>
    <cellStyle name="Heading 3 2 2" xfId="589" xr:uid="{00000000-0005-0000-0000-0000E7070000}"/>
    <cellStyle name="Heading 3 2 2 2" xfId="2231" xr:uid="{00000000-0005-0000-0000-0000E8070000}"/>
    <cellStyle name="Heading 3 2 2 3" xfId="2232" xr:uid="{00000000-0005-0000-0000-0000E9070000}"/>
    <cellStyle name="Heading 3 2 2 4" xfId="2233" xr:uid="{00000000-0005-0000-0000-0000EA070000}"/>
    <cellStyle name="Heading 3 2 2 5" xfId="2234" xr:uid="{00000000-0005-0000-0000-0000EB070000}"/>
    <cellStyle name="Heading 3 2 3" xfId="590" xr:uid="{00000000-0005-0000-0000-0000EC070000}"/>
    <cellStyle name="Heading 3 2 3 2" xfId="2236" xr:uid="{00000000-0005-0000-0000-0000ED070000}"/>
    <cellStyle name="Heading 3 2 3 3" xfId="2237" xr:uid="{00000000-0005-0000-0000-0000EE070000}"/>
    <cellStyle name="Heading 3 2 3 4" xfId="2235" xr:uid="{00000000-0005-0000-0000-0000EF070000}"/>
    <cellStyle name="Heading 3 2 4" xfId="591" xr:uid="{00000000-0005-0000-0000-0000F0070000}"/>
    <cellStyle name="Heading 3 2 5" xfId="592" xr:uid="{00000000-0005-0000-0000-0000F1070000}"/>
    <cellStyle name="Heading 3 3" xfId="593" xr:uid="{00000000-0005-0000-0000-0000F2070000}"/>
    <cellStyle name="Heading 3 3 2" xfId="2239" xr:uid="{00000000-0005-0000-0000-0000F3070000}"/>
    <cellStyle name="Heading 3 3 3" xfId="2240" xr:uid="{00000000-0005-0000-0000-0000F4070000}"/>
    <cellStyle name="Heading 3 3 4" xfId="2241" xr:uid="{00000000-0005-0000-0000-0000F5070000}"/>
    <cellStyle name="Heading 3 3 5" xfId="2238" xr:uid="{00000000-0005-0000-0000-0000F6070000}"/>
    <cellStyle name="Heading 3 4" xfId="594" xr:uid="{00000000-0005-0000-0000-0000F7070000}"/>
    <cellStyle name="Heading 3 4 2" xfId="2243" xr:uid="{00000000-0005-0000-0000-0000F8070000}"/>
    <cellStyle name="Heading 3 4 3" xfId="2244" xr:uid="{00000000-0005-0000-0000-0000F9070000}"/>
    <cellStyle name="Heading 3 4 4" xfId="2245" xr:uid="{00000000-0005-0000-0000-0000FA070000}"/>
    <cellStyle name="Heading 3 4 5" xfId="2242" xr:uid="{00000000-0005-0000-0000-0000FB070000}"/>
    <cellStyle name="Heading 3 5" xfId="595" xr:uid="{00000000-0005-0000-0000-0000FC070000}"/>
    <cellStyle name="Heading 3 5 2" xfId="596" xr:uid="{00000000-0005-0000-0000-0000FD070000}"/>
    <cellStyle name="Heading 3 5 2 2" xfId="2246" xr:uid="{00000000-0005-0000-0000-0000FE070000}"/>
    <cellStyle name="Heading 3 5 2 3" xfId="2247" xr:uid="{00000000-0005-0000-0000-0000FF070000}"/>
    <cellStyle name="Heading 3 5 2 4" xfId="2248" xr:uid="{00000000-0005-0000-0000-000000080000}"/>
    <cellStyle name="Heading 3 5 3" xfId="597" xr:uid="{00000000-0005-0000-0000-000001080000}"/>
    <cellStyle name="Heading 3 5 3 2" xfId="2250" xr:uid="{00000000-0005-0000-0000-000002080000}"/>
    <cellStyle name="Heading 3 5 3 3" xfId="2251" xr:uid="{00000000-0005-0000-0000-000003080000}"/>
    <cellStyle name="Heading 3 5 3 4" xfId="2249" xr:uid="{00000000-0005-0000-0000-000004080000}"/>
    <cellStyle name="Heading 3 5 4" xfId="598" xr:uid="{00000000-0005-0000-0000-000005080000}"/>
    <cellStyle name="Heading 3 5 4 2" xfId="2253" xr:uid="{00000000-0005-0000-0000-000006080000}"/>
    <cellStyle name="Heading 3 5 4 3" xfId="2254" xr:uid="{00000000-0005-0000-0000-000007080000}"/>
    <cellStyle name="Heading 3 5 4 4" xfId="2252" xr:uid="{00000000-0005-0000-0000-000008080000}"/>
    <cellStyle name="Heading 3 6" xfId="599" xr:uid="{00000000-0005-0000-0000-000009080000}"/>
    <cellStyle name="Heading 3 6 2" xfId="2256" xr:uid="{00000000-0005-0000-0000-00000A080000}"/>
    <cellStyle name="Heading 3 6 3" xfId="2257" xr:uid="{00000000-0005-0000-0000-00000B080000}"/>
    <cellStyle name="Heading 3 6 4" xfId="2255" xr:uid="{00000000-0005-0000-0000-00000C080000}"/>
    <cellStyle name="Heading 3 7" xfId="600" xr:uid="{00000000-0005-0000-0000-00000D080000}"/>
    <cellStyle name="Heading 3 7 2" xfId="2258" xr:uid="{00000000-0005-0000-0000-00000E080000}"/>
    <cellStyle name="Heading 3 8" xfId="601" xr:uid="{00000000-0005-0000-0000-00000F080000}"/>
    <cellStyle name="Heading 3 9" xfId="602" xr:uid="{00000000-0005-0000-0000-000010080000}"/>
    <cellStyle name="Heading 3 9 2" xfId="2260" xr:uid="{00000000-0005-0000-0000-000011080000}"/>
    <cellStyle name="Heading 3 9 3" xfId="2261" xr:uid="{00000000-0005-0000-0000-000012080000}"/>
    <cellStyle name="Heading 3 9 4" xfId="2259" xr:uid="{00000000-0005-0000-0000-000013080000}"/>
    <cellStyle name="Heading 4" xfId="603" builtinId="19" customBuiltin="1"/>
    <cellStyle name="Heading 4 10" xfId="2262" xr:uid="{00000000-0005-0000-0000-000015080000}"/>
    <cellStyle name="Heading 4 10 2" xfId="2263" xr:uid="{00000000-0005-0000-0000-000016080000}"/>
    <cellStyle name="Heading 4 10 3" xfId="2264" xr:uid="{00000000-0005-0000-0000-000017080000}"/>
    <cellStyle name="Heading 4 11" xfId="2265" xr:uid="{00000000-0005-0000-0000-000018080000}"/>
    <cellStyle name="Heading 4 12" xfId="2266" xr:uid="{00000000-0005-0000-0000-000019080000}"/>
    <cellStyle name="Heading 4 13" xfId="2267" xr:uid="{00000000-0005-0000-0000-00001A080000}"/>
    <cellStyle name="Heading 4 14" xfId="2268" xr:uid="{00000000-0005-0000-0000-00001B080000}"/>
    <cellStyle name="Heading 4 2" xfId="604" xr:uid="{00000000-0005-0000-0000-00001C080000}"/>
    <cellStyle name="Heading 4 2 2" xfId="605" xr:uid="{00000000-0005-0000-0000-00001D080000}"/>
    <cellStyle name="Heading 4 2 2 2" xfId="2269" xr:uid="{00000000-0005-0000-0000-00001E080000}"/>
    <cellStyle name="Heading 4 2 2 3" xfId="2270" xr:uid="{00000000-0005-0000-0000-00001F080000}"/>
    <cellStyle name="Heading 4 2 2 4" xfId="2271" xr:uid="{00000000-0005-0000-0000-000020080000}"/>
    <cellStyle name="Heading 4 2 2 5" xfId="2272" xr:uid="{00000000-0005-0000-0000-000021080000}"/>
    <cellStyle name="Heading 4 2 3" xfId="606" xr:uid="{00000000-0005-0000-0000-000022080000}"/>
    <cellStyle name="Heading 4 2 3 2" xfId="2274" xr:uid="{00000000-0005-0000-0000-000023080000}"/>
    <cellStyle name="Heading 4 2 3 3" xfId="2275" xr:uid="{00000000-0005-0000-0000-000024080000}"/>
    <cellStyle name="Heading 4 2 3 4" xfId="2273" xr:uid="{00000000-0005-0000-0000-000025080000}"/>
    <cellStyle name="Heading 4 2 4" xfId="607" xr:uid="{00000000-0005-0000-0000-000026080000}"/>
    <cellStyle name="Heading 4 2 5" xfId="608" xr:uid="{00000000-0005-0000-0000-000027080000}"/>
    <cellStyle name="Heading 4 3" xfId="609" xr:uid="{00000000-0005-0000-0000-000028080000}"/>
    <cellStyle name="Heading 4 3 2" xfId="2277" xr:uid="{00000000-0005-0000-0000-000029080000}"/>
    <cellStyle name="Heading 4 3 3" xfId="2278" xr:uid="{00000000-0005-0000-0000-00002A080000}"/>
    <cellStyle name="Heading 4 3 4" xfId="2279" xr:uid="{00000000-0005-0000-0000-00002B080000}"/>
    <cellStyle name="Heading 4 3 5" xfId="2276" xr:uid="{00000000-0005-0000-0000-00002C080000}"/>
    <cellStyle name="Heading 4 4" xfId="610" xr:uid="{00000000-0005-0000-0000-00002D080000}"/>
    <cellStyle name="Heading 4 4 2" xfId="2281" xr:uid="{00000000-0005-0000-0000-00002E080000}"/>
    <cellStyle name="Heading 4 4 3" xfId="2282" xr:uid="{00000000-0005-0000-0000-00002F080000}"/>
    <cellStyle name="Heading 4 4 4" xfId="2283" xr:uid="{00000000-0005-0000-0000-000030080000}"/>
    <cellStyle name="Heading 4 4 5" xfId="2280" xr:uid="{00000000-0005-0000-0000-000031080000}"/>
    <cellStyle name="Heading 4 5" xfId="611" xr:uid="{00000000-0005-0000-0000-000032080000}"/>
    <cellStyle name="Heading 4 5 2" xfId="612" xr:uid="{00000000-0005-0000-0000-000033080000}"/>
    <cellStyle name="Heading 4 5 2 2" xfId="2284" xr:uid="{00000000-0005-0000-0000-000034080000}"/>
    <cellStyle name="Heading 4 5 2 3" xfId="2285" xr:uid="{00000000-0005-0000-0000-000035080000}"/>
    <cellStyle name="Heading 4 5 2 4" xfId="2286" xr:uid="{00000000-0005-0000-0000-000036080000}"/>
    <cellStyle name="Heading 4 5 3" xfId="613" xr:uid="{00000000-0005-0000-0000-000037080000}"/>
    <cellStyle name="Heading 4 5 3 2" xfId="2288" xr:uid="{00000000-0005-0000-0000-000038080000}"/>
    <cellStyle name="Heading 4 5 3 3" xfId="2289" xr:uid="{00000000-0005-0000-0000-000039080000}"/>
    <cellStyle name="Heading 4 5 3 4" xfId="2287" xr:uid="{00000000-0005-0000-0000-00003A080000}"/>
    <cellStyle name="Heading 4 5 4" xfId="614" xr:uid="{00000000-0005-0000-0000-00003B080000}"/>
    <cellStyle name="Heading 4 5 4 2" xfId="2291" xr:uid="{00000000-0005-0000-0000-00003C080000}"/>
    <cellStyle name="Heading 4 5 4 3" xfId="2292" xr:uid="{00000000-0005-0000-0000-00003D080000}"/>
    <cellStyle name="Heading 4 5 4 4" xfId="2290" xr:uid="{00000000-0005-0000-0000-00003E080000}"/>
    <cellStyle name="Heading 4 6" xfId="615" xr:uid="{00000000-0005-0000-0000-00003F080000}"/>
    <cellStyle name="Heading 4 6 2" xfId="2294" xr:uid="{00000000-0005-0000-0000-000040080000}"/>
    <cellStyle name="Heading 4 6 3" xfId="2295" xr:uid="{00000000-0005-0000-0000-000041080000}"/>
    <cellStyle name="Heading 4 6 4" xfId="2293" xr:uid="{00000000-0005-0000-0000-000042080000}"/>
    <cellStyle name="Heading 4 7" xfId="616" xr:uid="{00000000-0005-0000-0000-000043080000}"/>
    <cellStyle name="Heading 4 7 2" xfId="2296" xr:uid="{00000000-0005-0000-0000-000044080000}"/>
    <cellStyle name="Heading 4 8" xfId="617" xr:uid="{00000000-0005-0000-0000-000045080000}"/>
    <cellStyle name="Heading 4 9" xfId="618" xr:uid="{00000000-0005-0000-0000-000046080000}"/>
    <cellStyle name="Heading 4 9 2" xfId="2298" xr:uid="{00000000-0005-0000-0000-000047080000}"/>
    <cellStyle name="Heading 4 9 3" xfId="2299" xr:uid="{00000000-0005-0000-0000-000048080000}"/>
    <cellStyle name="Heading 4 9 4" xfId="2297" xr:uid="{00000000-0005-0000-0000-000049080000}"/>
    <cellStyle name="Hyperlink" xfId="619" builtinId="8"/>
    <cellStyle name="Hyperlink 2" xfId="2300" xr:uid="{00000000-0005-0000-0000-00004B080000}"/>
    <cellStyle name="Hyperlink 3" xfId="2301" xr:uid="{00000000-0005-0000-0000-00004C080000}"/>
    <cellStyle name="Input" xfId="620" builtinId="20" customBuiltin="1"/>
    <cellStyle name="Input 10" xfId="2302" xr:uid="{00000000-0005-0000-0000-00004E080000}"/>
    <cellStyle name="Input 10 2" xfId="2303" xr:uid="{00000000-0005-0000-0000-00004F080000}"/>
    <cellStyle name="Input 10 3" xfId="2304" xr:uid="{00000000-0005-0000-0000-000050080000}"/>
    <cellStyle name="Input 11" xfId="2305" xr:uid="{00000000-0005-0000-0000-000051080000}"/>
    <cellStyle name="Input 12" xfId="2306" xr:uid="{00000000-0005-0000-0000-000052080000}"/>
    <cellStyle name="Input 13" xfId="2307" xr:uid="{00000000-0005-0000-0000-000053080000}"/>
    <cellStyle name="Input 14" xfId="2308" xr:uid="{00000000-0005-0000-0000-000054080000}"/>
    <cellStyle name="Input 2" xfId="621" xr:uid="{00000000-0005-0000-0000-000055080000}"/>
    <cellStyle name="Input 2 2" xfId="622" xr:uid="{00000000-0005-0000-0000-000056080000}"/>
    <cellStyle name="Input 2 2 2" xfId="2309" xr:uid="{00000000-0005-0000-0000-000057080000}"/>
    <cellStyle name="Input 2 2 3" xfId="2310" xr:uid="{00000000-0005-0000-0000-000058080000}"/>
    <cellStyle name="Input 2 2 4" xfId="2311" xr:uid="{00000000-0005-0000-0000-000059080000}"/>
    <cellStyle name="Input 2 2 5" xfId="2312" xr:uid="{00000000-0005-0000-0000-00005A080000}"/>
    <cellStyle name="Input 2 3" xfId="623" xr:uid="{00000000-0005-0000-0000-00005B080000}"/>
    <cellStyle name="Input 2 3 2" xfId="2314" xr:uid="{00000000-0005-0000-0000-00005C080000}"/>
    <cellStyle name="Input 2 3 3" xfId="2315" xr:uid="{00000000-0005-0000-0000-00005D080000}"/>
    <cellStyle name="Input 2 3 4" xfId="2313" xr:uid="{00000000-0005-0000-0000-00005E080000}"/>
    <cellStyle name="Input 2 4" xfId="624" xr:uid="{00000000-0005-0000-0000-00005F080000}"/>
    <cellStyle name="Input 2 5" xfId="625" xr:uid="{00000000-0005-0000-0000-000060080000}"/>
    <cellStyle name="Input 3" xfId="626" xr:uid="{00000000-0005-0000-0000-000061080000}"/>
    <cellStyle name="Input 3 2" xfId="2317" xr:uid="{00000000-0005-0000-0000-000062080000}"/>
    <cellStyle name="Input 3 3" xfId="2318" xr:uid="{00000000-0005-0000-0000-000063080000}"/>
    <cellStyle name="Input 3 4" xfId="2319" xr:uid="{00000000-0005-0000-0000-000064080000}"/>
    <cellStyle name="Input 3 5" xfId="2316" xr:uid="{00000000-0005-0000-0000-000065080000}"/>
    <cellStyle name="Input 4" xfId="627" xr:uid="{00000000-0005-0000-0000-000066080000}"/>
    <cellStyle name="Input 4 2" xfId="2321" xr:uid="{00000000-0005-0000-0000-000067080000}"/>
    <cellStyle name="Input 4 3" xfId="2322" xr:uid="{00000000-0005-0000-0000-000068080000}"/>
    <cellStyle name="Input 4 4" xfId="2323" xr:uid="{00000000-0005-0000-0000-000069080000}"/>
    <cellStyle name="Input 4 5" xfId="2320" xr:uid="{00000000-0005-0000-0000-00006A080000}"/>
    <cellStyle name="Input 5" xfId="628" xr:uid="{00000000-0005-0000-0000-00006B080000}"/>
    <cellStyle name="Input 5 2" xfId="629" xr:uid="{00000000-0005-0000-0000-00006C080000}"/>
    <cellStyle name="Input 5 2 2" xfId="2324" xr:uid="{00000000-0005-0000-0000-00006D080000}"/>
    <cellStyle name="Input 5 2 3" xfId="2325" xr:uid="{00000000-0005-0000-0000-00006E080000}"/>
    <cellStyle name="Input 5 2 4" xfId="2326" xr:uid="{00000000-0005-0000-0000-00006F080000}"/>
    <cellStyle name="Input 5 3" xfId="630" xr:uid="{00000000-0005-0000-0000-000070080000}"/>
    <cellStyle name="Input 5 3 2" xfId="2328" xr:uid="{00000000-0005-0000-0000-000071080000}"/>
    <cellStyle name="Input 5 3 3" xfId="2329" xr:uid="{00000000-0005-0000-0000-000072080000}"/>
    <cellStyle name="Input 5 3 4" xfId="2327" xr:uid="{00000000-0005-0000-0000-000073080000}"/>
    <cellStyle name="Input 5 4" xfId="631" xr:uid="{00000000-0005-0000-0000-000074080000}"/>
    <cellStyle name="Input 5 4 2" xfId="2331" xr:uid="{00000000-0005-0000-0000-000075080000}"/>
    <cellStyle name="Input 5 4 3" xfId="2332" xr:uid="{00000000-0005-0000-0000-000076080000}"/>
    <cellStyle name="Input 5 4 4" xfId="2330" xr:uid="{00000000-0005-0000-0000-000077080000}"/>
    <cellStyle name="Input 6" xfId="632" xr:uid="{00000000-0005-0000-0000-000078080000}"/>
    <cellStyle name="Input 6 2" xfId="2334" xr:uid="{00000000-0005-0000-0000-000079080000}"/>
    <cellStyle name="Input 6 3" xfId="2335" xr:uid="{00000000-0005-0000-0000-00007A080000}"/>
    <cellStyle name="Input 6 4" xfId="2333" xr:uid="{00000000-0005-0000-0000-00007B080000}"/>
    <cellStyle name="Input 7" xfId="633" xr:uid="{00000000-0005-0000-0000-00007C080000}"/>
    <cellStyle name="Input 7 2" xfId="2336" xr:uid="{00000000-0005-0000-0000-00007D080000}"/>
    <cellStyle name="Input 8" xfId="634" xr:uid="{00000000-0005-0000-0000-00007E080000}"/>
    <cellStyle name="Input 9" xfId="635" xr:uid="{00000000-0005-0000-0000-00007F080000}"/>
    <cellStyle name="Input 9 2" xfId="2338" xr:uid="{00000000-0005-0000-0000-000080080000}"/>
    <cellStyle name="Input 9 3" xfId="2339" xr:uid="{00000000-0005-0000-0000-000081080000}"/>
    <cellStyle name="Input 9 4" xfId="2337" xr:uid="{00000000-0005-0000-0000-000082080000}"/>
    <cellStyle name="Linked Cell" xfId="636" builtinId="24" customBuiltin="1"/>
    <cellStyle name="Linked Cell 10" xfId="2340" xr:uid="{00000000-0005-0000-0000-000084080000}"/>
    <cellStyle name="Linked Cell 10 2" xfId="2341" xr:uid="{00000000-0005-0000-0000-000085080000}"/>
    <cellStyle name="Linked Cell 10 3" xfId="2342" xr:uid="{00000000-0005-0000-0000-000086080000}"/>
    <cellStyle name="Linked Cell 11" xfId="2343" xr:uid="{00000000-0005-0000-0000-000087080000}"/>
    <cellStyle name="Linked Cell 12" xfId="2344" xr:uid="{00000000-0005-0000-0000-000088080000}"/>
    <cellStyle name="Linked Cell 13" xfId="2345" xr:uid="{00000000-0005-0000-0000-000089080000}"/>
    <cellStyle name="Linked Cell 14" xfId="2346" xr:uid="{00000000-0005-0000-0000-00008A080000}"/>
    <cellStyle name="Linked Cell 2" xfId="637" xr:uid="{00000000-0005-0000-0000-00008B080000}"/>
    <cellStyle name="Linked Cell 2 2" xfId="638" xr:uid="{00000000-0005-0000-0000-00008C080000}"/>
    <cellStyle name="Linked Cell 2 2 2" xfId="2347" xr:uid="{00000000-0005-0000-0000-00008D080000}"/>
    <cellStyle name="Linked Cell 2 2 3" xfId="2348" xr:uid="{00000000-0005-0000-0000-00008E080000}"/>
    <cellStyle name="Linked Cell 2 2 4" xfId="2349" xr:uid="{00000000-0005-0000-0000-00008F080000}"/>
    <cellStyle name="Linked Cell 2 2 5" xfId="2350" xr:uid="{00000000-0005-0000-0000-000090080000}"/>
    <cellStyle name="Linked Cell 2 3" xfId="639" xr:uid="{00000000-0005-0000-0000-000091080000}"/>
    <cellStyle name="Linked Cell 2 3 2" xfId="2352" xr:uid="{00000000-0005-0000-0000-000092080000}"/>
    <cellStyle name="Linked Cell 2 3 3" xfId="2353" xr:uid="{00000000-0005-0000-0000-000093080000}"/>
    <cellStyle name="Linked Cell 2 3 4" xfId="2351" xr:uid="{00000000-0005-0000-0000-000094080000}"/>
    <cellStyle name="Linked Cell 2 4" xfId="640" xr:uid="{00000000-0005-0000-0000-000095080000}"/>
    <cellStyle name="Linked Cell 2 5" xfId="641" xr:uid="{00000000-0005-0000-0000-000096080000}"/>
    <cellStyle name="Linked Cell 3" xfId="642" xr:uid="{00000000-0005-0000-0000-000097080000}"/>
    <cellStyle name="Linked Cell 3 2" xfId="2355" xr:uid="{00000000-0005-0000-0000-000098080000}"/>
    <cellStyle name="Linked Cell 3 3" xfId="2356" xr:uid="{00000000-0005-0000-0000-000099080000}"/>
    <cellStyle name="Linked Cell 3 4" xfId="2357" xr:uid="{00000000-0005-0000-0000-00009A080000}"/>
    <cellStyle name="Linked Cell 3 5" xfId="2354" xr:uid="{00000000-0005-0000-0000-00009B080000}"/>
    <cellStyle name="Linked Cell 4" xfId="643" xr:uid="{00000000-0005-0000-0000-00009C080000}"/>
    <cellStyle name="Linked Cell 4 2" xfId="2359" xr:uid="{00000000-0005-0000-0000-00009D080000}"/>
    <cellStyle name="Linked Cell 4 3" xfId="2360" xr:uid="{00000000-0005-0000-0000-00009E080000}"/>
    <cellStyle name="Linked Cell 4 4" xfId="2361" xr:uid="{00000000-0005-0000-0000-00009F080000}"/>
    <cellStyle name="Linked Cell 4 5" xfId="2358" xr:uid="{00000000-0005-0000-0000-0000A0080000}"/>
    <cellStyle name="Linked Cell 5" xfId="644" xr:uid="{00000000-0005-0000-0000-0000A1080000}"/>
    <cellStyle name="Linked Cell 5 2" xfId="645" xr:uid="{00000000-0005-0000-0000-0000A2080000}"/>
    <cellStyle name="Linked Cell 5 2 2" xfId="2362" xr:uid="{00000000-0005-0000-0000-0000A3080000}"/>
    <cellStyle name="Linked Cell 5 2 3" xfId="2363" xr:uid="{00000000-0005-0000-0000-0000A4080000}"/>
    <cellStyle name="Linked Cell 5 2 4" xfId="2364" xr:uid="{00000000-0005-0000-0000-0000A5080000}"/>
    <cellStyle name="Linked Cell 5 3" xfId="646" xr:uid="{00000000-0005-0000-0000-0000A6080000}"/>
    <cellStyle name="Linked Cell 5 3 2" xfId="2366" xr:uid="{00000000-0005-0000-0000-0000A7080000}"/>
    <cellStyle name="Linked Cell 5 3 3" xfId="2367" xr:uid="{00000000-0005-0000-0000-0000A8080000}"/>
    <cellStyle name="Linked Cell 5 3 4" xfId="2365" xr:uid="{00000000-0005-0000-0000-0000A9080000}"/>
    <cellStyle name="Linked Cell 5 4" xfId="647" xr:uid="{00000000-0005-0000-0000-0000AA080000}"/>
    <cellStyle name="Linked Cell 5 4 2" xfId="2369" xr:uid="{00000000-0005-0000-0000-0000AB080000}"/>
    <cellStyle name="Linked Cell 5 4 3" xfId="2370" xr:uid="{00000000-0005-0000-0000-0000AC080000}"/>
    <cellStyle name="Linked Cell 5 4 4" xfId="2368" xr:uid="{00000000-0005-0000-0000-0000AD080000}"/>
    <cellStyle name="Linked Cell 6" xfId="648" xr:uid="{00000000-0005-0000-0000-0000AE080000}"/>
    <cellStyle name="Linked Cell 6 2" xfId="2372" xr:uid="{00000000-0005-0000-0000-0000AF080000}"/>
    <cellStyle name="Linked Cell 6 3" xfId="2373" xr:uid="{00000000-0005-0000-0000-0000B0080000}"/>
    <cellStyle name="Linked Cell 6 4" xfId="2371" xr:uid="{00000000-0005-0000-0000-0000B1080000}"/>
    <cellStyle name="Linked Cell 7" xfId="649" xr:uid="{00000000-0005-0000-0000-0000B2080000}"/>
    <cellStyle name="Linked Cell 7 2" xfId="2374" xr:uid="{00000000-0005-0000-0000-0000B3080000}"/>
    <cellStyle name="Linked Cell 8" xfId="650" xr:uid="{00000000-0005-0000-0000-0000B4080000}"/>
    <cellStyle name="Linked Cell 9" xfId="651" xr:uid="{00000000-0005-0000-0000-0000B5080000}"/>
    <cellStyle name="Linked Cell 9 2" xfId="2376" xr:uid="{00000000-0005-0000-0000-0000B6080000}"/>
    <cellStyle name="Linked Cell 9 3" xfId="2377" xr:uid="{00000000-0005-0000-0000-0000B7080000}"/>
    <cellStyle name="Linked Cell 9 4" xfId="2375" xr:uid="{00000000-0005-0000-0000-0000B8080000}"/>
    <cellStyle name="Neutral" xfId="652" builtinId="28" customBuiltin="1"/>
    <cellStyle name="Neutral 10" xfId="2378" xr:uid="{00000000-0005-0000-0000-0000BA080000}"/>
    <cellStyle name="Neutral 10 2" xfId="2379" xr:uid="{00000000-0005-0000-0000-0000BB080000}"/>
    <cellStyle name="Neutral 10 3" xfId="2380" xr:uid="{00000000-0005-0000-0000-0000BC080000}"/>
    <cellStyle name="Neutral 11" xfId="2381" xr:uid="{00000000-0005-0000-0000-0000BD080000}"/>
    <cellStyle name="Neutral 12" xfId="2382" xr:uid="{00000000-0005-0000-0000-0000BE080000}"/>
    <cellStyle name="Neutral 13" xfId="2383" xr:uid="{00000000-0005-0000-0000-0000BF080000}"/>
    <cellStyle name="Neutral 14" xfId="2384" xr:uid="{00000000-0005-0000-0000-0000C0080000}"/>
    <cellStyle name="Neutral 2" xfId="653" xr:uid="{00000000-0005-0000-0000-0000C1080000}"/>
    <cellStyle name="Neutral 2 2" xfId="654" xr:uid="{00000000-0005-0000-0000-0000C2080000}"/>
    <cellStyle name="Neutral 2 2 2" xfId="2385" xr:uid="{00000000-0005-0000-0000-0000C3080000}"/>
    <cellStyle name="Neutral 2 2 3" xfId="2386" xr:uid="{00000000-0005-0000-0000-0000C4080000}"/>
    <cellStyle name="Neutral 2 2 4" xfId="2387" xr:uid="{00000000-0005-0000-0000-0000C5080000}"/>
    <cellStyle name="Neutral 2 2 5" xfId="2388" xr:uid="{00000000-0005-0000-0000-0000C6080000}"/>
    <cellStyle name="Neutral 2 3" xfId="655" xr:uid="{00000000-0005-0000-0000-0000C7080000}"/>
    <cellStyle name="Neutral 2 3 2" xfId="2390" xr:uid="{00000000-0005-0000-0000-0000C8080000}"/>
    <cellStyle name="Neutral 2 3 3" xfId="2391" xr:uid="{00000000-0005-0000-0000-0000C9080000}"/>
    <cellStyle name="Neutral 2 3 4" xfId="2389" xr:uid="{00000000-0005-0000-0000-0000CA080000}"/>
    <cellStyle name="Neutral 2 4" xfId="656" xr:uid="{00000000-0005-0000-0000-0000CB080000}"/>
    <cellStyle name="Neutral 2 5" xfId="657" xr:uid="{00000000-0005-0000-0000-0000CC080000}"/>
    <cellStyle name="Neutral 3" xfId="658" xr:uid="{00000000-0005-0000-0000-0000CD080000}"/>
    <cellStyle name="Neutral 3 2" xfId="2393" xr:uid="{00000000-0005-0000-0000-0000CE080000}"/>
    <cellStyle name="Neutral 3 3" xfId="2394" xr:uid="{00000000-0005-0000-0000-0000CF080000}"/>
    <cellStyle name="Neutral 3 4" xfId="2395" xr:uid="{00000000-0005-0000-0000-0000D0080000}"/>
    <cellStyle name="Neutral 3 5" xfId="2392" xr:uid="{00000000-0005-0000-0000-0000D1080000}"/>
    <cellStyle name="Neutral 4" xfId="659" xr:uid="{00000000-0005-0000-0000-0000D2080000}"/>
    <cellStyle name="Neutral 4 2" xfId="2397" xr:uid="{00000000-0005-0000-0000-0000D3080000}"/>
    <cellStyle name="Neutral 4 3" xfId="2398" xr:uid="{00000000-0005-0000-0000-0000D4080000}"/>
    <cellStyle name="Neutral 4 4" xfId="2399" xr:uid="{00000000-0005-0000-0000-0000D5080000}"/>
    <cellStyle name="Neutral 4 5" xfId="2396" xr:uid="{00000000-0005-0000-0000-0000D6080000}"/>
    <cellStyle name="Neutral 5" xfId="660" xr:uid="{00000000-0005-0000-0000-0000D7080000}"/>
    <cellStyle name="Neutral 5 2" xfId="661" xr:uid="{00000000-0005-0000-0000-0000D8080000}"/>
    <cellStyle name="Neutral 5 2 2" xfId="2400" xr:uid="{00000000-0005-0000-0000-0000D9080000}"/>
    <cellStyle name="Neutral 5 2 3" xfId="2401" xr:uid="{00000000-0005-0000-0000-0000DA080000}"/>
    <cellStyle name="Neutral 5 2 4" xfId="2402" xr:uid="{00000000-0005-0000-0000-0000DB080000}"/>
    <cellStyle name="Neutral 5 3" xfId="662" xr:uid="{00000000-0005-0000-0000-0000DC080000}"/>
    <cellStyle name="Neutral 5 3 2" xfId="2404" xr:uid="{00000000-0005-0000-0000-0000DD080000}"/>
    <cellStyle name="Neutral 5 3 3" xfId="2405" xr:uid="{00000000-0005-0000-0000-0000DE080000}"/>
    <cellStyle name="Neutral 5 3 4" xfId="2403" xr:uid="{00000000-0005-0000-0000-0000DF080000}"/>
    <cellStyle name="Neutral 5 4" xfId="663" xr:uid="{00000000-0005-0000-0000-0000E0080000}"/>
    <cellStyle name="Neutral 5 4 2" xfId="2407" xr:uid="{00000000-0005-0000-0000-0000E1080000}"/>
    <cellStyle name="Neutral 5 4 3" xfId="2408" xr:uid="{00000000-0005-0000-0000-0000E2080000}"/>
    <cellStyle name="Neutral 5 4 4" xfId="2406" xr:uid="{00000000-0005-0000-0000-0000E3080000}"/>
    <cellStyle name="Neutral 6" xfId="664" xr:uid="{00000000-0005-0000-0000-0000E4080000}"/>
    <cellStyle name="Neutral 6 2" xfId="2410" xr:uid="{00000000-0005-0000-0000-0000E5080000}"/>
    <cellStyle name="Neutral 6 3" xfId="2411" xr:uid="{00000000-0005-0000-0000-0000E6080000}"/>
    <cellStyle name="Neutral 6 4" xfId="2409" xr:uid="{00000000-0005-0000-0000-0000E7080000}"/>
    <cellStyle name="Neutral 7" xfId="665" xr:uid="{00000000-0005-0000-0000-0000E8080000}"/>
    <cellStyle name="Neutral 7 2" xfId="2412" xr:uid="{00000000-0005-0000-0000-0000E9080000}"/>
    <cellStyle name="Neutral 8" xfId="666" xr:uid="{00000000-0005-0000-0000-0000EA080000}"/>
    <cellStyle name="Neutral 9" xfId="667" xr:uid="{00000000-0005-0000-0000-0000EB080000}"/>
    <cellStyle name="Neutral 9 2" xfId="2414" xr:uid="{00000000-0005-0000-0000-0000EC080000}"/>
    <cellStyle name="Neutral 9 3" xfId="2415" xr:uid="{00000000-0005-0000-0000-0000ED080000}"/>
    <cellStyle name="Neutral 9 4" xfId="2413" xr:uid="{00000000-0005-0000-0000-0000EE080000}"/>
    <cellStyle name="Normal" xfId="0" builtinId="0"/>
    <cellStyle name="Normal 10" xfId="668" xr:uid="{00000000-0005-0000-0000-0000F0080000}"/>
    <cellStyle name="Normal 10 2" xfId="2416" xr:uid="{00000000-0005-0000-0000-0000F1080000}"/>
    <cellStyle name="Normal 10 3" xfId="2417" xr:uid="{00000000-0005-0000-0000-0000F2080000}"/>
    <cellStyle name="Normal 10 4" xfId="2418" xr:uid="{00000000-0005-0000-0000-0000F3080000}"/>
    <cellStyle name="Normal 10 4 2" xfId="2419" xr:uid="{00000000-0005-0000-0000-0000F4080000}"/>
    <cellStyle name="Normal 11" xfId="669" xr:uid="{00000000-0005-0000-0000-0000F5080000}"/>
    <cellStyle name="Normal 11 2" xfId="670" xr:uid="{00000000-0005-0000-0000-0000F6080000}"/>
    <cellStyle name="Normal 11 3" xfId="2420" xr:uid="{00000000-0005-0000-0000-0000F7080000}"/>
    <cellStyle name="Normal 11 3 2" xfId="2421" xr:uid="{00000000-0005-0000-0000-0000F8080000}"/>
    <cellStyle name="Normal 12" xfId="671" xr:uid="{00000000-0005-0000-0000-0000F9080000}"/>
    <cellStyle name="Normal 12 10" xfId="2422" xr:uid="{00000000-0005-0000-0000-0000FA080000}"/>
    <cellStyle name="Normal 12 2" xfId="2423" xr:uid="{00000000-0005-0000-0000-0000FB080000}"/>
    <cellStyle name="Normal 12 2 2" xfId="2424" xr:uid="{00000000-0005-0000-0000-0000FC080000}"/>
    <cellStyle name="Normal 12 2 2 2" xfId="2425" xr:uid="{00000000-0005-0000-0000-0000FD080000}"/>
    <cellStyle name="Normal 12 2 2 2 2" xfId="2426" xr:uid="{00000000-0005-0000-0000-0000FE080000}"/>
    <cellStyle name="Normal 12 2 2 2 3" xfId="2427" xr:uid="{00000000-0005-0000-0000-0000FF080000}"/>
    <cellStyle name="Normal 12 2 2 3" xfId="2428" xr:uid="{00000000-0005-0000-0000-000000090000}"/>
    <cellStyle name="Normal 12 2 2 3 2" xfId="2429" xr:uid="{00000000-0005-0000-0000-000001090000}"/>
    <cellStyle name="Normal 12 2 2 4" xfId="2430" xr:uid="{00000000-0005-0000-0000-000002090000}"/>
    <cellStyle name="Normal 12 2 2 5" xfId="2431" xr:uid="{00000000-0005-0000-0000-000003090000}"/>
    <cellStyle name="Normal 12 2 3" xfId="2432" xr:uid="{00000000-0005-0000-0000-000004090000}"/>
    <cellStyle name="Normal 12 2 3 2" xfId="2433" xr:uid="{00000000-0005-0000-0000-000005090000}"/>
    <cellStyle name="Normal 12 2 3 2 2" xfId="2434" xr:uid="{00000000-0005-0000-0000-000006090000}"/>
    <cellStyle name="Normal 12 2 3 2 3" xfId="2435" xr:uid="{00000000-0005-0000-0000-000007090000}"/>
    <cellStyle name="Normal 12 2 3 3" xfId="2436" xr:uid="{00000000-0005-0000-0000-000008090000}"/>
    <cellStyle name="Normal 12 2 3 3 2" xfId="2437" xr:uid="{00000000-0005-0000-0000-000009090000}"/>
    <cellStyle name="Normal 12 2 3 4" xfId="2438" xr:uid="{00000000-0005-0000-0000-00000A090000}"/>
    <cellStyle name="Normal 12 2 3 5" xfId="2439" xr:uid="{00000000-0005-0000-0000-00000B090000}"/>
    <cellStyle name="Normal 12 2 4" xfId="2440" xr:uid="{00000000-0005-0000-0000-00000C090000}"/>
    <cellStyle name="Normal 12 2 4 2" xfId="2441" xr:uid="{00000000-0005-0000-0000-00000D090000}"/>
    <cellStyle name="Normal 12 2 4 3" xfId="2442" xr:uid="{00000000-0005-0000-0000-00000E090000}"/>
    <cellStyle name="Normal 12 2 5" xfId="2443" xr:uid="{00000000-0005-0000-0000-00000F090000}"/>
    <cellStyle name="Normal 12 2 5 2" xfId="2444" xr:uid="{00000000-0005-0000-0000-000010090000}"/>
    <cellStyle name="Normal 12 2 6" xfId="2445" xr:uid="{00000000-0005-0000-0000-000011090000}"/>
    <cellStyle name="Normal 12 2 7" xfId="2446" xr:uid="{00000000-0005-0000-0000-000012090000}"/>
    <cellStyle name="Normal 12 2 8" xfId="2447" xr:uid="{00000000-0005-0000-0000-000013090000}"/>
    <cellStyle name="Normal 12 3" xfId="2448" xr:uid="{00000000-0005-0000-0000-000014090000}"/>
    <cellStyle name="Normal 12 4" xfId="2449" xr:uid="{00000000-0005-0000-0000-000015090000}"/>
    <cellStyle name="Normal 12 4 2" xfId="2450" xr:uid="{00000000-0005-0000-0000-000016090000}"/>
    <cellStyle name="Normal 12 4 2 2" xfId="2451" xr:uid="{00000000-0005-0000-0000-000017090000}"/>
    <cellStyle name="Normal 12 4 2 3" xfId="2452" xr:uid="{00000000-0005-0000-0000-000018090000}"/>
    <cellStyle name="Normal 12 4 3" xfId="2453" xr:uid="{00000000-0005-0000-0000-000019090000}"/>
    <cellStyle name="Normal 12 4 3 2" xfId="2454" xr:uid="{00000000-0005-0000-0000-00001A090000}"/>
    <cellStyle name="Normal 12 4 4" xfId="2455" xr:uid="{00000000-0005-0000-0000-00001B090000}"/>
    <cellStyle name="Normal 12 4 5" xfId="2456" xr:uid="{00000000-0005-0000-0000-00001C090000}"/>
    <cellStyle name="Normal 12 5" xfId="2457" xr:uid="{00000000-0005-0000-0000-00001D090000}"/>
    <cellStyle name="Normal 12 5 2" xfId="2458" xr:uid="{00000000-0005-0000-0000-00001E090000}"/>
    <cellStyle name="Normal 12 5 2 2" xfId="2459" xr:uid="{00000000-0005-0000-0000-00001F090000}"/>
    <cellStyle name="Normal 12 5 2 3" xfId="2460" xr:uid="{00000000-0005-0000-0000-000020090000}"/>
    <cellStyle name="Normal 12 5 3" xfId="2461" xr:uid="{00000000-0005-0000-0000-000021090000}"/>
    <cellStyle name="Normal 12 5 3 2" xfId="2462" xr:uid="{00000000-0005-0000-0000-000022090000}"/>
    <cellStyle name="Normal 12 5 4" xfId="2463" xr:uid="{00000000-0005-0000-0000-000023090000}"/>
    <cellStyle name="Normal 12 5 5" xfId="2464" xr:uid="{00000000-0005-0000-0000-000024090000}"/>
    <cellStyle name="Normal 12 6" xfId="2465" xr:uid="{00000000-0005-0000-0000-000025090000}"/>
    <cellStyle name="Normal 12 6 2" xfId="2466" xr:uid="{00000000-0005-0000-0000-000026090000}"/>
    <cellStyle name="Normal 12 6 3" xfId="2467" xr:uid="{00000000-0005-0000-0000-000027090000}"/>
    <cellStyle name="Normal 12 7" xfId="2468" xr:uid="{00000000-0005-0000-0000-000028090000}"/>
    <cellStyle name="Normal 12 7 2" xfId="2469" xr:uid="{00000000-0005-0000-0000-000029090000}"/>
    <cellStyle name="Normal 12 7 3" xfId="2470" xr:uid="{00000000-0005-0000-0000-00002A090000}"/>
    <cellStyle name="Normal 12 8" xfId="2471" xr:uid="{00000000-0005-0000-0000-00002B090000}"/>
    <cellStyle name="Normal 12 9" xfId="2472" xr:uid="{00000000-0005-0000-0000-00002C090000}"/>
    <cellStyle name="Normal 13" xfId="2473" xr:uid="{00000000-0005-0000-0000-00002D090000}"/>
    <cellStyle name="Normal 13 10" xfId="2474" xr:uid="{00000000-0005-0000-0000-00002E090000}"/>
    <cellStyle name="Normal 13 11" xfId="2475" xr:uid="{00000000-0005-0000-0000-00002F090000}"/>
    <cellStyle name="Normal 13 12" xfId="2476" xr:uid="{00000000-0005-0000-0000-000030090000}"/>
    <cellStyle name="Normal 13 2" xfId="2477" xr:uid="{00000000-0005-0000-0000-000031090000}"/>
    <cellStyle name="Normal 13 2 10" xfId="2478" xr:uid="{00000000-0005-0000-0000-000032090000}"/>
    <cellStyle name="Normal 13 2 11" xfId="2479" xr:uid="{00000000-0005-0000-0000-000033090000}"/>
    <cellStyle name="Normal 13 2 12" xfId="2480" xr:uid="{00000000-0005-0000-0000-000034090000}"/>
    <cellStyle name="Normal 13 2 2" xfId="2481" xr:uid="{00000000-0005-0000-0000-000035090000}"/>
    <cellStyle name="Normal 13 2 2 2" xfId="2482" xr:uid="{00000000-0005-0000-0000-000036090000}"/>
    <cellStyle name="Normal 13 2 2 2 2" xfId="2483" xr:uid="{00000000-0005-0000-0000-000037090000}"/>
    <cellStyle name="Normal 13 2 2 2 2 2" xfId="2484" xr:uid="{00000000-0005-0000-0000-000038090000}"/>
    <cellStyle name="Normal 13 2 2 2 2 2 2" xfId="2485" xr:uid="{00000000-0005-0000-0000-000039090000}"/>
    <cellStyle name="Normal 13 2 2 2 2 2 2 2" xfId="2486" xr:uid="{00000000-0005-0000-0000-00003A090000}"/>
    <cellStyle name="Normal 13 2 2 2 2 2 2 3" xfId="2487" xr:uid="{00000000-0005-0000-0000-00003B090000}"/>
    <cellStyle name="Normal 13 2 2 2 2 2 3" xfId="2488" xr:uid="{00000000-0005-0000-0000-00003C090000}"/>
    <cellStyle name="Normal 13 2 2 2 2 2 3 2" xfId="2489" xr:uid="{00000000-0005-0000-0000-00003D090000}"/>
    <cellStyle name="Normal 13 2 2 2 2 2 4" xfId="2490" xr:uid="{00000000-0005-0000-0000-00003E090000}"/>
    <cellStyle name="Normal 13 2 2 2 2 2 5" xfId="2491" xr:uid="{00000000-0005-0000-0000-00003F090000}"/>
    <cellStyle name="Normal 13 2 2 2 2 3" xfId="2492" xr:uid="{00000000-0005-0000-0000-000040090000}"/>
    <cellStyle name="Normal 13 2 2 2 2 3 2" xfId="2493" xr:uid="{00000000-0005-0000-0000-000041090000}"/>
    <cellStyle name="Normal 13 2 2 2 2 3 3" xfId="2494" xr:uid="{00000000-0005-0000-0000-000042090000}"/>
    <cellStyle name="Normal 13 2 2 2 2 4" xfId="2495" xr:uid="{00000000-0005-0000-0000-000043090000}"/>
    <cellStyle name="Normal 13 2 2 2 2 4 2" xfId="2496" xr:uid="{00000000-0005-0000-0000-000044090000}"/>
    <cellStyle name="Normal 13 2 2 2 2 5" xfId="2497" xr:uid="{00000000-0005-0000-0000-000045090000}"/>
    <cellStyle name="Normal 13 2 2 2 2 6" xfId="2498" xr:uid="{00000000-0005-0000-0000-000046090000}"/>
    <cellStyle name="Normal 13 2 2 2 3" xfId="2499" xr:uid="{00000000-0005-0000-0000-000047090000}"/>
    <cellStyle name="Normal 13 2 2 2 3 2" xfId="2500" xr:uid="{00000000-0005-0000-0000-000048090000}"/>
    <cellStyle name="Normal 13 2 2 2 3 2 2" xfId="2501" xr:uid="{00000000-0005-0000-0000-000049090000}"/>
    <cellStyle name="Normal 13 2 2 2 3 2 3" xfId="2502" xr:uid="{00000000-0005-0000-0000-00004A090000}"/>
    <cellStyle name="Normal 13 2 2 2 3 3" xfId="2503" xr:uid="{00000000-0005-0000-0000-00004B090000}"/>
    <cellStyle name="Normal 13 2 2 2 3 3 2" xfId="2504" xr:uid="{00000000-0005-0000-0000-00004C090000}"/>
    <cellStyle name="Normal 13 2 2 2 3 4" xfId="2505" xr:uid="{00000000-0005-0000-0000-00004D090000}"/>
    <cellStyle name="Normal 13 2 2 2 3 5" xfId="2506" xr:uid="{00000000-0005-0000-0000-00004E090000}"/>
    <cellStyle name="Normal 13 2 2 2 4" xfId="2507" xr:uid="{00000000-0005-0000-0000-00004F090000}"/>
    <cellStyle name="Normal 13 2 2 2 4 2" xfId="2508" xr:uid="{00000000-0005-0000-0000-000050090000}"/>
    <cellStyle name="Normal 13 2 2 2 4 3" xfId="2509" xr:uid="{00000000-0005-0000-0000-000051090000}"/>
    <cellStyle name="Normal 13 2 2 2 5" xfId="2510" xr:uid="{00000000-0005-0000-0000-000052090000}"/>
    <cellStyle name="Normal 13 2 2 2 5 2" xfId="2511" xr:uid="{00000000-0005-0000-0000-000053090000}"/>
    <cellStyle name="Normal 13 2 2 2 5 3" xfId="2512" xr:uid="{00000000-0005-0000-0000-000054090000}"/>
    <cellStyle name="Normal 13 2 2 2 6" xfId="2513" xr:uid="{00000000-0005-0000-0000-000055090000}"/>
    <cellStyle name="Normal 13 2 2 2 6 2" xfId="2514" xr:uid="{00000000-0005-0000-0000-000056090000}"/>
    <cellStyle name="Normal 13 2 2 2 7" xfId="2515" xr:uid="{00000000-0005-0000-0000-000057090000}"/>
    <cellStyle name="Normal 13 2 2 2 8" xfId="2516" xr:uid="{00000000-0005-0000-0000-000058090000}"/>
    <cellStyle name="Normal 13 2 2 3" xfId="2517" xr:uid="{00000000-0005-0000-0000-000059090000}"/>
    <cellStyle name="Normal 13 2 2 3 2" xfId="2518" xr:uid="{00000000-0005-0000-0000-00005A090000}"/>
    <cellStyle name="Normal 13 2 2 3 2 2" xfId="2519" xr:uid="{00000000-0005-0000-0000-00005B090000}"/>
    <cellStyle name="Normal 13 2 2 3 2 2 2" xfId="2520" xr:uid="{00000000-0005-0000-0000-00005C090000}"/>
    <cellStyle name="Normal 13 2 2 3 2 2 3" xfId="2521" xr:uid="{00000000-0005-0000-0000-00005D090000}"/>
    <cellStyle name="Normal 13 2 2 3 2 3" xfId="2522" xr:uid="{00000000-0005-0000-0000-00005E090000}"/>
    <cellStyle name="Normal 13 2 2 3 2 3 2" xfId="2523" xr:uid="{00000000-0005-0000-0000-00005F090000}"/>
    <cellStyle name="Normal 13 2 2 3 2 4" xfId="2524" xr:uid="{00000000-0005-0000-0000-000060090000}"/>
    <cellStyle name="Normal 13 2 2 3 2 5" xfId="2525" xr:uid="{00000000-0005-0000-0000-000061090000}"/>
    <cellStyle name="Normal 13 2 2 3 3" xfId="2526" xr:uid="{00000000-0005-0000-0000-000062090000}"/>
    <cellStyle name="Normal 13 2 2 3 3 2" xfId="2527" xr:uid="{00000000-0005-0000-0000-000063090000}"/>
    <cellStyle name="Normal 13 2 2 3 3 3" xfId="2528" xr:uid="{00000000-0005-0000-0000-000064090000}"/>
    <cellStyle name="Normal 13 2 2 3 4" xfId="2529" xr:uid="{00000000-0005-0000-0000-000065090000}"/>
    <cellStyle name="Normal 13 2 2 3 4 2" xfId="2530" xr:uid="{00000000-0005-0000-0000-000066090000}"/>
    <cellStyle name="Normal 13 2 2 3 5" xfId="2531" xr:uid="{00000000-0005-0000-0000-000067090000}"/>
    <cellStyle name="Normal 13 2 2 3 6" xfId="2532" xr:uid="{00000000-0005-0000-0000-000068090000}"/>
    <cellStyle name="Normal 13 2 2 4" xfId="2533" xr:uid="{00000000-0005-0000-0000-000069090000}"/>
    <cellStyle name="Normal 13 2 2 4 2" xfId="2534" xr:uid="{00000000-0005-0000-0000-00006A090000}"/>
    <cellStyle name="Normal 13 2 2 4 2 2" xfId="2535" xr:uid="{00000000-0005-0000-0000-00006B090000}"/>
    <cellStyle name="Normal 13 2 2 4 2 3" xfId="2536" xr:uid="{00000000-0005-0000-0000-00006C090000}"/>
    <cellStyle name="Normal 13 2 2 4 3" xfId="2537" xr:uid="{00000000-0005-0000-0000-00006D090000}"/>
    <cellStyle name="Normal 13 2 2 4 3 2" xfId="2538" xr:uid="{00000000-0005-0000-0000-00006E090000}"/>
    <cellStyle name="Normal 13 2 2 4 4" xfId="2539" xr:uid="{00000000-0005-0000-0000-00006F090000}"/>
    <cellStyle name="Normal 13 2 2 4 5" xfId="2540" xr:uid="{00000000-0005-0000-0000-000070090000}"/>
    <cellStyle name="Normal 13 2 2 5" xfId="2541" xr:uid="{00000000-0005-0000-0000-000071090000}"/>
    <cellStyle name="Normal 13 2 2 5 2" xfId="2542" xr:uid="{00000000-0005-0000-0000-000072090000}"/>
    <cellStyle name="Normal 13 2 2 5 3" xfId="2543" xr:uid="{00000000-0005-0000-0000-000073090000}"/>
    <cellStyle name="Normal 13 2 2 6" xfId="2544" xr:uid="{00000000-0005-0000-0000-000074090000}"/>
    <cellStyle name="Normal 13 2 2 6 2" xfId="2545" xr:uid="{00000000-0005-0000-0000-000075090000}"/>
    <cellStyle name="Normal 13 2 2 6 3" xfId="2546" xr:uid="{00000000-0005-0000-0000-000076090000}"/>
    <cellStyle name="Normal 13 2 2 7" xfId="2547" xr:uid="{00000000-0005-0000-0000-000077090000}"/>
    <cellStyle name="Normal 13 2 2 7 2" xfId="2548" xr:uid="{00000000-0005-0000-0000-000078090000}"/>
    <cellStyle name="Normal 13 2 2 8" xfId="2549" xr:uid="{00000000-0005-0000-0000-000079090000}"/>
    <cellStyle name="Normal 13 2 2 9" xfId="2550" xr:uid="{00000000-0005-0000-0000-00007A090000}"/>
    <cellStyle name="Normal 13 2 3" xfId="2551" xr:uid="{00000000-0005-0000-0000-00007B090000}"/>
    <cellStyle name="Normal 13 2 3 2" xfId="2552" xr:uid="{00000000-0005-0000-0000-00007C090000}"/>
    <cellStyle name="Normal 13 2 3 2 2" xfId="2553" xr:uid="{00000000-0005-0000-0000-00007D090000}"/>
    <cellStyle name="Normal 13 2 3 2 2 2" xfId="2554" xr:uid="{00000000-0005-0000-0000-00007E090000}"/>
    <cellStyle name="Normal 13 2 3 2 2 2 2" xfId="2555" xr:uid="{00000000-0005-0000-0000-00007F090000}"/>
    <cellStyle name="Normal 13 2 3 2 2 2 3" xfId="2556" xr:uid="{00000000-0005-0000-0000-000080090000}"/>
    <cellStyle name="Normal 13 2 3 2 2 3" xfId="2557" xr:uid="{00000000-0005-0000-0000-000081090000}"/>
    <cellStyle name="Normal 13 2 3 2 2 3 2" xfId="2558" xr:uid="{00000000-0005-0000-0000-000082090000}"/>
    <cellStyle name="Normal 13 2 3 2 2 4" xfId="2559" xr:uid="{00000000-0005-0000-0000-000083090000}"/>
    <cellStyle name="Normal 13 2 3 2 2 5" xfId="2560" xr:uid="{00000000-0005-0000-0000-000084090000}"/>
    <cellStyle name="Normal 13 2 3 2 3" xfId="2561" xr:uid="{00000000-0005-0000-0000-000085090000}"/>
    <cellStyle name="Normal 13 2 3 2 3 2" xfId="2562" xr:uid="{00000000-0005-0000-0000-000086090000}"/>
    <cellStyle name="Normal 13 2 3 2 3 3" xfId="2563" xr:uid="{00000000-0005-0000-0000-000087090000}"/>
    <cellStyle name="Normal 13 2 3 2 4" xfId="2564" xr:uid="{00000000-0005-0000-0000-000088090000}"/>
    <cellStyle name="Normal 13 2 3 2 4 2" xfId="2565" xr:uid="{00000000-0005-0000-0000-000089090000}"/>
    <cellStyle name="Normal 13 2 3 2 5" xfId="2566" xr:uid="{00000000-0005-0000-0000-00008A090000}"/>
    <cellStyle name="Normal 13 2 3 2 6" xfId="2567" xr:uid="{00000000-0005-0000-0000-00008B090000}"/>
    <cellStyle name="Normal 13 2 3 3" xfId="2568" xr:uid="{00000000-0005-0000-0000-00008C090000}"/>
    <cellStyle name="Normal 13 2 3 3 2" xfId="2569" xr:uid="{00000000-0005-0000-0000-00008D090000}"/>
    <cellStyle name="Normal 13 2 3 3 2 2" xfId="2570" xr:uid="{00000000-0005-0000-0000-00008E090000}"/>
    <cellStyle name="Normal 13 2 3 3 2 3" xfId="2571" xr:uid="{00000000-0005-0000-0000-00008F090000}"/>
    <cellStyle name="Normal 13 2 3 3 3" xfId="2572" xr:uid="{00000000-0005-0000-0000-000090090000}"/>
    <cellStyle name="Normal 13 2 3 3 3 2" xfId="2573" xr:uid="{00000000-0005-0000-0000-000091090000}"/>
    <cellStyle name="Normal 13 2 3 3 4" xfId="2574" xr:uid="{00000000-0005-0000-0000-000092090000}"/>
    <cellStyle name="Normal 13 2 3 3 5" xfId="2575" xr:uid="{00000000-0005-0000-0000-000093090000}"/>
    <cellStyle name="Normal 13 2 3 4" xfId="2576" xr:uid="{00000000-0005-0000-0000-000094090000}"/>
    <cellStyle name="Normal 13 2 3 4 2" xfId="2577" xr:uid="{00000000-0005-0000-0000-000095090000}"/>
    <cellStyle name="Normal 13 2 3 4 3" xfId="2578" xr:uid="{00000000-0005-0000-0000-000096090000}"/>
    <cellStyle name="Normal 13 2 3 5" xfId="2579" xr:uid="{00000000-0005-0000-0000-000097090000}"/>
    <cellStyle name="Normal 13 2 3 5 2" xfId="2580" xr:uid="{00000000-0005-0000-0000-000098090000}"/>
    <cellStyle name="Normal 13 2 3 5 3" xfId="2581" xr:uid="{00000000-0005-0000-0000-000099090000}"/>
    <cellStyle name="Normal 13 2 3 6" xfId="2582" xr:uid="{00000000-0005-0000-0000-00009A090000}"/>
    <cellStyle name="Normal 13 2 3 6 2" xfId="2583" xr:uid="{00000000-0005-0000-0000-00009B090000}"/>
    <cellStyle name="Normal 13 2 3 7" xfId="2584" xr:uid="{00000000-0005-0000-0000-00009C090000}"/>
    <cellStyle name="Normal 13 2 3 8" xfId="2585" xr:uid="{00000000-0005-0000-0000-00009D090000}"/>
    <cellStyle name="Normal 13 2 4" xfId="2586" xr:uid="{00000000-0005-0000-0000-00009E090000}"/>
    <cellStyle name="Normal 13 2 4 2" xfId="2587" xr:uid="{00000000-0005-0000-0000-00009F090000}"/>
    <cellStyle name="Normal 13 2 4 2 2" xfId="2588" xr:uid="{00000000-0005-0000-0000-0000A0090000}"/>
    <cellStyle name="Normal 13 2 4 2 2 2" xfId="2589" xr:uid="{00000000-0005-0000-0000-0000A1090000}"/>
    <cellStyle name="Normal 13 2 4 2 2 3" xfId="2590" xr:uid="{00000000-0005-0000-0000-0000A2090000}"/>
    <cellStyle name="Normal 13 2 4 2 3" xfId="2591" xr:uid="{00000000-0005-0000-0000-0000A3090000}"/>
    <cellStyle name="Normal 13 2 4 2 3 2" xfId="2592" xr:uid="{00000000-0005-0000-0000-0000A4090000}"/>
    <cellStyle name="Normal 13 2 4 2 4" xfId="2593" xr:uid="{00000000-0005-0000-0000-0000A5090000}"/>
    <cellStyle name="Normal 13 2 4 2 5" xfId="2594" xr:uid="{00000000-0005-0000-0000-0000A6090000}"/>
    <cellStyle name="Normal 13 2 4 3" xfId="2595" xr:uid="{00000000-0005-0000-0000-0000A7090000}"/>
    <cellStyle name="Normal 13 2 4 3 2" xfId="2596" xr:uid="{00000000-0005-0000-0000-0000A8090000}"/>
    <cellStyle name="Normal 13 2 4 3 3" xfId="2597" xr:uid="{00000000-0005-0000-0000-0000A9090000}"/>
    <cellStyle name="Normal 13 2 4 4" xfId="2598" xr:uid="{00000000-0005-0000-0000-0000AA090000}"/>
    <cellStyle name="Normal 13 2 4 4 2" xfId="2599" xr:uid="{00000000-0005-0000-0000-0000AB090000}"/>
    <cellStyle name="Normal 13 2 4 5" xfId="2600" xr:uid="{00000000-0005-0000-0000-0000AC090000}"/>
    <cellStyle name="Normal 13 2 4 6" xfId="2601" xr:uid="{00000000-0005-0000-0000-0000AD090000}"/>
    <cellStyle name="Normal 13 2 5" xfId="2602" xr:uid="{00000000-0005-0000-0000-0000AE090000}"/>
    <cellStyle name="Normal 13 2 5 2" xfId="2603" xr:uid="{00000000-0005-0000-0000-0000AF090000}"/>
    <cellStyle name="Normal 13 2 5 2 2" xfId="2604" xr:uid="{00000000-0005-0000-0000-0000B0090000}"/>
    <cellStyle name="Normal 13 2 5 2 2 2" xfId="2605" xr:uid="{00000000-0005-0000-0000-0000B1090000}"/>
    <cellStyle name="Normal 13 2 5 2 2 3" xfId="2606" xr:uid="{00000000-0005-0000-0000-0000B2090000}"/>
    <cellStyle name="Normal 13 2 5 2 3" xfId="2607" xr:uid="{00000000-0005-0000-0000-0000B3090000}"/>
    <cellStyle name="Normal 13 2 5 2 3 2" xfId="2608" xr:uid="{00000000-0005-0000-0000-0000B4090000}"/>
    <cellStyle name="Normal 13 2 5 2 4" xfId="2609" xr:uid="{00000000-0005-0000-0000-0000B5090000}"/>
    <cellStyle name="Normal 13 2 5 2 5" xfId="2610" xr:uid="{00000000-0005-0000-0000-0000B6090000}"/>
    <cellStyle name="Normal 13 2 5 3" xfId="2611" xr:uid="{00000000-0005-0000-0000-0000B7090000}"/>
    <cellStyle name="Normal 13 2 5 3 2" xfId="2612" xr:uid="{00000000-0005-0000-0000-0000B8090000}"/>
    <cellStyle name="Normal 13 2 5 3 3" xfId="2613" xr:uid="{00000000-0005-0000-0000-0000B9090000}"/>
    <cellStyle name="Normal 13 2 5 4" xfId="2614" xr:uid="{00000000-0005-0000-0000-0000BA090000}"/>
    <cellStyle name="Normal 13 2 5 4 2" xfId="2615" xr:uid="{00000000-0005-0000-0000-0000BB090000}"/>
    <cellStyle name="Normal 13 2 5 5" xfId="2616" xr:uid="{00000000-0005-0000-0000-0000BC090000}"/>
    <cellStyle name="Normal 13 2 5 6" xfId="2617" xr:uid="{00000000-0005-0000-0000-0000BD090000}"/>
    <cellStyle name="Normal 13 2 6" xfId="2618" xr:uid="{00000000-0005-0000-0000-0000BE090000}"/>
    <cellStyle name="Normal 13 2 6 2" xfId="2619" xr:uid="{00000000-0005-0000-0000-0000BF090000}"/>
    <cellStyle name="Normal 13 2 6 2 2" xfId="2620" xr:uid="{00000000-0005-0000-0000-0000C0090000}"/>
    <cellStyle name="Normal 13 2 6 2 3" xfId="2621" xr:uid="{00000000-0005-0000-0000-0000C1090000}"/>
    <cellStyle name="Normal 13 2 6 3" xfId="2622" xr:uid="{00000000-0005-0000-0000-0000C2090000}"/>
    <cellStyle name="Normal 13 2 6 3 2" xfId="2623" xr:uid="{00000000-0005-0000-0000-0000C3090000}"/>
    <cellStyle name="Normal 13 2 6 4" xfId="2624" xr:uid="{00000000-0005-0000-0000-0000C4090000}"/>
    <cellStyle name="Normal 13 2 6 5" xfId="2625" xr:uid="{00000000-0005-0000-0000-0000C5090000}"/>
    <cellStyle name="Normal 13 2 7" xfId="2626" xr:uid="{00000000-0005-0000-0000-0000C6090000}"/>
    <cellStyle name="Normal 13 2 7 2" xfId="2627" xr:uid="{00000000-0005-0000-0000-0000C7090000}"/>
    <cellStyle name="Normal 13 2 7 3" xfId="2628" xr:uid="{00000000-0005-0000-0000-0000C8090000}"/>
    <cellStyle name="Normal 13 2 8" xfId="2629" xr:uid="{00000000-0005-0000-0000-0000C9090000}"/>
    <cellStyle name="Normal 13 2 8 2" xfId="2630" xr:uid="{00000000-0005-0000-0000-0000CA090000}"/>
    <cellStyle name="Normal 13 2 8 3" xfId="2631" xr:uid="{00000000-0005-0000-0000-0000CB090000}"/>
    <cellStyle name="Normal 13 2 9" xfId="2632" xr:uid="{00000000-0005-0000-0000-0000CC090000}"/>
    <cellStyle name="Normal 13 2 9 2" xfId="2633" xr:uid="{00000000-0005-0000-0000-0000CD090000}"/>
    <cellStyle name="Normal 13 3" xfId="2634" xr:uid="{00000000-0005-0000-0000-0000CE090000}"/>
    <cellStyle name="Normal 13 3 2" xfId="2635" xr:uid="{00000000-0005-0000-0000-0000CF090000}"/>
    <cellStyle name="Normal 13 3 2 2" xfId="2636" xr:uid="{00000000-0005-0000-0000-0000D0090000}"/>
    <cellStyle name="Normal 13 3 2 2 2" xfId="2637" xr:uid="{00000000-0005-0000-0000-0000D1090000}"/>
    <cellStyle name="Normal 13 3 2 2 2 2" xfId="2638" xr:uid="{00000000-0005-0000-0000-0000D2090000}"/>
    <cellStyle name="Normal 13 3 2 2 2 3" xfId="2639" xr:uid="{00000000-0005-0000-0000-0000D3090000}"/>
    <cellStyle name="Normal 13 3 2 2 3" xfId="2640" xr:uid="{00000000-0005-0000-0000-0000D4090000}"/>
    <cellStyle name="Normal 13 3 2 2 3 2" xfId="2641" xr:uid="{00000000-0005-0000-0000-0000D5090000}"/>
    <cellStyle name="Normal 13 3 2 2 4" xfId="2642" xr:uid="{00000000-0005-0000-0000-0000D6090000}"/>
    <cellStyle name="Normal 13 3 2 2 5" xfId="2643" xr:uid="{00000000-0005-0000-0000-0000D7090000}"/>
    <cellStyle name="Normal 13 3 2 3" xfId="2644" xr:uid="{00000000-0005-0000-0000-0000D8090000}"/>
    <cellStyle name="Normal 13 3 2 3 2" xfId="2645" xr:uid="{00000000-0005-0000-0000-0000D9090000}"/>
    <cellStyle name="Normal 13 3 2 3 3" xfId="2646" xr:uid="{00000000-0005-0000-0000-0000DA090000}"/>
    <cellStyle name="Normal 13 3 2 4" xfId="2647" xr:uid="{00000000-0005-0000-0000-0000DB090000}"/>
    <cellStyle name="Normal 13 3 2 4 2" xfId="2648" xr:uid="{00000000-0005-0000-0000-0000DC090000}"/>
    <cellStyle name="Normal 13 3 2 5" xfId="2649" xr:uid="{00000000-0005-0000-0000-0000DD090000}"/>
    <cellStyle name="Normal 13 3 2 6" xfId="2650" xr:uid="{00000000-0005-0000-0000-0000DE090000}"/>
    <cellStyle name="Normal 13 3 3" xfId="2651" xr:uid="{00000000-0005-0000-0000-0000DF090000}"/>
    <cellStyle name="Normal 13 3 3 2" xfId="2652" xr:uid="{00000000-0005-0000-0000-0000E0090000}"/>
    <cellStyle name="Normal 13 3 3 2 2" xfId="2653" xr:uid="{00000000-0005-0000-0000-0000E1090000}"/>
    <cellStyle name="Normal 13 3 3 2 3" xfId="2654" xr:uid="{00000000-0005-0000-0000-0000E2090000}"/>
    <cellStyle name="Normal 13 3 3 3" xfId="2655" xr:uid="{00000000-0005-0000-0000-0000E3090000}"/>
    <cellStyle name="Normal 13 3 3 3 2" xfId="2656" xr:uid="{00000000-0005-0000-0000-0000E4090000}"/>
    <cellStyle name="Normal 13 3 3 4" xfId="2657" xr:uid="{00000000-0005-0000-0000-0000E5090000}"/>
    <cellStyle name="Normal 13 3 3 5" xfId="2658" xr:uid="{00000000-0005-0000-0000-0000E6090000}"/>
    <cellStyle name="Normal 13 3 4" xfId="2659" xr:uid="{00000000-0005-0000-0000-0000E7090000}"/>
    <cellStyle name="Normal 13 3 4 2" xfId="2660" xr:uid="{00000000-0005-0000-0000-0000E8090000}"/>
    <cellStyle name="Normal 13 3 4 3" xfId="2661" xr:uid="{00000000-0005-0000-0000-0000E9090000}"/>
    <cellStyle name="Normal 13 3 5" xfId="2662" xr:uid="{00000000-0005-0000-0000-0000EA090000}"/>
    <cellStyle name="Normal 13 3 5 2" xfId="2663" xr:uid="{00000000-0005-0000-0000-0000EB090000}"/>
    <cellStyle name="Normal 13 3 5 3" xfId="2664" xr:uid="{00000000-0005-0000-0000-0000EC090000}"/>
    <cellStyle name="Normal 13 3 6" xfId="2665" xr:uid="{00000000-0005-0000-0000-0000ED090000}"/>
    <cellStyle name="Normal 13 3 6 2" xfId="2666" xr:uid="{00000000-0005-0000-0000-0000EE090000}"/>
    <cellStyle name="Normal 13 3 7" xfId="2667" xr:uid="{00000000-0005-0000-0000-0000EF090000}"/>
    <cellStyle name="Normal 13 3 8" xfId="2668" xr:uid="{00000000-0005-0000-0000-0000F0090000}"/>
    <cellStyle name="Normal 13 4" xfId="2669" xr:uid="{00000000-0005-0000-0000-0000F1090000}"/>
    <cellStyle name="Normal 13 4 2" xfId="2670" xr:uid="{00000000-0005-0000-0000-0000F2090000}"/>
    <cellStyle name="Normal 13 4 2 2" xfId="2671" xr:uid="{00000000-0005-0000-0000-0000F3090000}"/>
    <cellStyle name="Normal 13 4 2 2 2" xfId="2672" xr:uid="{00000000-0005-0000-0000-0000F4090000}"/>
    <cellStyle name="Normal 13 4 2 2 3" xfId="2673" xr:uid="{00000000-0005-0000-0000-0000F5090000}"/>
    <cellStyle name="Normal 13 4 2 3" xfId="2674" xr:uid="{00000000-0005-0000-0000-0000F6090000}"/>
    <cellStyle name="Normal 13 4 2 3 2" xfId="2675" xr:uid="{00000000-0005-0000-0000-0000F7090000}"/>
    <cellStyle name="Normal 13 4 2 4" xfId="2676" xr:uid="{00000000-0005-0000-0000-0000F8090000}"/>
    <cellStyle name="Normal 13 4 2 5" xfId="2677" xr:uid="{00000000-0005-0000-0000-0000F9090000}"/>
    <cellStyle name="Normal 13 4 3" xfId="2678" xr:uid="{00000000-0005-0000-0000-0000FA090000}"/>
    <cellStyle name="Normal 13 4 3 2" xfId="2679" xr:uid="{00000000-0005-0000-0000-0000FB090000}"/>
    <cellStyle name="Normal 13 4 3 3" xfId="2680" xr:uid="{00000000-0005-0000-0000-0000FC090000}"/>
    <cellStyle name="Normal 13 4 4" xfId="2681" xr:uid="{00000000-0005-0000-0000-0000FD090000}"/>
    <cellStyle name="Normal 13 4 4 2" xfId="2682" xr:uid="{00000000-0005-0000-0000-0000FE090000}"/>
    <cellStyle name="Normal 13 4 5" xfId="2683" xr:uid="{00000000-0005-0000-0000-0000FF090000}"/>
    <cellStyle name="Normal 13 4 6" xfId="2684" xr:uid="{00000000-0005-0000-0000-0000000A0000}"/>
    <cellStyle name="Normal 13 5" xfId="2685" xr:uid="{00000000-0005-0000-0000-0000010A0000}"/>
    <cellStyle name="Normal 13 5 2" xfId="2686" xr:uid="{00000000-0005-0000-0000-0000020A0000}"/>
    <cellStyle name="Normal 13 5 2 2" xfId="2687" xr:uid="{00000000-0005-0000-0000-0000030A0000}"/>
    <cellStyle name="Normal 13 5 2 2 2" xfId="2688" xr:uid="{00000000-0005-0000-0000-0000040A0000}"/>
    <cellStyle name="Normal 13 5 2 2 3" xfId="2689" xr:uid="{00000000-0005-0000-0000-0000050A0000}"/>
    <cellStyle name="Normal 13 5 2 3" xfId="2690" xr:uid="{00000000-0005-0000-0000-0000060A0000}"/>
    <cellStyle name="Normal 13 5 2 3 2" xfId="2691" xr:uid="{00000000-0005-0000-0000-0000070A0000}"/>
    <cellStyle name="Normal 13 5 2 4" xfId="2692" xr:uid="{00000000-0005-0000-0000-0000080A0000}"/>
    <cellStyle name="Normal 13 5 2 5" xfId="2693" xr:uid="{00000000-0005-0000-0000-0000090A0000}"/>
    <cellStyle name="Normal 13 5 3" xfId="2694" xr:uid="{00000000-0005-0000-0000-00000A0A0000}"/>
    <cellStyle name="Normal 13 5 3 2" xfId="2695" xr:uid="{00000000-0005-0000-0000-00000B0A0000}"/>
    <cellStyle name="Normal 13 5 3 3" xfId="2696" xr:uid="{00000000-0005-0000-0000-00000C0A0000}"/>
    <cellStyle name="Normal 13 5 4" xfId="2697" xr:uid="{00000000-0005-0000-0000-00000D0A0000}"/>
    <cellStyle name="Normal 13 5 4 2" xfId="2698" xr:uid="{00000000-0005-0000-0000-00000E0A0000}"/>
    <cellStyle name="Normal 13 5 5" xfId="2699" xr:uid="{00000000-0005-0000-0000-00000F0A0000}"/>
    <cellStyle name="Normal 13 5 6" xfId="2700" xr:uid="{00000000-0005-0000-0000-0000100A0000}"/>
    <cellStyle name="Normal 13 6" xfId="2701" xr:uid="{00000000-0005-0000-0000-0000110A0000}"/>
    <cellStyle name="Normal 13 7" xfId="2702" xr:uid="{00000000-0005-0000-0000-0000120A0000}"/>
    <cellStyle name="Normal 13 7 2" xfId="2703" xr:uid="{00000000-0005-0000-0000-0000130A0000}"/>
    <cellStyle name="Normal 13 8" xfId="2704" xr:uid="{00000000-0005-0000-0000-0000140A0000}"/>
    <cellStyle name="Normal 13 9" xfId="2705" xr:uid="{00000000-0005-0000-0000-0000150A0000}"/>
    <cellStyle name="Normal 14" xfId="2706" xr:uid="{00000000-0005-0000-0000-0000160A0000}"/>
    <cellStyle name="Normal 14 2" xfId="2707" xr:uid="{00000000-0005-0000-0000-0000170A0000}"/>
    <cellStyle name="Normal 14 3" xfId="2708" xr:uid="{00000000-0005-0000-0000-0000180A0000}"/>
    <cellStyle name="Normal 14 4" xfId="2709" xr:uid="{00000000-0005-0000-0000-0000190A0000}"/>
    <cellStyle name="Normal 15" xfId="2710" xr:uid="{00000000-0005-0000-0000-00001A0A0000}"/>
    <cellStyle name="Normal 15 10" xfId="2711" xr:uid="{00000000-0005-0000-0000-00001B0A0000}"/>
    <cellStyle name="Normal 15 11" xfId="2712" xr:uid="{00000000-0005-0000-0000-00001C0A0000}"/>
    <cellStyle name="Normal 15 2" xfId="2713" xr:uid="{00000000-0005-0000-0000-00001D0A0000}"/>
    <cellStyle name="Normal 15 2 2" xfId="2714" xr:uid="{00000000-0005-0000-0000-00001E0A0000}"/>
    <cellStyle name="Normal 15 2 2 2" xfId="2715" xr:uid="{00000000-0005-0000-0000-00001F0A0000}"/>
    <cellStyle name="Normal 15 2 2 2 2" xfId="2716" xr:uid="{00000000-0005-0000-0000-0000200A0000}"/>
    <cellStyle name="Normal 15 2 2 2 2 2" xfId="2717" xr:uid="{00000000-0005-0000-0000-0000210A0000}"/>
    <cellStyle name="Normal 15 2 2 2 2 3" xfId="2718" xr:uid="{00000000-0005-0000-0000-0000220A0000}"/>
    <cellStyle name="Normal 15 2 2 2 3" xfId="2719" xr:uid="{00000000-0005-0000-0000-0000230A0000}"/>
    <cellStyle name="Normal 15 2 2 2 3 2" xfId="2720" xr:uid="{00000000-0005-0000-0000-0000240A0000}"/>
    <cellStyle name="Normal 15 2 2 2 4" xfId="2721" xr:uid="{00000000-0005-0000-0000-0000250A0000}"/>
    <cellStyle name="Normal 15 2 2 2 5" xfId="2722" xr:uid="{00000000-0005-0000-0000-0000260A0000}"/>
    <cellStyle name="Normal 15 2 2 3" xfId="2723" xr:uid="{00000000-0005-0000-0000-0000270A0000}"/>
    <cellStyle name="Normal 15 2 2 3 2" xfId="2724" xr:uid="{00000000-0005-0000-0000-0000280A0000}"/>
    <cellStyle name="Normal 15 2 2 3 3" xfId="2725" xr:uid="{00000000-0005-0000-0000-0000290A0000}"/>
    <cellStyle name="Normal 15 2 2 4" xfId="2726" xr:uid="{00000000-0005-0000-0000-00002A0A0000}"/>
    <cellStyle name="Normal 15 2 2 4 2" xfId="2727" xr:uid="{00000000-0005-0000-0000-00002B0A0000}"/>
    <cellStyle name="Normal 15 2 2 5" xfId="2728" xr:uid="{00000000-0005-0000-0000-00002C0A0000}"/>
    <cellStyle name="Normal 15 2 2 6" xfId="2729" xr:uid="{00000000-0005-0000-0000-00002D0A0000}"/>
    <cellStyle name="Normal 15 2 3" xfId="2730" xr:uid="{00000000-0005-0000-0000-00002E0A0000}"/>
    <cellStyle name="Normal 15 2 3 2" xfId="2731" xr:uid="{00000000-0005-0000-0000-00002F0A0000}"/>
    <cellStyle name="Normal 15 2 3 2 2" xfId="2732" xr:uid="{00000000-0005-0000-0000-0000300A0000}"/>
    <cellStyle name="Normal 15 2 3 2 3" xfId="2733" xr:uid="{00000000-0005-0000-0000-0000310A0000}"/>
    <cellStyle name="Normal 15 2 3 3" xfId="2734" xr:uid="{00000000-0005-0000-0000-0000320A0000}"/>
    <cellStyle name="Normal 15 2 3 3 2" xfId="2735" xr:uid="{00000000-0005-0000-0000-0000330A0000}"/>
    <cellStyle name="Normal 15 2 3 4" xfId="2736" xr:uid="{00000000-0005-0000-0000-0000340A0000}"/>
    <cellStyle name="Normal 15 2 3 5" xfId="2737" xr:uid="{00000000-0005-0000-0000-0000350A0000}"/>
    <cellStyle name="Normal 15 2 4" xfId="2738" xr:uid="{00000000-0005-0000-0000-0000360A0000}"/>
    <cellStyle name="Normal 15 2 4 2" xfId="2739" xr:uid="{00000000-0005-0000-0000-0000370A0000}"/>
    <cellStyle name="Normal 15 2 4 3" xfId="2740" xr:uid="{00000000-0005-0000-0000-0000380A0000}"/>
    <cellStyle name="Normal 15 2 5" xfId="2741" xr:uid="{00000000-0005-0000-0000-0000390A0000}"/>
    <cellStyle name="Normal 15 2 5 2" xfId="2742" xr:uid="{00000000-0005-0000-0000-00003A0A0000}"/>
    <cellStyle name="Normal 15 2 5 3" xfId="2743" xr:uid="{00000000-0005-0000-0000-00003B0A0000}"/>
    <cellStyle name="Normal 15 2 6" xfId="2744" xr:uid="{00000000-0005-0000-0000-00003C0A0000}"/>
    <cellStyle name="Normal 15 2 6 2" xfId="2745" xr:uid="{00000000-0005-0000-0000-00003D0A0000}"/>
    <cellStyle name="Normal 15 2 7" xfId="2746" xr:uid="{00000000-0005-0000-0000-00003E0A0000}"/>
    <cellStyle name="Normal 15 2 8" xfId="2747" xr:uid="{00000000-0005-0000-0000-00003F0A0000}"/>
    <cellStyle name="Normal 15 3" xfId="2748" xr:uid="{00000000-0005-0000-0000-0000400A0000}"/>
    <cellStyle name="Normal 15 3 2" xfId="2749" xr:uid="{00000000-0005-0000-0000-0000410A0000}"/>
    <cellStyle name="Normal 15 3 2 2" xfId="2750" xr:uid="{00000000-0005-0000-0000-0000420A0000}"/>
    <cellStyle name="Normal 15 3 2 2 2" xfId="2751" xr:uid="{00000000-0005-0000-0000-0000430A0000}"/>
    <cellStyle name="Normal 15 3 2 2 3" xfId="2752" xr:uid="{00000000-0005-0000-0000-0000440A0000}"/>
    <cellStyle name="Normal 15 3 2 3" xfId="2753" xr:uid="{00000000-0005-0000-0000-0000450A0000}"/>
    <cellStyle name="Normal 15 3 2 3 2" xfId="2754" xr:uid="{00000000-0005-0000-0000-0000460A0000}"/>
    <cellStyle name="Normal 15 3 2 4" xfId="2755" xr:uid="{00000000-0005-0000-0000-0000470A0000}"/>
    <cellStyle name="Normal 15 3 2 5" xfId="2756" xr:uid="{00000000-0005-0000-0000-0000480A0000}"/>
    <cellStyle name="Normal 15 3 3" xfId="2757" xr:uid="{00000000-0005-0000-0000-0000490A0000}"/>
    <cellStyle name="Normal 15 3 3 2" xfId="2758" xr:uid="{00000000-0005-0000-0000-00004A0A0000}"/>
    <cellStyle name="Normal 15 3 3 3" xfId="2759" xr:uid="{00000000-0005-0000-0000-00004B0A0000}"/>
    <cellStyle name="Normal 15 3 4" xfId="2760" xr:uid="{00000000-0005-0000-0000-00004C0A0000}"/>
    <cellStyle name="Normal 15 3 4 2" xfId="2761" xr:uid="{00000000-0005-0000-0000-00004D0A0000}"/>
    <cellStyle name="Normal 15 3 5" xfId="2762" xr:uid="{00000000-0005-0000-0000-00004E0A0000}"/>
    <cellStyle name="Normal 15 3 6" xfId="2763" xr:uid="{00000000-0005-0000-0000-00004F0A0000}"/>
    <cellStyle name="Normal 15 4" xfId="2764" xr:uid="{00000000-0005-0000-0000-0000500A0000}"/>
    <cellStyle name="Normal 15 4 2" xfId="2765" xr:uid="{00000000-0005-0000-0000-0000510A0000}"/>
    <cellStyle name="Normal 15 4 2 2" xfId="2766" xr:uid="{00000000-0005-0000-0000-0000520A0000}"/>
    <cellStyle name="Normal 15 4 2 2 2" xfId="2767" xr:uid="{00000000-0005-0000-0000-0000530A0000}"/>
    <cellStyle name="Normal 15 4 2 2 3" xfId="2768" xr:uid="{00000000-0005-0000-0000-0000540A0000}"/>
    <cellStyle name="Normal 15 4 2 3" xfId="2769" xr:uid="{00000000-0005-0000-0000-0000550A0000}"/>
    <cellStyle name="Normal 15 4 2 3 2" xfId="2770" xr:uid="{00000000-0005-0000-0000-0000560A0000}"/>
    <cellStyle name="Normal 15 4 2 4" xfId="2771" xr:uid="{00000000-0005-0000-0000-0000570A0000}"/>
    <cellStyle name="Normal 15 4 2 5" xfId="2772" xr:uid="{00000000-0005-0000-0000-0000580A0000}"/>
    <cellStyle name="Normal 15 4 3" xfId="2773" xr:uid="{00000000-0005-0000-0000-0000590A0000}"/>
    <cellStyle name="Normal 15 4 3 2" xfId="2774" xr:uid="{00000000-0005-0000-0000-00005A0A0000}"/>
    <cellStyle name="Normal 15 4 3 3" xfId="2775" xr:uid="{00000000-0005-0000-0000-00005B0A0000}"/>
    <cellStyle name="Normal 15 4 4" xfId="2776" xr:uid="{00000000-0005-0000-0000-00005C0A0000}"/>
    <cellStyle name="Normal 15 4 4 2" xfId="2777" xr:uid="{00000000-0005-0000-0000-00005D0A0000}"/>
    <cellStyle name="Normal 15 4 5" xfId="2778" xr:uid="{00000000-0005-0000-0000-00005E0A0000}"/>
    <cellStyle name="Normal 15 4 6" xfId="2779" xr:uid="{00000000-0005-0000-0000-00005F0A0000}"/>
    <cellStyle name="Normal 15 5" xfId="2780" xr:uid="{00000000-0005-0000-0000-0000600A0000}"/>
    <cellStyle name="Normal 15 5 2" xfId="2781" xr:uid="{00000000-0005-0000-0000-0000610A0000}"/>
    <cellStyle name="Normal 15 5 2 2" xfId="2782" xr:uid="{00000000-0005-0000-0000-0000620A0000}"/>
    <cellStyle name="Normal 15 5 2 3" xfId="2783" xr:uid="{00000000-0005-0000-0000-0000630A0000}"/>
    <cellStyle name="Normal 15 5 3" xfId="2784" xr:uid="{00000000-0005-0000-0000-0000640A0000}"/>
    <cellStyle name="Normal 15 5 3 2" xfId="2785" xr:uid="{00000000-0005-0000-0000-0000650A0000}"/>
    <cellStyle name="Normal 15 5 4" xfId="2786" xr:uid="{00000000-0005-0000-0000-0000660A0000}"/>
    <cellStyle name="Normal 15 5 5" xfId="2787" xr:uid="{00000000-0005-0000-0000-0000670A0000}"/>
    <cellStyle name="Normal 15 6" xfId="2788" xr:uid="{00000000-0005-0000-0000-0000680A0000}"/>
    <cellStyle name="Normal 15 6 2" xfId="2789" xr:uid="{00000000-0005-0000-0000-0000690A0000}"/>
    <cellStyle name="Normal 15 6 2 2" xfId="2790" xr:uid="{00000000-0005-0000-0000-00006A0A0000}"/>
    <cellStyle name="Normal 15 6 2 3" xfId="2791" xr:uid="{00000000-0005-0000-0000-00006B0A0000}"/>
    <cellStyle name="Normal 15 6 3" xfId="2792" xr:uid="{00000000-0005-0000-0000-00006C0A0000}"/>
    <cellStyle name="Normal 15 6 3 2" xfId="2793" xr:uid="{00000000-0005-0000-0000-00006D0A0000}"/>
    <cellStyle name="Normal 15 6 4" xfId="2794" xr:uid="{00000000-0005-0000-0000-00006E0A0000}"/>
    <cellStyle name="Normal 15 6 5" xfId="2795" xr:uid="{00000000-0005-0000-0000-00006F0A0000}"/>
    <cellStyle name="Normal 15 7" xfId="2796" xr:uid="{00000000-0005-0000-0000-0000700A0000}"/>
    <cellStyle name="Normal 15 7 2" xfId="2797" xr:uid="{00000000-0005-0000-0000-0000710A0000}"/>
    <cellStyle name="Normal 15 7 3" xfId="2798" xr:uid="{00000000-0005-0000-0000-0000720A0000}"/>
    <cellStyle name="Normal 15 8" xfId="2799" xr:uid="{00000000-0005-0000-0000-0000730A0000}"/>
    <cellStyle name="Normal 15 8 2" xfId="2800" xr:uid="{00000000-0005-0000-0000-0000740A0000}"/>
    <cellStyle name="Normal 15 8 3" xfId="2801" xr:uid="{00000000-0005-0000-0000-0000750A0000}"/>
    <cellStyle name="Normal 15 9" xfId="2802" xr:uid="{00000000-0005-0000-0000-0000760A0000}"/>
    <cellStyle name="Normal 15 9 2" xfId="2803" xr:uid="{00000000-0005-0000-0000-0000770A0000}"/>
    <cellStyle name="Normal 16" xfId="2804" xr:uid="{00000000-0005-0000-0000-0000780A0000}"/>
    <cellStyle name="Normal 16 10" xfId="2805" xr:uid="{00000000-0005-0000-0000-0000790A0000}"/>
    <cellStyle name="Normal 16 11" xfId="2806" xr:uid="{00000000-0005-0000-0000-00007A0A0000}"/>
    <cellStyle name="Normal 16 2" xfId="2807" xr:uid="{00000000-0005-0000-0000-00007B0A0000}"/>
    <cellStyle name="Normal 16 3" xfId="2808" xr:uid="{00000000-0005-0000-0000-00007C0A0000}"/>
    <cellStyle name="Normal 16 3 2" xfId="2809" xr:uid="{00000000-0005-0000-0000-00007D0A0000}"/>
    <cellStyle name="Normal 16 3 2 2" xfId="2810" xr:uid="{00000000-0005-0000-0000-00007E0A0000}"/>
    <cellStyle name="Normal 16 3 2 2 2" xfId="2811" xr:uid="{00000000-0005-0000-0000-00007F0A0000}"/>
    <cellStyle name="Normal 16 3 2 2 2 2" xfId="2812" xr:uid="{00000000-0005-0000-0000-0000800A0000}"/>
    <cellStyle name="Normal 16 3 2 2 2 3" xfId="2813" xr:uid="{00000000-0005-0000-0000-0000810A0000}"/>
    <cellStyle name="Normal 16 3 2 2 3" xfId="2814" xr:uid="{00000000-0005-0000-0000-0000820A0000}"/>
    <cellStyle name="Normal 16 3 2 2 3 2" xfId="2815" xr:uid="{00000000-0005-0000-0000-0000830A0000}"/>
    <cellStyle name="Normal 16 3 2 2 4" xfId="2816" xr:uid="{00000000-0005-0000-0000-0000840A0000}"/>
    <cellStyle name="Normal 16 3 2 2 5" xfId="2817" xr:uid="{00000000-0005-0000-0000-0000850A0000}"/>
    <cellStyle name="Normal 16 3 2 3" xfId="2818" xr:uid="{00000000-0005-0000-0000-0000860A0000}"/>
    <cellStyle name="Normal 16 3 2 3 2" xfId="2819" xr:uid="{00000000-0005-0000-0000-0000870A0000}"/>
    <cellStyle name="Normal 16 3 2 3 3" xfId="2820" xr:uid="{00000000-0005-0000-0000-0000880A0000}"/>
    <cellStyle name="Normal 16 3 2 4" xfId="2821" xr:uid="{00000000-0005-0000-0000-0000890A0000}"/>
    <cellStyle name="Normal 16 3 2 4 2" xfId="2822" xr:uid="{00000000-0005-0000-0000-00008A0A0000}"/>
    <cellStyle name="Normal 16 3 2 5" xfId="2823" xr:uid="{00000000-0005-0000-0000-00008B0A0000}"/>
    <cellStyle name="Normal 16 3 2 6" xfId="2824" xr:uid="{00000000-0005-0000-0000-00008C0A0000}"/>
    <cellStyle name="Normal 16 3 3" xfId="2825" xr:uid="{00000000-0005-0000-0000-00008D0A0000}"/>
    <cellStyle name="Normal 16 3 3 2" xfId="2826" xr:uid="{00000000-0005-0000-0000-00008E0A0000}"/>
    <cellStyle name="Normal 16 3 3 2 2" xfId="2827" xr:uid="{00000000-0005-0000-0000-00008F0A0000}"/>
    <cellStyle name="Normal 16 3 3 2 3" xfId="2828" xr:uid="{00000000-0005-0000-0000-0000900A0000}"/>
    <cellStyle name="Normal 16 3 3 3" xfId="2829" xr:uid="{00000000-0005-0000-0000-0000910A0000}"/>
    <cellStyle name="Normal 16 3 3 3 2" xfId="2830" xr:uid="{00000000-0005-0000-0000-0000920A0000}"/>
    <cellStyle name="Normal 16 3 3 4" xfId="2831" xr:uid="{00000000-0005-0000-0000-0000930A0000}"/>
    <cellStyle name="Normal 16 3 3 5" xfId="2832" xr:uid="{00000000-0005-0000-0000-0000940A0000}"/>
    <cellStyle name="Normal 16 3 4" xfId="2833" xr:uid="{00000000-0005-0000-0000-0000950A0000}"/>
    <cellStyle name="Normal 16 3 4 2" xfId="2834" xr:uid="{00000000-0005-0000-0000-0000960A0000}"/>
    <cellStyle name="Normal 16 3 4 3" xfId="2835" xr:uid="{00000000-0005-0000-0000-0000970A0000}"/>
    <cellStyle name="Normal 16 3 5" xfId="2836" xr:uid="{00000000-0005-0000-0000-0000980A0000}"/>
    <cellStyle name="Normal 16 3 5 2" xfId="2837" xr:uid="{00000000-0005-0000-0000-0000990A0000}"/>
    <cellStyle name="Normal 16 3 5 3" xfId="2838" xr:uid="{00000000-0005-0000-0000-00009A0A0000}"/>
    <cellStyle name="Normal 16 3 6" xfId="2839" xr:uid="{00000000-0005-0000-0000-00009B0A0000}"/>
    <cellStyle name="Normal 16 3 6 2" xfId="2840" xr:uid="{00000000-0005-0000-0000-00009C0A0000}"/>
    <cellStyle name="Normal 16 3 7" xfId="2841" xr:uid="{00000000-0005-0000-0000-00009D0A0000}"/>
    <cellStyle name="Normal 16 3 8" xfId="2842" xr:uid="{00000000-0005-0000-0000-00009E0A0000}"/>
    <cellStyle name="Normal 16 4" xfId="2843" xr:uid="{00000000-0005-0000-0000-00009F0A0000}"/>
    <cellStyle name="Normal 16 4 2" xfId="2844" xr:uid="{00000000-0005-0000-0000-0000A00A0000}"/>
    <cellStyle name="Normal 16 4 2 2" xfId="2845" xr:uid="{00000000-0005-0000-0000-0000A10A0000}"/>
    <cellStyle name="Normal 16 4 2 2 2" xfId="2846" xr:uid="{00000000-0005-0000-0000-0000A20A0000}"/>
    <cellStyle name="Normal 16 4 2 2 3" xfId="2847" xr:uid="{00000000-0005-0000-0000-0000A30A0000}"/>
    <cellStyle name="Normal 16 4 2 3" xfId="2848" xr:uid="{00000000-0005-0000-0000-0000A40A0000}"/>
    <cellStyle name="Normal 16 4 2 3 2" xfId="2849" xr:uid="{00000000-0005-0000-0000-0000A50A0000}"/>
    <cellStyle name="Normal 16 4 2 4" xfId="2850" xr:uid="{00000000-0005-0000-0000-0000A60A0000}"/>
    <cellStyle name="Normal 16 4 2 5" xfId="2851" xr:uid="{00000000-0005-0000-0000-0000A70A0000}"/>
    <cellStyle name="Normal 16 4 3" xfId="2852" xr:uid="{00000000-0005-0000-0000-0000A80A0000}"/>
    <cellStyle name="Normal 16 4 3 2" xfId="2853" xr:uid="{00000000-0005-0000-0000-0000A90A0000}"/>
    <cellStyle name="Normal 16 4 3 3" xfId="2854" xr:uid="{00000000-0005-0000-0000-0000AA0A0000}"/>
    <cellStyle name="Normal 16 4 4" xfId="2855" xr:uid="{00000000-0005-0000-0000-0000AB0A0000}"/>
    <cellStyle name="Normal 16 4 4 2" xfId="2856" xr:uid="{00000000-0005-0000-0000-0000AC0A0000}"/>
    <cellStyle name="Normal 16 4 5" xfId="2857" xr:uid="{00000000-0005-0000-0000-0000AD0A0000}"/>
    <cellStyle name="Normal 16 4 6" xfId="2858" xr:uid="{00000000-0005-0000-0000-0000AE0A0000}"/>
    <cellStyle name="Normal 16 5" xfId="2859" xr:uid="{00000000-0005-0000-0000-0000AF0A0000}"/>
    <cellStyle name="Normal 16 5 2" xfId="2860" xr:uid="{00000000-0005-0000-0000-0000B00A0000}"/>
    <cellStyle name="Normal 16 5 2 2" xfId="2861" xr:uid="{00000000-0005-0000-0000-0000B10A0000}"/>
    <cellStyle name="Normal 16 5 2 3" xfId="2862" xr:uid="{00000000-0005-0000-0000-0000B20A0000}"/>
    <cellStyle name="Normal 16 5 3" xfId="2863" xr:uid="{00000000-0005-0000-0000-0000B30A0000}"/>
    <cellStyle name="Normal 16 5 3 2" xfId="2864" xr:uid="{00000000-0005-0000-0000-0000B40A0000}"/>
    <cellStyle name="Normal 16 5 4" xfId="2865" xr:uid="{00000000-0005-0000-0000-0000B50A0000}"/>
    <cellStyle name="Normal 16 5 5" xfId="2866" xr:uid="{00000000-0005-0000-0000-0000B60A0000}"/>
    <cellStyle name="Normal 16 6" xfId="2867" xr:uid="{00000000-0005-0000-0000-0000B70A0000}"/>
    <cellStyle name="Normal 16 6 2" xfId="2868" xr:uid="{00000000-0005-0000-0000-0000B80A0000}"/>
    <cellStyle name="Normal 16 6 2 2" xfId="2869" xr:uid="{00000000-0005-0000-0000-0000B90A0000}"/>
    <cellStyle name="Normal 16 6 2 3" xfId="2870" xr:uid="{00000000-0005-0000-0000-0000BA0A0000}"/>
    <cellStyle name="Normal 16 6 3" xfId="2871" xr:uid="{00000000-0005-0000-0000-0000BB0A0000}"/>
    <cellStyle name="Normal 16 6 3 2" xfId="2872" xr:uid="{00000000-0005-0000-0000-0000BC0A0000}"/>
    <cellStyle name="Normal 16 6 4" xfId="2873" xr:uid="{00000000-0005-0000-0000-0000BD0A0000}"/>
    <cellStyle name="Normal 16 6 5" xfId="2874" xr:uid="{00000000-0005-0000-0000-0000BE0A0000}"/>
    <cellStyle name="Normal 16 7" xfId="2875" xr:uid="{00000000-0005-0000-0000-0000BF0A0000}"/>
    <cellStyle name="Normal 16 7 2" xfId="2876" xr:uid="{00000000-0005-0000-0000-0000C00A0000}"/>
    <cellStyle name="Normal 16 7 3" xfId="2877" xr:uid="{00000000-0005-0000-0000-0000C10A0000}"/>
    <cellStyle name="Normal 16 8" xfId="2878" xr:uid="{00000000-0005-0000-0000-0000C20A0000}"/>
    <cellStyle name="Normal 16 8 2" xfId="2879" xr:uid="{00000000-0005-0000-0000-0000C30A0000}"/>
    <cellStyle name="Normal 16 8 3" xfId="2880" xr:uid="{00000000-0005-0000-0000-0000C40A0000}"/>
    <cellStyle name="Normal 16 9" xfId="2881" xr:uid="{00000000-0005-0000-0000-0000C50A0000}"/>
    <cellStyle name="Normal 16 9 2" xfId="2882" xr:uid="{00000000-0005-0000-0000-0000C60A0000}"/>
    <cellStyle name="Normal 17" xfId="2883" xr:uid="{00000000-0005-0000-0000-0000C70A0000}"/>
    <cellStyle name="Normal 18" xfId="2884" xr:uid="{00000000-0005-0000-0000-0000C80A0000}"/>
    <cellStyle name="Normal 18 2" xfId="2885" xr:uid="{00000000-0005-0000-0000-0000C90A0000}"/>
    <cellStyle name="Normal 18 2 2" xfId="2886" xr:uid="{00000000-0005-0000-0000-0000CA0A0000}"/>
    <cellStyle name="Normal 18 2 2 2" xfId="2887" xr:uid="{00000000-0005-0000-0000-0000CB0A0000}"/>
    <cellStyle name="Normal 18 2 2 2 2" xfId="2888" xr:uid="{00000000-0005-0000-0000-0000CC0A0000}"/>
    <cellStyle name="Normal 18 2 2 2 3" xfId="2889" xr:uid="{00000000-0005-0000-0000-0000CD0A0000}"/>
    <cellStyle name="Normal 18 2 2 3" xfId="2890" xr:uid="{00000000-0005-0000-0000-0000CE0A0000}"/>
    <cellStyle name="Normal 18 2 2 3 2" xfId="2891" xr:uid="{00000000-0005-0000-0000-0000CF0A0000}"/>
    <cellStyle name="Normal 18 2 2 4" xfId="2892" xr:uid="{00000000-0005-0000-0000-0000D00A0000}"/>
    <cellStyle name="Normal 18 2 2 5" xfId="2893" xr:uid="{00000000-0005-0000-0000-0000D10A0000}"/>
    <cellStyle name="Normal 18 2 3" xfId="2894" xr:uid="{00000000-0005-0000-0000-0000D20A0000}"/>
    <cellStyle name="Normal 18 2 3 2" xfId="2895" xr:uid="{00000000-0005-0000-0000-0000D30A0000}"/>
    <cellStyle name="Normal 18 2 3 3" xfId="2896" xr:uid="{00000000-0005-0000-0000-0000D40A0000}"/>
    <cellStyle name="Normal 18 2 4" xfId="2897" xr:uid="{00000000-0005-0000-0000-0000D50A0000}"/>
    <cellStyle name="Normal 18 2 4 2" xfId="2898" xr:uid="{00000000-0005-0000-0000-0000D60A0000}"/>
    <cellStyle name="Normal 18 2 5" xfId="2899" xr:uid="{00000000-0005-0000-0000-0000D70A0000}"/>
    <cellStyle name="Normal 18 2 6" xfId="2900" xr:uid="{00000000-0005-0000-0000-0000D80A0000}"/>
    <cellStyle name="Normal 18 3" xfId="2901" xr:uid="{00000000-0005-0000-0000-0000D90A0000}"/>
    <cellStyle name="Normal 18 3 2" xfId="2902" xr:uid="{00000000-0005-0000-0000-0000DA0A0000}"/>
    <cellStyle name="Normal 18 3 2 2" xfId="2903" xr:uid="{00000000-0005-0000-0000-0000DB0A0000}"/>
    <cellStyle name="Normal 18 3 2 3" xfId="2904" xr:uid="{00000000-0005-0000-0000-0000DC0A0000}"/>
    <cellStyle name="Normal 18 3 3" xfId="2905" xr:uid="{00000000-0005-0000-0000-0000DD0A0000}"/>
    <cellStyle name="Normal 18 3 3 2" xfId="2906" xr:uid="{00000000-0005-0000-0000-0000DE0A0000}"/>
    <cellStyle name="Normal 18 3 4" xfId="2907" xr:uid="{00000000-0005-0000-0000-0000DF0A0000}"/>
    <cellStyle name="Normal 18 3 5" xfId="2908" xr:uid="{00000000-0005-0000-0000-0000E00A0000}"/>
    <cellStyle name="Normal 18 4" xfId="2909" xr:uid="{00000000-0005-0000-0000-0000E10A0000}"/>
    <cellStyle name="Normal 18 4 2" xfId="2910" xr:uid="{00000000-0005-0000-0000-0000E20A0000}"/>
    <cellStyle name="Normal 18 4 3" xfId="2911" xr:uid="{00000000-0005-0000-0000-0000E30A0000}"/>
    <cellStyle name="Normal 18 5" xfId="2912" xr:uid="{00000000-0005-0000-0000-0000E40A0000}"/>
    <cellStyle name="Normal 18 5 2" xfId="2913" xr:uid="{00000000-0005-0000-0000-0000E50A0000}"/>
    <cellStyle name="Normal 18 5 3" xfId="2914" xr:uid="{00000000-0005-0000-0000-0000E60A0000}"/>
    <cellStyle name="Normal 18 6" xfId="2915" xr:uid="{00000000-0005-0000-0000-0000E70A0000}"/>
    <cellStyle name="Normal 18 6 2" xfId="2916" xr:uid="{00000000-0005-0000-0000-0000E80A0000}"/>
    <cellStyle name="Normal 18 7" xfId="2917" xr:uid="{00000000-0005-0000-0000-0000E90A0000}"/>
    <cellStyle name="Normal 18 8" xfId="2918" xr:uid="{00000000-0005-0000-0000-0000EA0A0000}"/>
    <cellStyle name="Normal 19" xfId="2919" xr:uid="{00000000-0005-0000-0000-0000EB0A0000}"/>
    <cellStyle name="Normal 2" xfId="672" xr:uid="{00000000-0005-0000-0000-0000EC0A0000}"/>
    <cellStyle name="Normal 2 2" xfId="673" xr:uid="{00000000-0005-0000-0000-0000ED0A0000}"/>
    <cellStyle name="Normal 2 2 2" xfId="674" xr:uid="{00000000-0005-0000-0000-0000EE0A0000}"/>
    <cellStyle name="Normal 2 2 3" xfId="675" xr:uid="{00000000-0005-0000-0000-0000EF0A0000}"/>
    <cellStyle name="Normal 2 2 4" xfId="2920" xr:uid="{00000000-0005-0000-0000-0000F00A0000}"/>
    <cellStyle name="Normal 2 2 5" xfId="2921" xr:uid="{00000000-0005-0000-0000-0000F10A0000}"/>
    <cellStyle name="Normal 2 3" xfId="676" xr:uid="{00000000-0005-0000-0000-0000F20A0000}"/>
    <cellStyle name="Normal 2 4" xfId="677" xr:uid="{00000000-0005-0000-0000-0000F30A0000}"/>
    <cellStyle name="Normal 2 5" xfId="678" xr:uid="{00000000-0005-0000-0000-0000F40A0000}"/>
    <cellStyle name="Normal 2 6" xfId="679" xr:uid="{00000000-0005-0000-0000-0000F50A0000}"/>
    <cellStyle name="Normal 20" xfId="2922" xr:uid="{00000000-0005-0000-0000-0000F60A0000}"/>
    <cellStyle name="Normal 20 2" xfId="2923" xr:uid="{00000000-0005-0000-0000-0000F70A0000}"/>
    <cellStyle name="Normal 20 2 2" xfId="2924" xr:uid="{00000000-0005-0000-0000-0000F80A0000}"/>
    <cellStyle name="Normal 20 2 3" xfId="2925" xr:uid="{00000000-0005-0000-0000-0000F90A0000}"/>
    <cellStyle name="Normal 20 3" xfId="2926" xr:uid="{00000000-0005-0000-0000-0000FA0A0000}"/>
    <cellStyle name="Normal 20 3 2" xfId="2927" xr:uid="{00000000-0005-0000-0000-0000FB0A0000}"/>
    <cellStyle name="Normal 20 4" xfId="2928" xr:uid="{00000000-0005-0000-0000-0000FC0A0000}"/>
    <cellStyle name="Normal 20 5" xfId="2929" xr:uid="{00000000-0005-0000-0000-0000FD0A0000}"/>
    <cellStyle name="Normal 21" xfId="2930" xr:uid="{00000000-0005-0000-0000-0000FE0A0000}"/>
    <cellStyle name="Normal 22" xfId="2931" xr:uid="{00000000-0005-0000-0000-0000FF0A0000}"/>
    <cellStyle name="Normal 22 2" xfId="2932" xr:uid="{00000000-0005-0000-0000-0000000B0000}"/>
    <cellStyle name="Normal 22 3" xfId="2933" xr:uid="{00000000-0005-0000-0000-0000010B0000}"/>
    <cellStyle name="Normal 23" xfId="2934" xr:uid="{00000000-0005-0000-0000-0000020B0000}"/>
    <cellStyle name="Normal 24" xfId="2935" xr:uid="{00000000-0005-0000-0000-0000030B0000}"/>
    <cellStyle name="Normal 25" xfId="2936" xr:uid="{00000000-0005-0000-0000-0000040B0000}"/>
    <cellStyle name="Normal 26" xfId="2937" xr:uid="{00000000-0005-0000-0000-0000050B0000}"/>
    <cellStyle name="Normal 26 2" xfId="2938" xr:uid="{00000000-0005-0000-0000-0000060B0000}"/>
    <cellStyle name="Normal 26 3" xfId="2939" xr:uid="{00000000-0005-0000-0000-0000070B0000}"/>
    <cellStyle name="Normal 26 3 2" xfId="2940" xr:uid="{00000000-0005-0000-0000-0000080B0000}"/>
    <cellStyle name="Normal 27" xfId="2941" xr:uid="{00000000-0005-0000-0000-0000090B0000}"/>
    <cellStyle name="Normal 28" xfId="2942" xr:uid="{00000000-0005-0000-0000-00000A0B0000}"/>
    <cellStyle name="Normal 28 2" xfId="2943" xr:uid="{00000000-0005-0000-0000-00000B0B0000}"/>
    <cellStyle name="Normal 29" xfId="2944" xr:uid="{00000000-0005-0000-0000-00000C0B0000}"/>
    <cellStyle name="Normal 3" xfId="680" xr:uid="{00000000-0005-0000-0000-00000D0B0000}"/>
    <cellStyle name="Normal 3 2" xfId="681" xr:uid="{00000000-0005-0000-0000-00000E0B0000}"/>
    <cellStyle name="Normal 3 2 2" xfId="2946" xr:uid="{00000000-0005-0000-0000-00000F0B0000}"/>
    <cellStyle name="Normal 3 2 3" xfId="2947" xr:uid="{00000000-0005-0000-0000-0000100B0000}"/>
    <cellStyle name="Normal 3 2 4" xfId="2948" xr:uid="{00000000-0005-0000-0000-0000110B0000}"/>
    <cellStyle name="Normal 3 2 5" xfId="2949" xr:uid="{00000000-0005-0000-0000-0000120B0000}"/>
    <cellStyle name="Normal 3 2 6" xfId="2950" xr:uid="{00000000-0005-0000-0000-0000130B0000}"/>
    <cellStyle name="Normal 3 2 7" xfId="2951" xr:uid="{00000000-0005-0000-0000-0000140B0000}"/>
    <cellStyle name="Normal 3 2 8" xfId="2945" xr:uid="{00000000-0005-0000-0000-0000150B0000}"/>
    <cellStyle name="Normal 3 3" xfId="682" xr:uid="{00000000-0005-0000-0000-0000160B0000}"/>
    <cellStyle name="Normal 3 3 2" xfId="2953" xr:uid="{00000000-0005-0000-0000-0000170B0000}"/>
    <cellStyle name="Normal 3 3 3" xfId="2954" xr:uid="{00000000-0005-0000-0000-0000180B0000}"/>
    <cellStyle name="Normal 3 3 4" xfId="2955" xr:uid="{00000000-0005-0000-0000-0000190B0000}"/>
    <cellStyle name="Normal 3 3 5" xfId="2956" xr:uid="{00000000-0005-0000-0000-00001A0B0000}"/>
    <cellStyle name="Normal 3 3 6" xfId="2957" xr:uid="{00000000-0005-0000-0000-00001B0B0000}"/>
    <cellStyle name="Normal 3 3 7" xfId="2952" xr:uid="{00000000-0005-0000-0000-00001C0B0000}"/>
    <cellStyle name="Normal 3 4" xfId="683" xr:uid="{00000000-0005-0000-0000-00001D0B0000}"/>
    <cellStyle name="Normal 3 4 2" xfId="2958" xr:uid="{00000000-0005-0000-0000-00001E0B0000}"/>
    <cellStyle name="Normal 3 4 3" xfId="2959" xr:uid="{00000000-0005-0000-0000-00001F0B0000}"/>
    <cellStyle name="Normal 3 5" xfId="684" xr:uid="{00000000-0005-0000-0000-0000200B0000}"/>
    <cellStyle name="Normal 3 5 2" xfId="2960" xr:uid="{00000000-0005-0000-0000-0000210B0000}"/>
    <cellStyle name="Normal 3 6" xfId="2961" xr:uid="{00000000-0005-0000-0000-0000220B0000}"/>
    <cellStyle name="Normal 30" xfId="2962" xr:uid="{00000000-0005-0000-0000-0000230B0000}"/>
    <cellStyle name="Normal 30 2" xfId="2963" xr:uid="{00000000-0005-0000-0000-0000240B0000}"/>
    <cellStyle name="Normal 31" xfId="2964" xr:uid="{00000000-0005-0000-0000-0000250B0000}"/>
    <cellStyle name="Normal 31 2" xfId="2965" xr:uid="{00000000-0005-0000-0000-0000260B0000}"/>
    <cellStyle name="Normal 32" xfId="2966" xr:uid="{00000000-0005-0000-0000-0000270B0000}"/>
    <cellStyle name="Normal 32 2" xfId="2967" xr:uid="{00000000-0005-0000-0000-0000280B0000}"/>
    <cellStyle name="Normal 33" xfId="2968" xr:uid="{00000000-0005-0000-0000-0000290B0000}"/>
    <cellStyle name="Normal 4" xfId="685" xr:uid="{00000000-0005-0000-0000-00002A0B0000}"/>
    <cellStyle name="Normal 4 2" xfId="2970" xr:uid="{00000000-0005-0000-0000-00002B0B0000}"/>
    <cellStyle name="Normal 4 2 2" xfId="2971" xr:uid="{00000000-0005-0000-0000-00002C0B0000}"/>
    <cellStyle name="Normal 4 2 2 2" xfId="2972" xr:uid="{00000000-0005-0000-0000-00002D0B0000}"/>
    <cellStyle name="Normal 4 2 2 3" xfId="2973" xr:uid="{00000000-0005-0000-0000-00002E0B0000}"/>
    <cellStyle name="Normal 4 2 3" xfId="2974" xr:uid="{00000000-0005-0000-0000-00002F0B0000}"/>
    <cellStyle name="Normal 4 3" xfId="2975" xr:uid="{00000000-0005-0000-0000-0000300B0000}"/>
    <cellStyle name="Normal 4 3 2" xfId="2976" xr:uid="{00000000-0005-0000-0000-0000310B0000}"/>
    <cellStyle name="Normal 4 3 3" xfId="2977" xr:uid="{00000000-0005-0000-0000-0000320B0000}"/>
    <cellStyle name="Normal 4 4" xfId="2978" xr:uid="{00000000-0005-0000-0000-0000330B0000}"/>
    <cellStyle name="Normal 4 5" xfId="2979" xr:uid="{00000000-0005-0000-0000-0000340B0000}"/>
    <cellStyle name="Normal 4 6" xfId="2980" xr:uid="{00000000-0005-0000-0000-0000350B0000}"/>
    <cellStyle name="Normal 4 7" xfId="2981" xr:uid="{00000000-0005-0000-0000-0000360B0000}"/>
    <cellStyle name="Normal 4 8" xfId="2982" xr:uid="{00000000-0005-0000-0000-0000370B0000}"/>
    <cellStyle name="Normal 4 9" xfId="2969" xr:uid="{00000000-0005-0000-0000-0000380B0000}"/>
    <cellStyle name="Normal 5" xfId="686" xr:uid="{00000000-0005-0000-0000-0000390B0000}"/>
    <cellStyle name="Normal 5 2" xfId="2984" xr:uid="{00000000-0005-0000-0000-00003A0B0000}"/>
    <cellStyle name="Normal 5 3" xfId="2985" xr:uid="{00000000-0005-0000-0000-00003B0B0000}"/>
    <cellStyle name="Normal 5 4" xfId="2986" xr:uid="{00000000-0005-0000-0000-00003C0B0000}"/>
    <cellStyle name="Normal 5 5" xfId="2987" xr:uid="{00000000-0005-0000-0000-00003D0B0000}"/>
    <cellStyle name="Normal 5 6" xfId="2983" xr:uid="{00000000-0005-0000-0000-00003E0B0000}"/>
    <cellStyle name="Normal 6" xfId="687" xr:uid="{00000000-0005-0000-0000-00003F0B0000}"/>
    <cellStyle name="Normal 6 2" xfId="2989" xr:uid="{00000000-0005-0000-0000-0000400B0000}"/>
    <cellStyle name="Normal 6 2 2" xfId="2990" xr:uid="{00000000-0005-0000-0000-0000410B0000}"/>
    <cellStyle name="Normal 6 2 3" xfId="2991" xr:uid="{00000000-0005-0000-0000-0000420B0000}"/>
    <cellStyle name="Normal 6 2 4" xfId="2992" xr:uid="{00000000-0005-0000-0000-0000430B0000}"/>
    <cellStyle name="Normal 6 3" xfId="2993" xr:uid="{00000000-0005-0000-0000-0000440B0000}"/>
    <cellStyle name="Normal 6 4" xfId="2994" xr:uid="{00000000-0005-0000-0000-0000450B0000}"/>
    <cellStyle name="Normal 6 5" xfId="2995" xr:uid="{00000000-0005-0000-0000-0000460B0000}"/>
    <cellStyle name="Normal 6 6" xfId="2988" xr:uid="{00000000-0005-0000-0000-0000470B0000}"/>
    <cellStyle name="Normal 7" xfId="688" xr:uid="{00000000-0005-0000-0000-0000480B0000}"/>
    <cellStyle name="Normal 7 10" xfId="2996" xr:uid="{00000000-0005-0000-0000-0000490B0000}"/>
    <cellStyle name="Normal 7 2" xfId="689" xr:uid="{00000000-0005-0000-0000-00004A0B0000}"/>
    <cellStyle name="Normal 7 2 2" xfId="690" xr:uid="{00000000-0005-0000-0000-00004B0B0000}"/>
    <cellStyle name="Normal 7 2 2 2" xfId="2998" xr:uid="{00000000-0005-0000-0000-00004C0B0000}"/>
    <cellStyle name="Normal 7 2 2 3" xfId="2999" xr:uid="{00000000-0005-0000-0000-00004D0B0000}"/>
    <cellStyle name="Normal 7 2 2 4" xfId="3000" xr:uid="{00000000-0005-0000-0000-00004E0B0000}"/>
    <cellStyle name="Normal 7 2 2 5" xfId="3001" xr:uid="{00000000-0005-0000-0000-00004F0B0000}"/>
    <cellStyle name="Normal 7 2 3" xfId="691" xr:uid="{00000000-0005-0000-0000-0000500B0000}"/>
    <cellStyle name="Normal 7 2 3 2" xfId="3002" xr:uid="{00000000-0005-0000-0000-0000510B0000}"/>
    <cellStyle name="Normal 7 2 3 3" xfId="3003" xr:uid="{00000000-0005-0000-0000-0000520B0000}"/>
    <cellStyle name="Normal 7 2 3 4" xfId="3004" xr:uid="{00000000-0005-0000-0000-0000530B0000}"/>
    <cellStyle name="Normal 7 2 4" xfId="692" xr:uid="{00000000-0005-0000-0000-0000540B0000}"/>
    <cellStyle name="Normal 7 2 4 2" xfId="3006" xr:uid="{00000000-0005-0000-0000-0000550B0000}"/>
    <cellStyle name="Normal 7 2 4 3" xfId="3007" xr:uid="{00000000-0005-0000-0000-0000560B0000}"/>
    <cellStyle name="Normal 7 2 4 4" xfId="3005" xr:uid="{00000000-0005-0000-0000-0000570B0000}"/>
    <cellStyle name="Normal 7 2 5" xfId="693" xr:uid="{00000000-0005-0000-0000-0000580B0000}"/>
    <cellStyle name="Normal 7 2 5 2" xfId="3009" xr:uid="{00000000-0005-0000-0000-0000590B0000}"/>
    <cellStyle name="Normal 7 2 5 3" xfId="3010" xr:uid="{00000000-0005-0000-0000-00005A0B0000}"/>
    <cellStyle name="Normal 7 2 5 4" xfId="3011" xr:uid="{00000000-0005-0000-0000-00005B0B0000}"/>
    <cellStyle name="Normal 7 2 5 5" xfId="3008" xr:uid="{00000000-0005-0000-0000-00005C0B0000}"/>
    <cellStyle name="Normal 7 2 6" xfId="3012" xr:uid="{00000000-0005-0000-0000-00005D0B0000}"/>
    <cellStyle name="Normal 7 2 7" xfId="3013" xr:uid="{00000000-0005-0000-0000-00005E0B0000}"/>
    <cellStyle name="Normal 7 2 8" xfId="3014" xr:uid="{00000000-0005-0000-0000-00005F0B0000}"/>
    <cellStyle name="Normal 7 2 9" xfId="2997" xr:uid="{00000000-0005-0000-0000-0000600B0000}"/>
    <cellStyle name="Normal 7 3" xfId="694" xr:uid="{00000000-0005-0000-0000-0000610B0000}"/>
    <cellStyle name="Normal 7 3 2" xfId="3016" xr:uid="{00000000-0005-0000-0000-0000620B0000}"/>
    <cellStyle name="Normal 7 3 3" xfId="3017" xr:uid="{00000000-0005-0000-0000-0000630B0000}"/>
    <cellStyle name="Normal 7 3 4" xfId="3015" xr:uid="{00000000-0005-0000-0000-0000640B0000}"/>
    <cellStyle name="Normal 7 4" xfId="695" xr:uid="{00000000-0005-0000-0000-0000650B0000}"/>
    <cellStyle name="Normal 7 4 2" xfId="696" xr:uid="{00000000-0005-0000-0000-0000660B0000}"/>
    <cellStyle name="Normal 7 4 2 2" xfId="3018" xr:uid="{00000000-0005-0000-0000-0000670B0000}"/>
    <cellStyle name="Normal 7 4 3" xfId="3019" xr:uid="{00000000-0005-0000-0000-0000680B0000}"/>
    <cellStyle name="Normal 7 5" xfId="697" xr:uid="{00000000-0005-0000-0000-0000690B0000}"/>
    <cellStyle name="Normal 7 5 2" xfId="3021" xr:uid="{00000000-0005-0000-0000-00006A0B0000}"/>
    <cellStyle name="Normal 7 5 3" xfId="3022" xr:uid="{00000000-0005-0000-0000-00006B0B0000}"/>
    <cellStyle name="Normal 7 5 4" xfId="3020" xr:uid="{00000000-0005-0000-0000-00006C0B0000}"/>
    <cellStyle name="Normal 7 6" xfId="3023" xr:uid="{00000000-0005-0000-0000-00006D0B0000}"/>
    <cellStyle name="Normal 7 7" xfId="3024" xr:uid="{00000000-0005-0000-0000-00006E0B0000}"/>
    <cellStyle name="Normal 7 8" xfId="3025" xr:uid="{00000000-0005-0000-0000-00006F0B0000}"/>
    <cellStyle name="Normal 7 9" xfId="3026" xr:uid="{00000000-0005-0000-0000-0000700B0000}"/>
    <cellStyle name="Normal 8" xfId="698" xr:uid="{00000000-0005-0000-0000-0000710B0000}"/>
    <cellStyle name="Normal 8 10" xfId="3027" xr:uid="{00000000-0005-0000-0000-0000720B0000}"/>
    <cellStyle name="Normal 8 2" xfId="699" xr:uid="{00000000-0005-0000-0000-0000730B0000}"/>
    <cellStyle name="Normal 8 2 2" xfId="3029" xr:uid="{00000000-0005-0000-0000-0000740B0000}"/>
    <cellStyle name="Normal 8 2 3" xfId="3030" xr:uid="{00000000-0005-0000-0000-0000750B0000}"/>
    <cellStyle name="Normal 8 2 4" xfId="3031" xr:uid="{00000000-0005-0000-0000-0000760B0000}"/>
    <cellStyle name="Normal 8 2 5" xfId="3032" xr:uid="{00000000-0005-0000-0000-0000770B0000}"/>
    <cellStyle name="Normal 8 2 6" xfId="3033" xr:uid="{00000000-0005-0000-0000-0000780B0000}"/>
    <cellStyle name="Normal 8 2 7" xfId="3028" xr:uid="{00000000-0005-0000-0000-0000790B0000}"/>
    <cellStyle name="Normal 8 3" xfId="700" xr:uid="{00000000-0005-0000-0000-00007A0B0000}"/>
    <cellStyle name="Normal 8 3 2" xfId="701" xr:uid="{00000000-0005-0000-0000-00007B0B0000}"/>
    <cellStyle name="Normal 8 3 3" xfId="3034" xr:uid="{00000000-0005-0000-0000-00007C0B0000}"/>
    <cellStyle name="Normal 8 3 4" xfId="3035" xr:uid="{00000000-0005-0000-0000-00007D0B0000}"/>
    <cellStyle name="Normal 8 3 5" xfId="3036" xr:uid="{00000000-0005-0000-0000-00007E0B0000}"/>
    <cellStyle name="Normal 8 4" xfId="702" xr:uid="{00000000-0005-0000-0000-00007F0B0000}"/>
    <cellStyle name="Normal 8 4 2" xfId="3038" xr:uid="{00000000-0005-0000-0000-0000800B0000}"/>
    <cellStyle name="Normal 8 4 3" xfId="3039" xr:uid="{00000000-0005-0000-0000-0000810B0000}"/>
    <cellStyle name="Normal 8 4 4" xfId="3037" xr:uid="{00000000-0005-0000-0000-0000820B0000}"/>
    <cellStyle name="Normal 8 5" xfId="703" xr:uid="{00000000-0005-0000-0000-0000830B0000}"/>
    <cellStyle name="Normal 8 5 2" xfId="3040" xr:uid="{00000000-0005-0000-0000-0000840B0000}"/>
    <cellStyle name="Normal 8 5 3" xfId="3041" xr:uid="{00000000-0005-0000-0000-0000850B0000}"/>
    <cellStyle name="Normal 8 6" xfId="704" xr:uid="{00000000-0005-0000-0000-0000860B0000}"/>
    <cellStyle name="Normal 8 6 2" xfId="3043" xr:uid="{00000000-0005-0000-0000-0000870B0000}"/>
    <cellStyle name="Normal 8 6 3" xfId="3044" xr:uid="{00000000-0005-0000-0000-0000880B0000}"/>
    <cellStyle name="Normal 8 6 4" xfId="3042" xr:uid="{00000000-0005-0000-0000-0000890B0000}"/>
    <cellStyle name="Normal 8 7" xfId="3045" xr:uid="{00000000-0005-0000-0000-00008A0B0000}"/>
    <cellStyle name="Normal 8 8" xfId="3046" xr:uid="{00000000-0005-0000-0000-00008B0B0000}"/>
    <cellStyle name="Normal 8 9" xfId="3047" xr:uid="{00000000-0005-0000-0000-00008C0B0000}"/>
    <cellStyle name="Normal 9" xfId="705" xr:uid="{00000000-0005-0000-0000-00008D0B0000}"/>
    <cellStyle name="Normal 9 2" xfId="706" xr:uid="{00000000-0005-0000-0000-00008E0B0000}"/>
    <cellStyle name="Normal 9 2 2" xfId="3050" xr:uid="{00000000-0005-0000-0000-00008F0B0000}"/>
    <cellStyle name="Normal 9 2 3" xfId="3051" xr:uid="{00000000-0005-0000-0000-0000900B0000}"/>
    <cellStyle name="Normal 9 2 4" xfId="3049" xr:uid="{00000000-0005-0000-0000-0000910B0000}"/>
    <cellStyle name="Normal 9 3" xfId="3052" xr:uid="{00000000-0005-0000-0000-0000920B0000}"/>
    <cellStyle name="Normal 9 4" xfId="3053" xr:uid="{00000000-0005-0000-0000-0000930B0000}"/>
    <cellStyle name="Normal 9 5" xfId="3054" xr:uid="{00000000-0005-0000-0000-0000940B0000}"/>
    <cellStyle name="Normal 9 6" xfId="3055" xr:uid="{00000000-0005-0000-0000-0000950B0000}"/>
    <cellStyle name="Normal 9 7" xfId="3048" xr:uid="{00000000-0005-0000-0000-0000960B0000}"/>
    <cellStyle name="Normal_Reference Data" xfId="707" xr:uid="{00000000-0005-0000-0000-0000970B0000}"/>
    <cellStyle name="Note" xfId="708" builtinId="10" customBuiltin="1"/>
    <cellStyle name="Note 10" xfId="3056" xr:uid="{00000000-0005-0000-0000-0000990B0000}"/>
    <cellStyle name="Note 11" xfId="3057" xr:uid="{00000000-0005-0000-0000-00009A0B0000}"/>
    <cellStyle name="Note 12" xfId="3058" xr:uid="{00000000-0005-0000-0000-00009B0B0000}"/>
    <cellStyle name="Note 13" xfId="3059" xr:uid="{00000000-0005-0000-0000-00009C0B0000}"/>
    <cellStyle name="Note 14" xfId="3060" xr:uid="{00000000-0005-0000-0000-00009D0B0000}"/>
    <cellStyle name="Note 15" xfId="3061" xr:uid="{00000000-0005-0000-0000-00009E0B0000}"/>
    <cellStyle name="Note 2" xfId="709" xr:uid="{00000000-0005-0000-0000-00009F0B0000}"/>
    <cellStyle name="Note 2 2" xfId="710" xr:uid="{00000000-0005-0000-0000-0000A00B0000}"/>
    <cellStyle name="Note 2 2 2" xfId="711" xr:uid="{00000000-0005-0000-0000-0000A10B0000}"/>
    <cellStyle name="Note 2 3" xfId="712" xr:uid="{00000000-0005-0000-0000-0000A20B0000}"/>
    <cellStyle name="Note 2 3 2" xfId="713" xr:uid="{00000000-0005-0000-0000-0000A30B0000}"/>
    <cellStyle name="Note 2 3 2 2" xfId="3062" xr:uid="{00000000-0005-0000-0000-0000A40B0000}"/>
    <cellStyle name="Note 2 3 3" xfId="3063" xr:uid="{00000000-0005-0000-0000-0000A50B0000}"/>
    <cellStyle name="Note 2 3 4" xfId="3064" xr:uid="{00000000-0005-0000-0000-0000A60B0000}"/>
    <cellStyle name="Note 2 3 5" xfId="3065" xr:uid="{00000000-0005-0000-0000-0000A70B0000}"/>
    <cellStyle name="Note 2 3 6" xfId="3066" xr:uid="{00000000-0005-0000-0000-0000A80B0000}"/>
    <cellStyle name="Note 2 4" xfId="714" xr:uid="{00000000-0005-0000-0000-0000A90B0000}"/>
    <cellStyle name="Note 2 4 2" xfId="3067" xr:uid="{00000000-0005-0000-0000-0000AA0B0000}"/>
    <cellStyle name="Note 2 4 3" xfId="3068" xr:uid="{00000000-0005-0000-0000-0000AB0B0000}"/>
    <cellStyle name="Note 2 4 4" xfId="3069" xr:uid="{00000000-0005-0000-0000-0000AC0B0000}"/>
    <cellStyle name="Note 2 4 5" xfId="3070" xr:uid="{00000000-0005-0000-0000-0000AD0B0000}"/>
    <cellStyle name="Note 2 5" xfId="715" xr:uid="{00000000-0005-0000-0000-0000AE0B0000}"/>
    <cellStyle name="Note 2 5 2" xfId="716" xr:uid="{00000000-0005-0000-0000-0000AF0B0000}"/>
    <cellStyle name="Note 2 5 3" xfId="717" xr:uid="{00000000-0005-0000-0000-0000B00B0000}"/>
    <cellStyle name="Note 2 6" xfId="718" xr:uid="{00000000-0005-0000-0000-0000B10B0000}"/>
    <cellStyle name="Note 3" xfId="719" xr:uid="{00000000-0005-0000-0000-0000B20B0000}"/>
    <cellStyle name="Note 3 2" xfId="720" xr:uid="{00000000-0005-0000-0000-0000B30B0000}"/>
    <cellStyle name="Note 3 3" xfId="3072" xr:uid="{00000000-0005-0000-0000-0000B40B0000}"/>
    <cellStyle name="Note 3 4" xfId="3073" xr:uid="{00000000-0005-0000-0000-0000B50B0000}"/>
    <cellStyle name="Note 3 5" xfId="3074" xr:uid="{00000000-0005-0000-0000-0000B60B0000}"/>
    <cellStyle name="Note 3 6" xfId="3071" xr:uid="{00000000-0005-0000-0000-0000B70B0000}"/>
    <cellStyle name="Note 4" xfId="721" xr:uid="{00000000-0005-0000-0000-0000B80B0000}"/>
    <cellStyle name="Note 4 2" xfId="3076" xr:uid="{00000000-0005-0000-0000-0000B90B0000}"/>
    <cellStyle name="Note 4 2 2" xfId="3077" xr:uid="{00000000-0005-0000-0000-0000BA0B0000}"/>
    <cellStyle name="Note 4 2 3" xfId="3078" xr:uid="{00000000-0005-0000-0000-0000BB0B0000}"/>
    <cellStyle name="Note 4 2 4" xfId="3079" xr:uid="{00000000-0005-0000-0000-0000BC0B0000}"/>
    <cellStyle name="Note 4 3" xfId="3080" xr:uid="{00000000-0005-0000-0000-0000BD0B0000}"/>
    <cellStyle name="Note 4 3 2" xfId="3081" xr:uid="{00000000-0005-0000-0000-0000BE0B0000}"/>
    <cellStyle name="Note 4 3 3" xfId="3082" xr:uid="{00000000-0005-0000-0000-0000BF0B0000}"/>
    <cellStyle name="Note 4 3 4" xfId="3083" xr:uid="{00000000-0005-0000-0000-0000C00B0000}"/>
    <cellStyle name="Note 4 4" xfId="3084" xr:uid="{00000000-0005-0000-0000-0000C10B0000}"/>
    <cellStyle name="Note 4 5" xfId="3075" xr:uid="{00000000-0005-0000-0000-0000C20B0000}"/>
    <cellStyle name="Note 5" xfId="722" xr:uid="{00000000-0005-0000-0000-0000C30B0000}"/>
    <cellStyle name="Note 5 2" xfId="723" xr:uid="{00000000-0005-0000-0000-0000C40B0000}"/>
    <cellStyle name="Note 5 2 2" xfId="3086" xr:uid="{00000000-0005-0000-0000-0000C50B0000}"/>
    <cellStyle name="Note 5 2 3" xfId="3087" xr:uid="{00000000-0005-0000-0000-0000C60B0000}"/>
    <cellStyle name="Note 5 2 4" xfId="3085" xr:uid="{00000000-0005-0000-0000-0000C70B0000}"/>
    <cellStyle name="Note 5 3" xfId="724" xr:uid="{00000000-0005-0000-0000-0000C80B0000}"/>
    <cellStyle name="Note 5 3 2" xfId="3089" xr:uid="{00000000-0005-0000-0000-0000C90B0000}"/>
    <cellStyle name="Note 5 3 3" xfId="3090" xr:uid="{00000000-0005-0000-0000-0000CA0B0000}"/>
    <cellStyle name="Note 5 3 4" xfId="3088" xr:uid="{00000000-0005-0000-0000-0000CB0B0000}"/>
    <cellStyle name="Note 5 4" xfId="725" xr:uid="{00000000-0005-0000-0000-0000CC0B0000}"/>
    <cellStyle name="Note 5 4 2" xfId="3092" xr:uid="{00000000-0005-0000-0000-0000CD0B0000}"/>
    <cellStyle name="Note 5 4 3" xfId="3093" xr:uid="{00000000-0005-0000-0000-0000CE0B0000}"/>
    <cellStyle name="Note 5 4 4" xfId="3091" xr:uid="{00000000-0005-0000-0000-0000CF0B0000}"/>
    <cellStyle name="Note 6" xfId="726" xr:uid="{00000000-0005-0000-0000-0000D00B0000}"/>
    <cellStyle name="Note 6 2" xfId="3095" xr:uid="{00000000-0005-0000-0000-0000D10B0000}"/>
    <cellStyle name="Note 6 3" xfId="3096" xr:uid="{00000000-0005-0000-0000-0000D20B0000}"/>
    <cellStyle name="Note 6 4" xfId="3097" xr:uid="{00000000-0005-0000-0000-0000D30B0000}"/>
    <cellStyle name="Note 6 5" xfId="3094" xr:uid="{00000000-0005-0000-0000-0000D40B0000}"/>
    <cellStyle name="Note 7" xfId="727" xr:uid="{00000000-0005-0000-0000-0000D50B0000}"/>
    <cellStyle name="Note 7 2" xfId="3098" xr:uid="{00000000-0005-0000-0000-0000D60B0000}"/>
    <cellStyle name="Note 7 3" xfId="3099" xr:uid="{00000000-0005-0000-0000-0000D70B0000}"/>
    <cellStyle name="Note 8" xfId="728" xr:uid="{00000000-0005-0000-0000-0000D80B0000}"/>
    <cellStyle name="Note 8 2" xfId="3100" xr:uid="{00000000-0005-0000-0000-0000D90B0000}"/>
    <cellStyle name="Note 9" xfId="729" xr:uid="{00000000-0005-0000-0000-0000DA0B0000}"/>
    <cellStyle name="Note 9 2" xfId="3102" xr:uid="{00000000-0005-0000-0000-0000DB0B0000}"/>
    <cellStyle name="Note 9 3" xfId="3103" xr:uid="{00000000-0005-0000-0000-0000DC0B0000}"/>
    <cellStyle name="Note 9 4" xfId="3104" xr:uid="{00000000-0005-0000-0000-0000DD0B0000}"/>
    <cellStyle name="Note 9 5" xfId="3101" xr:uid="{00000000-0005-0000-0000-0000DE0B0000}"/>
    <cellStyle name="Output" xfId="730" builtinId="21" customBuiltin="1"/>
    <cellStyle name="Output 10" xfId="3105" xr:uid="{00000000-0005-0000-0000-0000E00B0000}"/>
    <cellStyle name="Output 10 2" xfId="3106" xr:uid="{00000000-0005-0000-0000-0000E10B0000}"/>
    <cellStyle name="Output 10 3" xfId="3107" xr:uid="{00000000-0005-0000-0000-0000E20B0000}"/>
    <cellStyle name="Output 11" xfId="3108" xr:uid="{00000000-0005-0000-0000-0000E30B0000}"/>
    <cellStyle name="Output 12" xfId="3109" xr:uid="{00000000-0005-0000-0000-0000E40B0000}"/>
    <cellStyle name="Output 13" xfId="3110" xr:uid="{00000000-0005-0000-0000-0000E50B0000}"/>
    <cellStyle name="Output 14" xfId="3111" xr:uid="{00000000-0005-0000-0000-0000E60B0000}"/>
    <cellStyle name="Output 2" xfId="731" xr:uid="{00000000-0005-0000-0000-0000E70B0000}"/>
    <cellStyle name="Output 2 2" xfId="732" xr:uid="{00000000-0005-0000-0000-0000E80B0000}"/>
    <cellStyle name="Output 2 2 2" xfId="3112" xr:uid="{00000000-0005-0000-0000-0000E90B0000}"/>
    <cellStyle name="Output 2 2 3" xfId="3113" xr:uid="{00000000-0005-0000-0000-0000EA0B0000}"/>
    <cellStyle name="Output 2 2 4" xfId="3114" xr:uid="{00000000-0005-0000-0000-0000EB0B0000}"/>
    <cellStyle name="Output 2 2 5" xfId="3115" xr:uid="{00000000-0005-0000-0000-0000EC0B0000}"/>
    <cellStyle name="Output 2 3" xfId="733" xr:uid="{00000000-0005-0000-0000-0000ED0B0000}"/>
    <cellStyle name="Output 2 3 2" xfId="3117" xr:uid="{00000000-0005-0000-0000-0000EE0B0000}"/>
    <cellStyle name="Output 2 3 3" xfId="3118" xr:uid="{00000000-0005-0000-0000-0000EF0B0000}"/>
    <cellStyle name="Output 2 3 4" xfId="3116" xr:uid="{00000000-0005-0000-0000-0000F00B0000}"/>
    <cellStyle name="Output 2 4" xfId="734" xr:uid="{00000000-0005-0000-0000-0000F10B0000}"/>
    <cellStyle name="Output 2 5" xfId="735" xr:uid="{00000000-0005-0000-0000-0000F20B0000}"/>
    <cellStyle name="Output 3" xfId="736" xr:uid="{00000000-0005-0000-0000-0000F30B0000}"/>
    <cellStyle name="Output 3 2" xfId="3120" xr:uid="{00000000-0005-0000-0000-0000F40B0000}"/>
    <cellStyle name="Output 3 3" xfId="3121" xr:uid="{00000000-0005-0000-0000-0000F50B0000}"/>
    <cellStyle name="Output 3 4" xfId="3122" xr:uid="{00000000-0005-0000-0000-0000F60B0000}"/>
    <cellStyle name="Output 3 5" xfId="3119" xr:uid="{00000000-0005-0000-0000-0000F70B0000}"/>
    <cellStyle name="Output 4" xfId="737" xr:uid="{00000000-0005-0000-0000-0000F80B0000}"/>
    <cellStyle name="Output 4 2" xfId="3124" xr:uid="{00000000-0005-0000-0000-0000F90B0000}"/>
    <cellStyle name="Output 4 3" xfId="3125" xr:uid="{00000000-0005-0000-0000-0000FA0B0000}"/>
    <cellStyle name="Output 4 4" xfId="3126" xr:uid="{00000000-0005-0000-0000-0000FB0B0000}"/>
    <cellStyle name="Output 4 5" xfId="3123" xr:uid="{00000000-0005-0000-0000-0000FC0B0000}"/>
    <cellStyle name="Output 5" xfId="738" xr:uid="{00000000-0005-0000-0000-0000FD0B0000}"/>
    <cellStyle name="Output 5 2" xfId="739" xr:uid="{00000000-0005-0000-0000-0000FE0B0000}"/>
    <cellStyle name="Output 5 2 2" xfId="3127" xr:uid="{00000000-0005-0000-0000-0000FF0B0000}"/>
    <cellStyle name="Output 5 2 3" xfId="3128" xr:uid="{00000000-0005-0000-0000-0000000C0000}"/>
    <cellStyle name="Output 5 2 4" xfId="3129" xr:uid="{00000000-0005-0000-0000-0000010C0000}"/>
    <cellStyle name="Output 5 3" xfId="740" xr:uid="{00000000-0005-0000-0000-0000020C0000}"/>
    <cellStyle name="Output 5 3 2" xfId="3131" xr:uid="{00000000-0005-0000-0000-0000030C0000}"/>
    <cellStyle name="Output 5 3 3" xfId="3132" xr:uid="{00000000-0005-0000-0000-0000040C0000}"/>
    <cellStyle name="Output 5 3 4" xfId="3130" xr:uid="{00000000-0005-0000-0000-0000050C0000}"/>
    <cellStyle name="Output 5 4" xfId="741" xr:uid="{00000000-0005-0000-0000-0000060C0000}"/>
    <cellStyle name="Output 5 4 2" xfId="3134" xr:uid="{00000000-0005-0000-0000-0000070C0000}"/>
    <cellStyle name="Output 5 4 3" xfId="3135" xr:uid="{00000000-0005-0000-0000-0000080C0000}"/>
    <cellStyle name="Output 5 4 4" xfId="3133" xr:uid="{00000000-0005-0000-0000-0000090C0000}"/>
    <cellStyle name="Output 6" xfId="742" xr:uid="{00000000-0005-0000-0000-00000A0C0000}"/>
    <cellStyle name="Output 6 2" xfId="3137" xr:uid="{00000000-0005-0000-0000-00000B0C0000}"/>
    <cellStyle name="Output 6 3" xfId="3138" xr:uid="{00000000-0005-0000-0000-00000C0C0000}"/>
    <cellStyle name="Output 6 4" xfId="3136" xr:uid="{00000000-0005-0000-0000-00000D0C0000}"/>
    <cellStyle name="Output 7" xfId="743" xr:uid="{00000000-0005-0000-0000-00000E0C0000}"/>
    <cellStyle name="Output 7 2" xfId="3139" xr:uid="{00000000-0005-0000-0000-00000F0C0000}"/>
    <cellStyle name="Output 8" xfId="744" xr:uid="{00000000-0005-0000-0000-0000100C0000}"/>
    <cellStyle name="Output 9" xfId="745" xr:uid="{00000000-0005-0000-0000-0000110C0000}"/>
    <cellStyle name="Output 9 2" xfId="3141" xr:uid="{00000000-0005-0000-0000-0000120C0000}"/>
    <cellStyle name="Output 9 3" xfId="3142" xr:uid="{00000000-0005-0000-0000-0000130C0000}"/>
    <cellStyle name="Output 9 4" xfId="3140" xr:uid="{00000000-0005-0000-0000-0000140C0000}"/>
    <cellStyle name="Percent 2" xfId="746" xr:uid="{00000000-0005-0000-0000-0000150C0000}"/>
    <cellStyle name="Percent 3" xfId="747" xr:uid="{00000000-0005-0000-0000-0000160C0000}"/>
    <cellStyle name="Title" xfId="748" builtinId="15" customBuiltin="1"/>
    <cellStyle name="Title 10" xfId="3143" xr:uid="{00000000-0005-0000-0000-0000180C0000}"/>
    <cellStyle name="Title 10 2" xfId="3144" xr:uid="{00000000-0005-0000-0000-0000190C0000}"/>
    <cellStyle name="Title 10 3" xfId="3145" xr:uid="{00000000-0005-0000-0000-00001A0C0000}"/>
    <cellStyle name="Title 11" xfId="3146" xr:uid="{00000000-0005-0000-0000-00001B0C0000}"/>
    <cellStyle name="Title 12" xfId="3147" xr:uid="{00000000-0005-0000-0000-00001C0C0000}"/>
    <cellStyle name="Title 13" xfId="3148" xr:uid="{00000000-0005-0000-0000-00001D0C0000}"/>
    <cellStyle name="Title 14" xfId="3149" xr:uid="{00000000-0005-0000-0000-00001E0C0000}"/>
    <cellStyle name="Title 2" xfId="749" xr:uid="{00000000-0005-0000-0000-00001F0C0000}"/>
    <cellStyle name="Title 2 2" xfId="750" xr:uid="{00000000-0005-0000-0000-0000200C0000}"/>
    <cellStyle name="Title 2 2 2" xfId="3150" xr:uid="{00000000-0005-0000-0000-0000210C0000}"/>
    <cellStyle name="Title 2 2 3" xfId="3151" xr:uid="{00000000-0005-0000-0000-0000220C0000}"/>
    <cellStyle name="Title 2 2 4" xfId="3152" xr:uid="{00000000-0005-0000-0000-0000230C0000}"/>
    <cellStyle name="Title 2 2 5" xfId="3153" xr:uid="{00000000-0005-0000-0000-0000240C0000}"/>
    <cellStyle name="Title 2 3" xfId="751" xr:uid="{00000000-0005-0000-0000-0000250C0000}"/>
    <cellStyle name="Title 2 3 2" xfId="3155" xr:uid="{00000000-0005-0000-0000-0000260C0000}"/>
    <cellStyle name="Title 2 3 3" xfId="3156" xr:uid="{00000000-0005-0000-0000-0000270C0000}"/>
    <cellStyle name="Title 2 3 4" xfId="3154" xr:uid="{00000000-0005-0000-0000-0000280C0000}"/>
    <cellStyle name="Title 2 4" xfId="752" xr:uid="{00000000-0005-0000-0000-0000290C0000}"/>
    <cellStyle name="Title 2 5" xfId="753" xr:uid="{00000000-0005-0000-0000-00002A0C0000}"/>
    <cellStyle name="Title 3" xfId="754" xr:uid="{00000000-0005-0000-0000-00002B0C0000}"/>
    <cellStyle name="Title 3 2" xfId="3158" xr:uid="{00000000-0005-0000-0000-00002C0C0000}"/>
    <cellStyle name="Title 3 3" xfId="3159" xr:uid="{00000000-0005-0000-0000-00002D0C0000}"/>
    <cellStyle name="Title 3 4" xfId="3160" xr:uid="{00000000-0005-0000-0000-00002E0C0000}"/>
    <cellStyle name="Title 3 5" xfId="3157" xr:uid="{00000000-0005-0000-0000-00002F0C0000}"/>
    <cellStyle name="Title 4" xfId="755" xr:uid="{00000000-0005-0000-0000-0000300C0000}"/>
    <cellStyle name="Title 4 2" xfId="3162" xr:uid="{00000000-0005-0000-0000-0000310C0000}"/>
    <cellStyle name="Title 4 3" xfId="3163" xr:uid="{00000000-0005-0000-0000-0000320C0000}"/>
    <cellStyle name="Title 4 4" xfId="3164" xr:uid="{00000000-0005-0000-0000-0000330C0000}"/>
    <cellStyle name="Title 4 5" xfId="3161" xr:uid="{00000000-0005-0000-0000-0000340C0000}"/>
    <cellStyle name="Title 5" xfId="756" xr:uid="{00000000-0005-0000-0000-0000350C0000}"/>
    <cellStyle name="Title 5 2" xfId="757" xr:uid="{00000000-0005-0000-0000-0000360C0000}"/>
    <cellStyle name="Title 5 2 2" xfId="3165" xr:uid="{00000000-0005-0000-0000-0000370C0000}"/>
    <cellStyle name="Title 5 2 3" xfId="3166" xr:uid="{00000000-0005-0000-0000-0000380C0000}"/>
    <cellStyle name="Title 5 2 4" xfId="3167" xr:uid="{00000000-0005-0000-0000-0000390C0000}"/>
    <cellStyle name="Title 5 3" xfId="758" xr:uid="{00000000-0005-0000-0000-00003A0C0000}"/>
    <cellStyle name="Title 5 3 2" xfId="3169" xr:uid="{00000000-0005-0000-0000-00003B0C0000}"/>
    <cellStyle name="Title 5 3 3" xfId="3170" xr:uid="{00000000-0005-0000-0000-00003C0C0000}"/>
    <cellStyle name="Title 5 3 4" xfId="3168" xr:uid="{00000000-0005-0000-0000-00003D0C0000}"/>
    <cellStyle name="Title 5 4" xfId="759" xr:uid="{00000000-0005-0000-0000-00003E0C0000}"/>
    <cellStyle name="Title 5 4 2" xfId="3172" xr:uid="{00000000-0005-0000-0000-00003F0C0000}"/>
    <cellStyle name="Title 5 4 3" xfId="3173" xr:uid="{00000000-0005-0000-0000-0000400C0000}"/>
    <cellStyle name="Title 5 4 4" xfId="3171" xr:uid="{00000000-0005-0000-0000-0000410C0000}"/>
    <cellStyle name="Title 6" xfId="760" xr:uid="{00000000-0005-0000-0000-0000420C0000}"/>
    <cellStyle name="Title 6 2" xfId="3175" xr:uid="{00000000-0005-0000-0000-0000430C0000}"/>
    <cellStyle name="Title 6 3" xfId="3176" xr:uid="{00000000-0005-0000-0000-0000440C0000}"/>
    <cellStyle name="Title 6 4" xfId="3174" xr:uid="{00000000-0005-0000-0000-0000450C0000}"/>
    <cellStyle name="Title 7" xfId="761" xr:uid="{00000000-0005-0000-0000-0000460C0000}"/>
    <cellStyle name="Title 7 2" xfId="3177" xr:uid="{00000000-0005-0000-0000-0000470C0000}"/>
    <cellStyle name="Title 8" xfId="762" xr:uid="{00000000-0005-0000-0000-0000480C0000}"/>
    <cellStyle name="Title 9" xfId="763" xr:uid="{00000000-0005-0000-0000-0000490C0000}"/>
    <cellStyle name="Title 9 2" xfId="3179" xr:uid="{00000000-0005-0000-0000-00004A0C0000}"/>
    <cellStyle name="Title 9 3" xfId="3180" xr:uid="{00000000-0005-0000-0000-00004B0C0000}"/>
    <cellStyle name="Title 9 4" xfId="3178" xr:uid="{00000000-0005-0000-0000-00004C0C0000}"/>
    <cellStyle name="Total" xfId="764" builtinId="25" customBuiltin="1"/>
    <cellStyle name="Total 10" xfId="3181" xr:uid="{00000000-0005-0000-0000-00004E0C0000}"/>
    <cellStyle name="Total 10 2" xfId="3182" xr:uid="{00000000-0005-0000-0000-00004F0C0000}"/>
    <cellStyle name="Total 10 3" xfId="3183" xr:uid="{00000000-0005-0000-0000-0000500C0000}"/>
    <cellStyle name="Total 11" xfId="3184" xr:uid="{00000000-0005-0000-0000-0000510C0000}"/>
    <cellStyle name="Total 12" xfId="3185" xr:uid="{00000000-0005-0000-0000-0000520C0000}"/>
    <cellStyle name="Total 13" xfId="3186" xr:uid="{00000000-0005-0000-0000-0000530C0000}"/>
    <cellStyle name="Total 14" xfId="3187" xr:uid="{00000000-0005-0000-0000-0000540C0000}"/>
    <cellStyle name="Total 2" xfId="765" xr:uid="{00000000-0005-0000-0000-0000550C0000}"/>
    <cellStyle name="Total 2 2" xfId="766" xr:uid="{00000000-0005-0000-0000-0000560C0000}"/>
    <cellStyle name="Total 2 2 2" xfId="3188" xr:uid="{00000000-0005-0000-0000-0000570C0000}"/>
    <cellStyle name="Total 2 2 3" xfId="3189" xr:uid="{00000000-0005-0000-0000-0000580C0000}"/>
    <cellStyle name="Total 2 2 4" xfId="3190" xr:uid="{00000000-0005-0000-0000-0000590C0000}"/>
    <cellStyle name="Total 2 2 5" xfId="3191" xr:uid="{00000000-0005-0000-0000-00005A0C0000}"/>
    <cellStyle name="Total 2 3" xfId="767" xr:uid="{00000000-0005-0000-0000-00005B0C0000}"/>
    <cellStyle name="Total 2 3 2" xfId="3193" xr:uid="{00000000-0005-0000-0000-00005C0C0000}"/>
    <cellStyle name="Total 2 3 3" xfId="3194" xr:uid="{00000000-0005-0000-0000-00005D0C0000}"/>
    <cellStyle name="Total 2 3 4" xfId="3192" xr:uid="{00000000-0005-0000-0000-00005E0C0000}"/>
    <cellStyle name="Total 2 4" xfId="768" xr:uid="{00000000-0005-0000-0000-00005F0C0000}"/>
    <cellStyle name="Total 2 5" xfId="769" xr:uid="{00000000-0005-0000-0000-0000600C0000}"/>
    <cellStyle name="Total 3" xfId="770" xr:uid="{00000000-0005-0000-0000-0000610C0000}"/>
    <cellStyle name="Total 3 2" xfId="3196" xr:uid="{00000000-0005-0000-0000-0000620C0000}"/>
    <cellStyle name="Total 3 3" xfId="3197" xr:uid="{00000000-0005-0000-0000-0000630C0000}"/>
    <cellStyle name="Total 3 4" xfId="3198" xr:uid="{00000000-0005-0000-0000-0000640C0000}"/>
    <cellStyle name="Total 3 5" xfId="3195" xr:uid="{00000000-0005-0000-0000-0000650C0000}"/>
    <cellStyle name="Total 4" xfId="771" xr:uid="{00000000-0005-0000-0000-0000660C0000}"/>
    <cellStyle name="Total 4 2" xfId="3200" xr:uid="{00000000-0005-0000-0000-0000670C0000}"/>
    <cellStyle name="Total 4 3" xfId="3201" xr:uid="{00000000-0005-0000-0000-0000680C0000}"/>
    <cellStyle name="Total 4 4" xfId="3202" xr:uid="{00000000-0005-0000-0000-0000690C0000}"/>
    <cellStyle name="Total 4 5" xfId="3199" xr:uid="{00000000-0005-0000-0000-00006A0C0000}"/>
    <cellStyle name="Total 5" xfId="772" xr:uid="{00000000-0005-0000-0000-00006B0C0000}"/>
    <cellStyle name="Total 5 2" xfId="773" xr:uid="{00000000-0005-0000-0000-00006C0C0000}"/>
    <cellStyle name="Total 5 2 2" xfId="3203" xr:uid="{00000000-0005-0000-0000-00006D0C0000}"/>
    <cellStyle name="Total 5 2 3" xfId="3204" xr:uid="{00000000-0005-0000-0000-00006E0C0000}"/>
    <cellStyle name="Total 5 2 4" xfId="3205" xr:uid="{00000000-0005-0000-0000-00006F0C0000}"/>
    <cellStyle name="Total 5 3" xfId="774" xr:uid="{00000000-0005-0000-0000-0000700C0000}"/>
    <cellStyle name="Total 5 3 2" xfId="3207" xr:uid="{00000000-0005-0000-0000-0000710C0000}"/>
    <cellStyle name="Total 5 3 3" xfId="3208" xr:uid="{00000000-0005-0000-0000-0000720C0000}"/>
    <cellStyle name="Total 5 3 4" xfId="3206" xr:uid="{00000000-0005-0000-0000-0000730C0000}"/>
    <cellStyle name="Total 5 4" xfId="775" xr:uid="{00000000-0005-0000-0000-0000740C0000}"/>
    <cellStyle name="Total 5 4 2" xfId="3210" xr:uid="{00000000-0005-0000-0000-0000750C0000}"/>
    <cellStyle name="Total 5 4 3" xfId="3211" xr:uid="{00000000-0005-0000-0000-0000760C0000}"/>
    <cellStyle name="Total 5 4 4" xfId="3209" xr:uid="{00000000-0005-0000-0000-0000770C0000}"/>
    <cellStyle name="Total 6" xfId="776" xr:uid="{00000000-0005-0000-0000-0000780C0000}"/>
    <cellStyle name="Total 6 2" xfId="3213" xr:uid="{00000000-0005-0000-0000-0000790C0000}"/>
    <cellStyle name="Total 6 3" xfId="3214" xr:uid="{00000000-0005-0000-0000-00007A0C0000}"/>
    <cellStyle name="Total 6 4" xfId="3212" xr:uid="{00000000-0005-0000-0000-00007B0C0000}"/>
    <cellStyle name="Total 7" xfId="777" xr:uid="{00000000-0005-0000-0000-00007C0C0000}"/>
    <cellStyle name="Total 7 2" xfId="3215" xr:uid="{00000000-0005-0000-0000-00007D0C0000}"/>
    <cellStyle name="Total 8" xfId="778" xr:uid="{00000000-0005-0000-0000-00007E0C0000}"/>
    <cellStyle name="Total 9" xfId="779" xr:uid="{00000000-0005-0000-0000-00007F0C0000}"/>
    <cellStyle name="Total 9 2" xfId="3217" xr:uid="{00000000-0005-0000-0000-0000800C0000}"/>
    <cellStyle name="Total 9 3" xfId="3218" xr:uid="{00000000-0005-0000-0000-0000810C0000}"/>
    <cellStyle name="Total 9 4" xfId="3216" xr:uid="{00000000-0005-0000-0000-0000820C0000}"/>
    <cellStyle name="Warning Text" xfId="780" builtinId="11" customBuiltin="1"/>
    <cellStyle name="Warning Text 10" xfId="3219" xr:uid="{00000000-0005-0000-0000-0000840C0000}"/>
    <cellStyle name="Warning Text 10 2" xfId="3220" xr:uid="{00000000-0005-0000-0000-0000850C0000}"/>
    <cellStyle name="Warning Text 10 3" xfId="3221" xr:uid="{00000000-0005-0000-0000-0000860C0000}"/>
    <cellStyle name="Warning Text 11" xfId="3222" xr:uid="{00000000-0005-0000-0000-0000870C0000}"/>
    <cellStyle name="Warning Text 12" xfId="3223" xr:uid="{00000000-0005-0000-0000-0000880C0000}"/>
    <cellStyle name="Warning Text 13" xfId="3224" xr:uid="{00000000-0005-0000-0000-0000890C0000}"/>
    <cellStyle name="Warning Text 14" xfId="3225" xr:uid="{00000000-0005-0000-0000-00008A0C0000}"/>
    <cellStyle name="Warning Text 2" xfId="781" xr:uid="{00000000-0005-0000-0000-00008B0C0000}"/>
    <cellStyle name="Warning Text 2 2" xfId="782" xr:uid="{00000000-0005-0000-0000-00008C0C0000}"/>
    <cellStyle name="Warning Text 2 2 2" xfId="3226" xr:uid="{00000000-0005-0000-0000-00008D0C0000}"/>
    <cellStyle name="Warning Text 2 2 3" xfId="3227" xr:uid="{00000000-0005-0000-0000-00008E0C0000}"/>
    <cellStyle name="Warning Text 2 2 4" xfId="3228" xr:uid="{00000000-0005-0000-0000-00008F0C0000}"/>
    <cellStyle name="Warning Text 2 2 5" xfId="3229" xr:uid="{00000000-0005-0000-0000-0000900C0000}"/>
    <cellStyle name="Warning Text 2 3" xfId="783" xr:uid="{00000000-0005-0000-0000-0000910C0000}"/>
    <cellStyle name="Warning Text 2 3 2" xfId="3231" xr:uid="{00000000-0005-0000-0000-0000920C0000}"/>
    <cellStyle name="Warning Text 2 3 3" xfId="3232" xr:uid="{00000000-0005-0000-0000-0000930C0000}"/>
    <cellStyle name="Warning Text 2 3 4" xfId="3230" xr:uid="{00000000-0005-0000-0000-0000940C0000}"/>
    <cellStyle name="Warning Text 2 4" xfId="784" xr:uid="{00000000-0005-0000-0000-0000950C0000}"/>
    <cellStyle name="Warning Text 2 5" xfId="785" xr:uid="{00000000-0005-0000-0000-0000960C0000}"/>
    <cellStyle name="Warning Text 3" xfId="786" xr:uid="{00000000-0005-0000-0000-0000970C0000}"/>
    <cellStyle name="Warning Text 3 2" xfId="3234" xr:uid="{00000000-0005-0000-0000-0000980C0000}"/>
    <cellStyle name="Warning Text 3 3" xfId="3235" xr:uid="{00000000-0005-0000-0000-0000990C0000}"/>
    <cellStyle name="Warning Text 3 4" xfId="3236" xr:uid="{00000000-0005-0000-0000-00009A0C0000}"/>
    <cellStyle name="Warning Text 3 5" xfId="3233" xr:uid="{00000000-0005-0000-0000-00009B0C0000}"/>
    <cellStyle name="Warning Text 4" xfId="787" xr:uid="{00000000-0005-0000-0000-00009C0C0000}"/>
    <cellStyle name="Warning Text 4 2" xfId="3238" xr:uid="{00000000-0005-0000-0000-00009D0C0000}"/>
    <cellStyle name="Warning Text 4 3" xfId="3239" xr:uid="{00000000-0005-0000-0000-00009E0C0000}"/>
    <cellStyle name="Warning Text 4 4" xfId="3240" xr:uid="{00000000-0005-0000-0000-00009F0C0000}"/>
    <cellStyle name="Warning Text 4 5" xfId="3237" xr:uid="{00000000-0005-0000-0000-0000A00C0000}"/>
    <cellStyle name="Warning Text 5" xfId="788" xr:uid="{00000000-0005-0000-0000-0000A10C0000}"/>
    <cellStyle name="Warning Text 5 2" xfId="789" xr:uid="{00000000-0005-0000-0000-0000A20C0000}"/>
    <cellStyle name="Warning Text 5 2 2" xfId="3241" xr:uid="{00000000-0005-0000-0000-0000A30C0000}"/>
    <cellStyle name="Warning Text 5 2 3" xfId="3242" xr:uid="{00000000-0005-0000-0000-0000A40C0000}"/>
    <cellStyle name="Warning Text 5 2 4" xfId="3243" xr:uid="{00000000-0005-0000-0000-0000A50C0000}"/>
    <cellStyle name="Warning Text 5 3" xfId="790" xr:uid="{00000000-0005-0000-0000-0000A60C0000}"/>
    <cellStyle name="Warning Text 5 3 2" xfId="3245" xr:uid="{00000000-0005-0000-0000-0000A70C0000}"/>
    <cellStyle name="Warning Text 5 3 3" xfId="3246" xr:uid="{00000000-0005-0000-0000-0000A80C0000}"/>
    <cellStyle name="Warning Text 5 3 4" xfId="3244" xr:uid="{00000000-0005-0000-0000-0000A90C0000}"/>
    <cellStyle name="Warning Text 5 4" xfId="791" xr:uid="{00000000-0005-0000-0000-0000AA0C0000}"/>
    <cellStyle name="Warning Text 5 4 2" xfId="3248" xr:uid="{00000000-0005-0000-0000-0000AB0C0000}"/>
    <cellStyle name="Warning Text 5 4 3" xfId="3249" xr:uid="{00000000-0005-0000-0000-0000AC0C0000}"/>
    <cellStyle name="Warning Text 5 4 4" xfId="3247" xr:uid="{00000000-0005-0000-0000-0000AD0C0000}"/>
    <cellStyle name="Warning Text 6" xfId="792" xr:uid="{00000000-0005-0000-0000-0000AE0C0000}"/>
    <cellStyle name="Warning Text 6 2" xfId="3251" xr:uid="{00000000-0005-0000-0000-0000AF0C0000}"/>
    <cellStyle name="Warning Text 6 3" xfId="3252" xr:uid="{00000000-0005-0000-0000-0000B00C0000}"/>
    <cellStyle name="Warning Text 6 4" xfId="3250" xr:uid="{00000000-0005-0000-0000-0000B10C0000}"/>
    <cellStyle name="Warning Text 7" xfId="793" xr:uid="{00000000-0005-0000-0000-0000B20C0000}"/>
    <cellStyle name="Warning Text 7 2" xfId="3253" xr:uid="{00000000-0005-0000-0000-0000B30C0000}"/>
    <cellStyle name="Warning Text 8" xfId="794" xr:uid="{00000000-0005-0000-0000-0000B40C0000}"/>
    <cellStyle name="Warning Text 9" xfId="795" xr:uid="{00000000-0005-0000-0000-0000B50C0000}"/>
    <cellStyle name="Warning Text 9 2" xfId="3255" xr:uid="{00000000-0005-0000-0000-0000B60C0000}"/>
    <cellStyle name="Warning Text 9 3" xfId="3256" xr:uid="{00000000-0005-0000-0000-0000B70C0000}"/>
    <cellStyle name="Warning Text 9 4" xfId="3254" xr:uid="{00000000-0005-0000-0000-0000B80C0000}"/>
  </cellStyles>
  <dxfs count="17">
    <dxf>
      <font>
        <b/>
        <i val="0"/>
        <strike val="0"/>
        <condense val="0"/>
        <extend val="0"/>
      </font>
      <fill>
        <patternFill patternType="solid">
          <bgColor indexed="10"/>
        </patternFill>
      </fill>
    </dxf>
    <dxf>
      <fill>
        <patternFill>
          <bgColor indexed="22"/>
        </patternFill>
      </fill>
    </dxf>
    <dxf>
      <fill>
        <patternFill>
          <fgColor indexed="53"/>
          <bgColor indexed="52"/>
        </patternFill>
      </fill>
    </dxf>
    <dxf>
      <fill>
        <patternFill>
          <bgColor indexed="22"/>
        </patternFill>
      </fill>
    </dxf>
    <dxf>
      <fill>
        <patternFill>
          <fgColor indexed="53"/>
          <bgColor indexed="52"/>
        </patternFill>
      </fill>
    </dxf>
    <dxf>
      <font>
        <b/>
        <i val="0"/>
        <strike val="0"/>
        <condense val="0"/>
        <extend val="0"/>
      </font>
      <fill>
        <patternFill patternType="solid">
          <bgColor indexed="10"/>
        </patternFill>
      </fill>
    </dxf>
    <dxf>
      <fill>
        <patternFill>
          <fgColor indexed="53"/>
          <bgColor indexed="52"/>
        </patternFill>
      </fill>
    </dxf>
    <dxf>
      <fill>
        <patternFill>
          <fgColor indexed="53"/>
          <bgColor indexed="52"/>
        </patternFill>
      </fill>
    </dxf>
    <dxf>
      <fill>
        <patternFill>
          <bgColor indexed="22"/>
        </patternFill>
      </fill>
    </dxf>
    <dxf>
      <font>
        <b val="0"/>
        <i val="0"/>
        <condense val="0"/>
        <extend val="0"/>
        <color indexed="60"/>
      </font>
    </dxf>
    <dxf>
      <font>
        <b val="0"/>
        <i val="0"/>
        <condense val="0"/>
        <extend val="0"/>
        <color indexed="60"/>
      </font>
    </dxf>
    <dxf>
      <fill>
        <patternFill>
          <bgColor theme="0" tint="-0.24994659260841701"/>
        </patternFill>
      </fill>
    </dxf>
    <dxf>
      <fill>
        <patternFill>
          <bgColor theme="0" tint="-0.24994659260841701"/>
        </patternFill>
      </fill>
    </dxf>
    <dxf>
      <font>
        <color auto="1"/>
      </font>
      <fill>
        <patternFill>
          <bgColor theme="0" tint="-0.24994659260841701"/>
        </patternFill>
      </fill>
    </dxf>
    <dxf>
      <font>
        <color auto="1"/>
      </font>
      <fill>
        <patternFill>
          <bgColor theme="0" tint="-0.24994659260841701"/>
        </patternFill>
      </fill>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16" fmlaLink="$AG22" fmlaRange="'Reference Data'!$AT$53:$AT$194" noThreeD="1" sel="1" val="0"/>
</file>

<file path=xl/ctrlProps/ctrlProp2.xml><?xml version="1.0" encoding="utf-8"?>
<formControlPr xmlns="http://schemas.microsoft.com/office/spreadsheetml/2009/9/main" objectType="Drop" dropLines="3" dropStyle="combo" dx="16" fmlaLink="$AF$10" fmlaRange="'Reference Data'!$B$32:$B$34" noThreeD="1" sel="3" val="0"/>
</file>

<file path=xl/ctrlProps/ctrlProp3.xml><?xml version="1.0" encoding="utf-8"?>
<formControlPr xmlns="http://schemas.microsoft.com/office/spreadsheetml/2009/9/main" objectType="Drop" dropLines="20" dropStyle="combo" dx="16" fmlaLink="$AG23" fmlaRange="'Reference Data'!$AT$53:$AT$194" noThreeD="1" sel="1" val="0"/>
</file>

<file path=xl/ctrlProps/ctrlProp4.xml><?xml version="1.0" encoding="utf-8"?>
<formControlPr xmlns="http://schemas.microsoft.com/office/spreadsheetml/2009/9/main" objectType="Drop" dropLines="20" dropStyle="combo" dx="16" fmlaLink="$AG24" fmlaRange="'Reference Data'!$AT$53:$AT$194" noThreeD="1" sel="1" val="0"/>
</file>

<file path=xl/ctrlProps/ctrlProp5.xml><?xml version="1.0" encoding="utf-8"?>
<formControlPr xmlns="http://schemas.microsoft.com/office/spreadsheetml/2009/9/main" objectType="Drop" dropLines="20" dropStyle="combo" dx="16" fmlaLink="$AG25" fmlaRange="'Reference Data'!$AT$53:$AT$194" noThreeD="1" sel="1" val="0"/>
</file>

<file path=xl/ctrlProps/ctrlProp6.xml><?xml version="1.0" encoding="utf-8"?>
<formControlPr xmlns="http://schemas.microsoft.com/office/spreadsheetml/2009/9/main" objectType="Drop" dropLines="20" dropStyle="combo" dx="16" fmlaLink="$AG26" fmlaRange="'Reference Data'!$AT$53:$AT$194" noThreeD="1" sel="1" val="0"/>
</file>

<file path=xl/ctrlProps/ctrlProp7.xml><?xml version="1.0" encoding="utf-8"?>
<formControlPr xmlns="http://schemas.microsoft.com/office/spreadsheetml/2009/9/main" objectType="Drop" dropLines="20" dropStyle="combo" dx="16" fmlaLink="$AG30" fmlaRange="'Reference Data'!$AT$53:$AT$212" noThreeD="1" sel="1" val="0"/>
</file>

<file path=xl/ctrlProps/ctrlProp8.xml><?xml version="1.0" encoding="utf-8"?>
<formControlPr xmlns="http://schemas.microsoft.com/office/spreadsheetml/2009/9/main" objectType="Drop" dropLines="20" dropStyle="combo" dx="16" fmlaLink="$AG31" fmlaRange="'Reference Data'!$AT$53:$AT$212" noThreeD="1" sel="1" val="0"/>
</file>

<file path=xl/ctrlProps/ctrlProp9.xml><?xml version="1.0" encoding="utf-8"?>
<formControlPr xmlns="http://schemas.microsoft.com/office/spreadsheetml/2009/9/main" objectType="Drop" dropLines="20" dropStyle="combo" dx="16" fmlaLink="$AG32" fmlaRange="'Reference Data'!$AT$53:$AT$212" noThreeD="1" sel="1" val="0"/>
</file>

<file path=xl/ctrlProps/ctrlProp10.xml><?xml version="1.0" encoding="utf-8"?>
<formControlPr xmlns="http://schemas.microsoft.com/office/spreadsheetml/2009/9/main" objectType="Drop" dropLines="20" dropStyle="combo" dx="16" fmlaLink="$AG33" fmlaRange="'Reference Data'!$AT$53:$AT$212" noThreeD="1" sel="1" val="0"/>
</file>

<file path=xl/ctrlProps/ctrlProp11.xml><?xml version="1.0" encoding="utf-8"?>
<formControlPr xmlns="http://schemas.microsoft.com/office/spreadsheetml/2009/9/main" objectType="Drop" dropLines="20" dropStyle="combo" dx="16" fmlaLink="$AG34" fmlaRange="'Reference Data'!$AT$53:$AT$212" noThreeD="1" sel="1" val="0"/>
</file>

<file path=xl/ctrlProps/ctrlProp12.xml><?xml version="1.0" encoding="utf-8"?>
<formControlPr xmlns="http://schemas.microsoft.com/office/spreadsheetml/2009/9/main" objectType="Drop" dropStyle="combo" dx="16" fmlaLink="AF17" fmlaRange="'Reference Data'!$G$33:$G$4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Output!Print_Area"/></Relationships>
</file>

<file path=xl/drawings/_rels/drawing3.xml.rels><?xml version="1.0" encoding="UTF-8" standalone="yes"?>
<Relationships xmlns="http://schemas.openxmlformats.org/package/2006/relationships"><Relationship Id="rId1" Type="http://schemas.openxmlformats.org/officeDocument/2006/relationships/hyperlink" Target="#'INPUT &amp; OUTPUT'!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6.xml.rels><?xml version="1.0" encoding="UTF-8" standalone="yes"?>
<Relationships xmlns="http://schemas.openxmlformats.org/package/2006/relationships"><Relationship Id="rId1" Type="http://schemas.openxmlformats.org/officeDocument/2006/relationships/hyperlink" Target="#Park!Print_Area"/></Relationships>
</file>

<file path=xl/drawings/_rels/drawing7.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8.xml.rels><?xml version="1.0" encoding="UTF-8" standalone="yes"?>
<Relationships xmlns="http://schemas.openxmlformats.org/package/2006/relationships"><Relationship Id="rId1" Type="http://schemas.openxmlformats.org/officeDocument/2006/relationships/hyperlink" Target="#Stormwater!Print_Area"/></Relationships>
</file>

<file path=xl/drawings/_rels/drawing9.xml.rels><?xml version="1.0" encoding="UTF-8" standalone="yes"?>
<Relationships xmlns="http://schemas.openxmlformats.org/package/2006/relationships"><Relationship Id="rId1" Type="http://schemas.openxmlformats.org/officeDocument/2006/relationships/hyperlink" Target="#'SPRP Max'!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Fixt.u. Calc'!Print_Area"/></Relationships>
</file>

<file path=xl/drawings/drawing1.xml><?xml version="1.0" encoding="utf-8"?>
<xdr:wsDr xmlns:xdr="http://schemas.openxmlformats.org/drawingml/2006/spreadsheetDrawing" xmlns:a="http://schemas.openxmlformats.org/drawingml/2006/main">
  <xdr:twoCellAnchor>
    <xdr:from>
      <xdr:col>12</xdr:col>
      <xdr:colOff>9525</xdr:colOff>
      <xdr:row>1</xdr:row>
      <xdr:rowOff>95250</xdr:rowOff>
    </xdr:from>
    <xdr:to>
      <xdr:col>13</xdr:col>
      <xdr:colOff>47625</xdr:colOff>
      <xdr:row>4</xdr:row>
      <xdr:rowOff>219075</xdr:rowOff>
    </xdr:to>
    <xdr:pic>
      <xdr:nvPicPr>
        <xdr:cNvPr id="48034" name="Picture 1" descr="CT_Main_Greyscale">
          <a:extLst>
            <a:ext uri="{FF2B5EF4-FFF2-40B4-BE49-F238E27FC236}">
              <a16:creationId xmlns:a16="http://schemas.microsoft.com/office/drawing/2014/main" id="{00000000-0008-0000-0000-0000A2B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5717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13</xdr:col>
      <xdr:colOff>266700</xdr:colOff>
      <xdr:row>43</xdr:row>
      <xdr:rowOff>133350</xdr:rowOff>
    </xdr:to>
    <xdr:sp macro="" textlink="">
      <xdr:nvSpPr>
        <xdr:cNvPr id="48035" name="Rectangle 2">
          <a:extLst>
            <a:ext uri="{FF2B5EF4-FFF2-40B4-BE49-F238E27FC236}">
              <a16:creationId xmlns:a16="http://schemas.microsoft.com/office/drawing/2014/main" id="{00000000-0008-0000-0000-0000A3BB0000}"/>
            </a:ext>
          </a:extLst>
        </xdr:cNvPr>
        <xdr:cNvSpPr>
          <a:spLocks noChangeArrowheads="1"/>
        </xdr:cNvSpPr>
      </xdr:nvSpPr>
      <xdr:spPr bwMode="auto">
        <a:xfrm>
          <a:off x="85725" y="66675"/>
          <a:ext cx="8829675" cy="79724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absolute">
    <xdr:from>
      <xdr:col>14</xdr:col>
      <xdr:colOff>31457</xdr:colOff>
      <xdr:row>0</xdr:row>
      <xdr:rowOff>23813</xdr:rowOff>
    </xdr:from>
    <xdr:to>
      <xdr:col>17</xdr:col>
      <xdr:colOff>410560</xdr:colOff>
      <xdr:row>42</xdr:row>
      <xdr:rowOff>117179</xdr:rowOff>
    </xdr:to>
    <xdr:sp macro="" textlink="">
      <xdr:nvSpPr>
        <xdr:cNvPr id="2" name="Rectangle 1">
          <a:extLst>
            <a:ext uri="{FF2B5EF4-FFF2-40B4-BE49-F238E27FC236}">
              <a16:creationId xmlns:a16="http://schemas.microsoft.com/office/drawing/2014/main" id="{00000000-0008-0000-0000-000002000000}"/>
            </a:ext>
          </a:extLst>
        </xdr:cNvPr>
        <xdr:cNvSpPr/>
      </xdr:nvSpPr>
      <xdr:spPr bwMode="auto">
        <a:xfrm>
          <a:off x="9251181" y="23813"/>
          <a:ext cx="2202656" cy="7989093"/>
        </a:xfrm>
        <a:prstGeom prst="rect">
          <a:avLst/>
        </a:prstGeom>
        <a:solidFill>
          <a:schemeClr val="tx2">
            <a:lumMod val="40000"/>
            <a:lumOff val="60000"/>
            <a:alpha val="56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a:bevelT w="171450" h="177800"/>
        </a:sp3d>
      </xdr:spPr>
      <xdr:txBody>
        <a:bodyPr vertOverflow="clip" horzOverflow="clip" wrap="square" lIns="18288" tIns="0" rIns="0" bIns="0" rtlCol="0" anchor="t" upright="1"/>
        <a:lstStyle/>
        <a:p>
          <a:pPr lvl="0" algn="l"/>
          <a:r>
            <a:rPr lang="en-AU" sz="1100"/>
            <a:t>    			                          </a:t>
          </a:r>
          <a:r>
            <a:rPr lang="en-AU" sz="1100" baseline="0"/>
            <a:t>                                                                                   	</a:t>
          </a:r>
          <a:r>
            <a:rPr lang="en-AU" sz="1100" b="1" u="sng"/>
            <a:t>CONTENTS</a:t>
          </a:r>
          <a:r>
            <a:rPr lang="en-AU" sz="1100" b="0" u="none"/>
            <a:t>                                              																																																																												</a:t>
          </a:r>
          <a:r>
            <a:rPr lang="en-AU" sz="1100" b="0" u="none" baseline="0"/>
            <a:t>                                   </a:t>
          </a:r>
          <a:endParaRPr lang="en-AU" sz="1100" b="1" u="sng"/>
        </a:p>
      </xdr:txBody>
    </xdr:sp>
    <xdr:clientData fPrintsWithSheet="0"/>
  </xdr:twoCellAnchor>
  <xdr:twoCellAnchor editAs="absolute">
    <xdr:from>
      <xdr:col>14</xdr:col>
      <xdr:colOff>224337</xdr:colOff>
      <xdr:row>6</xdr:row>
      <xdr:rowOff>171450</xdr:rowOff>
    </xdr:from>
    <xdr:to>
      <xdr:col>16</xdr:col>
      <xdr:colOff>398695</xdr:colOff>
      <xdr:row>10</xdr:row>
      <xdr:rowOff>24291</xdr:rowOff>
    </xdr:to>
    <xdr:sp macro="[0]!ViewWater" textlink="">
      <xdr:nvSpPr>
        <xdr:cNvPr id="5" name="Rounded Rectangle 4">
          <a:extLst>
            <a:ext uri="{FF2B5EF4-FFF2-40B4-BE49-F238E27FC236}">
              <a16:creationId xmlns:a16="http://schemas.microsoft.com/office/drawing/2014/main" id="{00000000-0008-0000-0000-000005000000}"/>
            </a:ext>
          </a:extLst>
        </xdr:cNvPr>
        <xdr:cNvSpPr/>
      </xdr:nvSpPr>
      <xdr:spPr bwMode="auto">
        <a:xfrm>
          <a:off x="9453586" y="157400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'Sewer &amp; Water'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221957</xdr:colOff>
      <xdr:row>11</xdr:row>
      <xdr:rowOff>92870</xdr:rowOff>
    </xdr:from>
    <xdr:to>
      <xdr:col>16</xdr:col>
      <xdr:colOff>396315</xdr:colOff>
      <xdr:row>14</xdr:row>
      <xdr:rowOff>119107</xdr:rowOff>
    </xdr:to>
    <xdr:sp macro="[0]!View_Roads" textlink="">
      <xdr:nvSpPr>
        <xdr:cNvPr id="6" name="Rounded Rectangle 5">
          <a:extLst>
            <a:ext uri="{FF2B5EF4-FFF2-40B4-BE49-F238E27FC236}">
              <a16:creationId xmlns:a16="http://schemas.microsoft.com/office/drawing/2014/main" id="{00000000-0008-0000-0000-000006000000}"/>
            </a:ext>
          </a:extLst>
        </xdr:cNvPr>
        <xdr:cNvSpPr/>
      </xdr:nvSpPr>
      <xdr:spPr bwMode="auto">
        <a:xfrm>
          <a:off x="9451206" y="2333626"/>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'Roads'</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231483</xdr:colOff>
      <xdr:row>20</xdr:row>
      <xdr:rowOff>112396</xdr:rowOff>
    </xdr:from>
    <xdr:to>
      <xdr:col>16</xdr:col>
      <xdr:colOff>398171</xdr:colOff>
      <xdr:row>23</xdr:row>
      <xdr:rowOff>138633</xdr:rowOff>
    </xdr:to>
    <xdr:sp macro="[0]!View_Park" textlink="">
      <xdr:nvSpPr>
        <xdr:cNvPr id="7" name="Rounded Rectangle 6">
          <a:extLst>
            <a:ext uri="{FF2B5EF4-FFF2-40B4-BE49-F238E27FC236}">
              <a16:creationId xmlns:a16="http://schemas.microsoft.com/office/drawing/2014/main" id="{00000000-0008-0000-0000-000007000000}"/>
            </a:ext>
          </a:extLst>
        </xdr:cNvPr>
        <xdr:cNvSpPr/>
      </xdr:nvSpPr>
      <xdr:spPr bwMode="auto">
        <a:xfrm>
          <a:off x="9460732" y="387905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b"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'Park'</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250530</xdr:colOff>
      <xdr:row>25</xdr:row>
      <xdr:rowOff>42863</xdr:rowOff>
    </xdr:from>
    <xdr:to>
      <xdr:col>16</xdr:col>
      <xdr:colOff>407726</xdr:colOff>
      <xdr:row>28</xdr:row>
      <xdr:rowOff>78583</xdr:rowOff>
    </xdr:to>
    <xdr:sp macro="[0]!View_SPRP" textlink="">
      <xdr:nvSpPr>
        <xdr:cNvPr id="8" name="Rounded Rectangle 7">
          <a:extLst>
            <a:ext uri="{FF2B5EF4-FFF2-40B4-BE49-F238E27FC236}">
              <a16:creationId xmlns:a16="http://schemas.microsoft.com/office/drawing/2014/main" id="{00000000-0008-0000-0000-000008000000}"/>
            </a:ext>
          </a:extLst>
        </xdr:cNvPr>
        <xdr:cNvSpPr/>
      </xdr:nvSpPr>
      <xdr:spPr bwMode="auto">
        <a:xfrm>
          <a:off x="9470254" y="4650582"/>
          <a:ext cx="1381125" cy="535782"/>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'SPRP' </a:t>
          </a:r>
          <a:r>
            <a:rPr lang="en-AU" sz="1100" b="0" i="0" u="none" strike="noStrike" baseline="0">
              <a:solidFill>
                <a:srgbClr val="000000"/>
              </a:solidFill>
              <a:latin typeface="Calibri"/>
              <a:cs typeface="Calibri"/>
            </a:rPr>
            <a:t>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226719</xdr:colOff>
      <xdr:row>16</xdr:row>
      <xdr:rowOff>4763</xdr:rowOff>
    </xdr:from>
    <xdr:to>
      <xdr:col>16</xdr:col>
      <xdr:colOff>393407</xdr:colOff>
      <xdr:row>19</xdr:row>
      <xdr:rowOff>16670</xdr:rowOff>
    </xdr:to>
    <xdr:sp macro="[0]!View_Stormwater" textlink="">
      <xdr:nvSpPr>
        <xdr:cNvPr id="9" name="Rounded Rectangle 8">
          <a:extLst>
            <a:ext uri="{FF2B5EF4-FFF2-40B4-BE49-F238E27FC236}">
              <a16:creationId xmlns:a16="http://schemas.microsoft.com/office/drawing/2014/main" id="{00000000-0008-0000-0000-000009000000}"/>
            </a:ext>
          </a:extLst>
        </xdr:cNvPr>
        <xdr:cNvSpPr/>
      </xdr:nvSpPr>
      <xdr:spPr bwMode="auto">
        <a:xfrm>
          <a:off x="9455968" y="30884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View </a:t>
          </a:r>
          <a:r>
            <a:rPr lang="en-AU" sz="1100" b="0" i="0" u="none" strike="noStrike" baseline="0">
              <a:solidFill>
                <a:srgbClr val="800080"/>
              </a:solidFill>
              <a:latin typeface="Calibri"/>
              <a:cs typeface="Calibri"/>
            </a:rPr>
            <a:t>'Stormwater'</a:t>
          </a:r>
          <a:r>
            <a:rPr lang="en-AU" sz="1100" b="0" i="0" u="none" strike="noStrike" baseline="0">
              <a:solidFill>
                <a:srgbClr val="000000"/>
              </a:solidFill>
              <a:latin typeface="Calibri"/>
              <a:cs typeface="Calibri"/>
            </a:rPr>
            <a:t> Calculation</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221956</xdr:colOff>
      <xdr:row>3</xdr:row>
      <xdr:rowOff>238123</xdr:rowOff>
    </xdr:from>
    <xdr:to>
      <xdr:col>16</xdr:col>
      <xdr:colOff>401506</xdr:colOff>
      <xdr:row>5</xdr:row>
      <xdr:rowOff>107156</xdr:rowOff>
    </xdr:to>
    <xdr:sp macro="[0]!GoTo_INPUT_nd_OUTPUT" textlink="">
      <xdr:nvSpPr>
        <xdr:cNvPr id="10" name="Rounded Rectangle 9">
          <a:extLst>
            <a:ext uri="{FF2B5EF4-FFF2-40B4-BE49-F238E27FC236}">
              <a16:creationId xmlns:a16="http://schemas.microsoft.com/office/drawing/2014/main" id="{00000000-0008-0000-0000-00000A000000}"/>
            </a:ext>
          </a:extLst>
        </xdr:cNvPr>
        <xdr:cNvSpPr/>
      </xdr:nvSpPr>
      <xdr:spPr bwMode="auto">
        <a:xfrm>
          <a:off x="9435096" y="708770"/>
          <a:ext cx="1389786" cy="541386"/>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Navigate to </a:t>
          </a:r>
        </a:p>
        <a:p>
          <a:pPr algn="ctr" rtl="0">
            <a:defRPr sz="1000"/>
          </a:pPr>
          <a:r>
            <a:rPr lang="en-AU" sz="1100" b="0" i="0" u="none" strike="noStrike" baseline="0">
              <a:solidFill>
                <a:srgbClr val="800080"/>
              </a:solidFill>
              <a:latin typeface="+mn-lt"/>
              <a:cs typeface="Calibri"/>
            </a:rPr>
            <a:t>'INPUT &amp; OUTPUT</a:t>
          </a:r>
          <a:r>
            <a:rPr lang="en-AU" sz="1100" b="0" i="0" u="none" strike="noStrike" baseline="0">
              <a:solidFill>
                <a:srgbClr val="000000"/>
              </a:solidFill>
              <a:latin typeface="Calibri"/>
              <a:cs typeface="Calibri"/>
            </a:rPr>
            <a:t>'  </a:t>
          </a:r>
        </a:p>
        <a:p>
          <a:pPr algn="ctr" rtl="0">
            <a:defRPr sz="1000"/>
          </a:pPr>
          <a:endParaRPr lang="en-AU" sz="1100" b="0" i="0" u="none" strike="noStrike" baseline="0">
            <a:solidFill>
              <a:srgbClr val="000000"/>
            </a:solidFill>
            <a:latin typeface="Calibri"/>
            <a:cs typeface="Calibri"/>
          </a:endParaRPr>
        </a:p>
      </xdr:txBody>
    </xdr:sp>
    <xdr:clientData fPrintsWithSheet="0"/>
  </xdr:twoCellAnchor>
  <xdr:twoCellAnchor editAs="absolute">
    <xdr:from>
      <xdr:col>14</xdr:col>
      <xdr:colOff>300594</xdr:colOff>
      <xdr:row>31</xdr:row>
      <xdr:rowOff>502162</xdr:rowOff>
    </xdr:from>
    <xdr:to>
      <xdr:col>16</xdr:col>
      <xdr:colOff>400157</xdr:colOff>
      <xdr:row>34</xdr:row>
      <xdr:rowOff>9104</xdr:rowOff>
    </xdr:to>
    <xdr:sp macro="[0]!ViewAmendment" textlink="">
      <xdr:nvSpPr>
        <xdr:cNvPr id="14" name="Rounded Rectangle 1">
          <a:extLst>
            <a:ext uri="{FF2B5EF4-FFF2-40B4-BE49-F238E27FC236}">
              <a16:creationId xmlns:a16="http://schemas.microsoft.com/office/drawing/2014/main" id="{00000000-0008-0000-0000-00000E000000}"/>
            </a:ext>
          </a:extLst>
        </xdr:cNvPr>
        <xdr:cNvSpPr/>
      </xdr:nvSpPr>
      <xdr:spPr bwMode="auto">
        <a:xfrm>
          <a:off x="9506114" y="5869780"/>
          <a:ext cx="1317393" cy="470648"/>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Amendment </a:t>
          </a:r>
          <a:endParaRPr lang="en-AU" sz="1100"/>
        </a:p>
      </xdr:txBody>
    </xdr:sp>
    <xdr:clientData fPrintsWithSheet="0"/>
  </xdr:twoCellAnchor>
  <xdr:twoCellAnchor editAs="absolute">
    <xdr:from>
      <xdr:col>14</xdr:col>
      <xdr:colOff>297512</xdr:colOff>
      <xdr:row>29</xdr:row>
      <xdr:rowOff>123878</xdr:rowOff>
    </xdr:from>
    <xdr:to>
      <xdr:col>16</xdr:col>
      <xdr:colOff>397075</xdr:colOff>
      <xdr:row>31</xdr:row>
      <xdr:rowOff>271498</xdr:rowOff>
    </xdr:to>
    <xdr:sp macro="[0]!Calculate_FixtureUnits" textlink="">
      <xdr:nvSpPr>
        <xdr:cNvPr id="15" name="Rounded Rectangle 1">
          <a:extLst>
            <a:ext uri="{FF2B5EF4-FFF2-40B4-BE49-F238E27FC236}">
              <a16:creationId xmlns:a16="http://schemas.microsoft.com/office/drawing/2014/main" id="{00000000-0008-0000-0000-00000F000000}"/>
            </a:ext>
          </a:extLst>
        </xdr:cNvPr>
        <xdr:cNvSpPr/>
      </xdr:nvSpPr>
      <xdr:spPr bwMode="auto">
        <a:xfrm>
          <a:off x="9503032" y="5168430"/>
          <a:ext cx="1317393" cy="470647"/>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Navigate to Fixture  Unit calculation</a:t>
          </a:r>
          <a:endParaRPr lang="en-AU"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327184</xdr:colOff>
      <xdr:row>13</xdr:row>
      <xdr:rowOff>440532</xdr:rowOff>
    </xdr:from>
    <xdr:to>
      <xdr:col>17</xdr:col>
      <xdr:colOff>267652</xdr:colOff>
      <xdr:row>16</xdr:row>
      <xdr:rowOff>40065</xdr:rowOff>
    </xdr:to>
    <xdr:sp macro="[0]!don’t_hide_ActiveSheet" textlink="">
      <xdr:nvSpPr>
        <xdr:cNvPr id="5" name="Rounded Rectangle 4">
          <a:extLst>
            <a:ext uri="{FF2B5EF4-FFF2-40B4-BE49-F238E27FC236}">
              <a16:creationId xmlns:a16="http://schemas.microsoft.com/office/drawing/2014/main" id="{00000000-0008-0000-0100-000005000000}"/>
            </a:ext>
          </a:extLst>
        </xdr:cNvPr>
        <xdr:cNvSpPr/>
      </xdr:nvSpPr>
      <xdr:spPr bwMode="auto">
        <a:xfrm>
          <a:off x="11239500" y="3690938"/>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15</xdr:col>
      <xdr:colOff>654365</xdr:colOff>
      <xdr:row>17</xdr:row>
      <xdr:rowOff>190496</xdr:rowOff>
    </xdr:from>
    <xdr:to>
      <xdr:col>16</xdr:col>
      <xdr:colOff>649236</xdr:colOff>
      <xdr:row>19</xdr:row>
      <xdr:rowOff>97628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bwMode="auto">
        <a:xfrm>
          <a:off x="11560966" y="459580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7620</xdr:colOff>
          <xdr:row>21</xdr:row>
          <xdr:rowOff>7620</xdr:rowOff>
        </xdr:from>
        <xdr:to>
          <xdr:col>7</xdr:col>
          <xdr:colOff>22860</xdr:colOff>
          <xdr:row>22</xdr:row>
          <xdr:rowOff>45720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2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998220</xdr:colOff>
          <xdr:row>10</xdr:row>
          <xdr:rowOff>7620</xdr:rowOff>
        </xdr:from>
        <xdr:to>
          <xdr:col>20</xdr:col>
          <xdr:colOff>22860</xdr:colOff>
          <xdr:row>10</xdr:row>
          <xdr:rowOff>213360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2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22</xdr:row>
          <xdr:rowOff>22860</xdr:rowOff>
        </xdr:from>
        <xdr:to>
          <xdr:col>7</xdr:col>
          <xdr:colOff>22860</xdr:colOff>
          <xdr:row>23</xdr:row>
          <xdr:rowOff>22860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2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23</xdr:row>
          <xdr:rowOff>22860</xdr:rowOff>
        </xdr:from>
        <xdr:to>
          <xdr:col>7</xdr:col>
          <xdr:colOff>22860</xdr:colOff>
          <xdr:row>24</xdr:row>
          <xdr:rowOff>30480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2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24</xdr:row>
          <xdr:rowOff>22860</xdr:rowOff>
        </xdr:from>
        <xdr:to>
          <xdr:col>7</xdr:col>
          <xdr:colOff>22860</xdr:colOff>
          <xdr:row>25</xdr:row>
          <xdr:rowOff>38100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2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25</xdr:row>
          <xdr:rowOff>7620</xdr:rowOff>
        </xdr:from>
        <xdr:to>
          <xdr:col>7</xdr:col>
          <xdr:colOff>22860</xdr:colOff>
          <xdr:row>26</xdr:row>
          <xdr:rowOff>38100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2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29</xdr:row>
          <xdr:rowOff>7620</xdr:rowOff>
        </xdr:from>
        <xdr:to>
          <xdr:col>7</xdr:col>
          <xdr:colOff>22860</xdr:colOff>
          <xdr:row>30</xdr:row>
          <xdr:rowOff>45720</xdr:rowOff>
        </xdr:to>
        <xdr:sp macro="" textlink="">
          <xdr:nvSpPr>
            <xdr:cNvPr id="21641" name="Drop Down 137" hidden="1">
              <a:extLst>
                <a:ext uri="{63B3BB69-23CF-44E3-9099-C40C66FF867C}">
                  <a14:compatExt spid="_x0000_s21641"/>
                </a:ext>
                <a:ext uri="{FF2B5EF4-FFF2-40B4-BE49-F238E27FC236}">
                  <a16:creationId xmlns:a16="http://schemas.microsoft.com/office/drawing/2014/main" id="{00000000-0008-0000-0200-00008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30</xdr:row>
          <xdr:rowOff>38100</xdr:rowOff>
        </xdr:from>
        <xdr:to>
          <xdr:col>7</xdr:col>
          <xdr:colOff>22860</xdr:colOff>
          <xdr:row>31</xdr:row>
          <xdr:rowOff>60960</xdr:rowOff>
        </xdr:to>
        <xdr:sp macro="" textlink="">
          <xdr:nvSpPr>
            <xdr:cNvPr id="21642" name="Drop Down 138" hidden="1">
              <a:extLst>
                <a:ext uri="{63B3BB69-23CF-44E3-9099-C40C66FF867C}">
                  <a14:compatExt spid="_x0000_s21642"/>
                </a:ext>
                <a:ext uri="{FF2B5EF4-FFF2-40B4-BE49-F238E27FC236}">
                  <a16:creationId xmlns:a16="http://schemas.microsoft.com/office/drawing/2014/main" id="{00000000-0008-0000-0200-00008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31</xdr:row>
          <xdr:rowOff>30480</xdr:rowOff>
        </xdr:from>
        <xdr:to>
          <xdr:col>7</xdr:col>
          <xdr:colOff>22860</xdr:colOff>
          <xdr:row>32</xdr:row>
          <xdr:rowOff>68580</xdr:rowOff>
        </xdr:to>
        <xdr:sp macro="" textlink="">
          <xdr:nvSpPr>
            <xdr:cNvPr id="21643" name="Drop Down 139" hidden="1">
              <a:extLst>
                <a:ext uri="{63B3BB69-23CF-44E3-9099-C40C66FF867C}">
                  <a14:compatExt spid="_x0000_s21643"/>
                </a:ext>
                <a:ext uri="{FF2B5EF4-FFF2-40B4-BE49-F238E27FC236}">
                  <a16:creationId xmlns:a16="http://schemas.microsoft.com/office/drawing/2014/main" id="{00000000-0008-0000-0200-00008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32</xdr:row>
          <xdr:rowOff>60960</xdr:rowOff>
        </xdr:from>
        <xdr:to>
          <xdr:col>7</xdr:col>
          <xdr:colOff>22860</xdr:colOff>
          <xdr:row>33</xdr:row>
          <xdr:rowOff>68580</xdr:rowOff>
        </xdr:to>
        <xdr:sp macro="" textlink="">
          <xdr:nvSpPr>
            <xdr:cNvPr id="21644" name="Drop Down 140" hidden="1">
              <a:extLst>
                <a:ext uri="{63B3BB69-23CF-44E3-9099-C40C66FF867C}">
                  <a14:compatExt spid="_x0000_s21644"/>
                </a:ext>
                <a:ext uri="{FF2B5EF4-FFF2-40B4-BE49-F238E27FC236}">
                  <a16:creationId xmlns:a16="http://schemas.microsoft.com/office/drawing/2014/main" id="{00000000-0008-0000-0200-00008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7620</xdr:colOff>
          <xdr:row>33</xdr:row>
          <xdr:rowOff>45720</xdr:rowOff>
        </xdr:from>
        <xdr:to>
          <xdr:col>7</xdr:col>
          <xdr:colOff>22860</xdr:colOff>
          <xdr:row>34</xdr:row>
          <xdr:rowOff>22860</xdr:rowOff>
        </xdr:to>
        <xdr:sp macro="" textlink="">
          <xdr:nvSpPr>
            <xdr:cNvPr id="21645" name="Drop Down 141" hidden="1">
              <a:extLst>
                <a:ext uri="{63B3BB69-23CF-44E3-9099-C40C66FF867C}">
                  <a14:compatExt spid="_x0000_s21645"/>
                </a:ext>
                <a:ext uri="{FF2B5EF4-FFF2-40B4-BE49-F238E27FC236}">
                  <a16:creationId xmlns:a16="http://schemas.microsoft.com/office/drawing/2014/main" id="{00000000-0008-0000-0200-00008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1</xdr:col>
      <xdr:colOff>36195</xdr:colOff>
      <xdr:row>1</xdr:row>
      <xdr:rowOff>38100</xdr:rowOff>
    </xdr:from>
    <xdr:to>
      <xdr:col>12</xdr:col>
      <xdr:colOff>169545</xdr:colOff>
      <xdr:row>2</xdr:row>
      <xdr:rowOff>0</xdr:rowOff>
    </xdr:to>
    <xdr:sp macro="" textlink="">
      <xdr:nvSpPr>
        <xdr:cNvPr id="21715" name="Text Box 211">
          <a:extLst>
            <a:ext uri="{FF2B5EF4-FFF2-40B4-BE49-F238E27FC236}">
              <a16:creationId xmlns:a16="http://schemas.microsoft.com/office/drawing/2014/main" id="{00000000-0008-0000-0200-0000D3540000}"/>
            </a:ext>
          </a:extLst>
        </xdr:cNvPr>
        <xdr:cNvSpPr txBox="1">
          <a:spLocks noChangeArrowheads="1"/>
        </xdr:cNvSpPr>
      </xdr:nvSpPr>
      <xdr:spPr bwMode="auto">
        <a:xfrm>
          <a:off x="171450" y="295275"/>
          <a:ext cx="650557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worksheet applies to  headworks calculation for Sewer &amp; Water, Roads, Park and  Stormwater.  </a:t>
          </a:r>
        </a:p>
      </xdr:txBody>
    </xdr:sp>
    <xdr:clientData/>
  </xdr:twoCellAnchor>
  <xdr:twoCellAnchor>
    <xdr:from>
      <xdr:col>20</xdr:col>
      <xdr:colOff>134619</xdr:colOff>
      <xdr:row>1</xdr:row>
      <xdr:rowOff>141605</xdr:rowOff>
    </xdr:from>
    <xdr:to>
      <xdr:col>26</xdr:col>
      <xdr:colOff>621027</xdr:colOff>
      <xdr:row>7</xdr:row>
      <xdr:rowOff>200702</xdr:rowOff>
    </xdr:to>
    <xdr:sp macro="" textlink="">
      <xdr:nvSpPr>
        <xdr:cNvPr id="21718" name="Text Box 214">
          <a:extLst>
            <a:ext uri="{FF2B5EF4-FFF2-40B4-BE49-F238E27FC236}">
              <a16:creationId xmlns:a16="http://schemas.microsoft.com/office/drawing/2014/main" id="{00000000-0008-0000-0200-0000D6540000}"/>
            </a:ext>
          </a:extLst>
        </xdr:cNvPr>
        <xdr:cNvSpPr txBox="1">
          <a:spLocks noChangeArrowheads="1"/>
        </xdr:cNvSpPr>
      </xdr:nvSpPr>
      <xdr:spPr bwMode="auto">
        <a:xfrm>
          <a:off x="11127739" y="386080"/>
          <a:ext cx="3888741" cy="120904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en-AU" sz="1000" b="0" i="0" u="none" strike="noStrike" kern="0" spc="0" baseline="0">
              <a:solidFill>
                <a:srgbClr val="000000"/>
              </a:solidFill>
              <a:latin typeface="Arial"/>
              <a:cs typeface="Arial"/>
            </a:rPr>
            <a:t>At time of payment, these indices should be updated to those published by the Australian Bureau of  Statistics, as  applicable to the 2nd preceding financial quarter (e.g., payment at April 2012 should use indices published for  Dec 2011).</a:t>
          </a:r>
        </a:p>
        <a:p>
          <a:pPr algn="l" rtl="0">
            <a:lnSpc>
              <a:spcPts val="1000"/>
            </a:lnSpc>
            <a:defRPr sz="1000"/>
          </a:pPr>
          <a:endParaRPr lang="en-AU" sz="1000" b="0" i="0" u="none" strike="noStrike" kern="0" spc="0" baseline="0">
            <a:solidFill>
              <a:srgbClr val="000000"/>
            </a:solidFill>
            <a:latin typeface="Arial"/>
            <a:cs typeface="Arial"/>
          </a:endParaRPr>
        </a:p>
        <a:p>
          <a:pPr algn="l" rtl="0">
            <a:lnSpc>
              <a:spcPts val="900"/>
            </a:lnSpc>
            <a:defRPr sz="1000"/>
          </a:pPr>
          <a:r>
            <a:rPr lang="en-AU" sz="1000" b="0" i="0" u="none" strike="noStrike" kern="0" spc="0" baseline="0">
              <a:solidFill>
                <a:srgbClr val="000000"/>
              </a:solidFill>
              <a:latin typeface="Arial"/>
              <a:cs typeface="Arial"/>
            </a:rPr>
            <a:t>The Minister may adjust the max. charges . The SPRP adjustment factor allows this and relates to the values as per the SPRP at 29 July 2016.</a:t>
          </a:r>
        </a:p>
      </xdr:txBody>
    </xdr:sp>
    <xdr:clientData fPrintsWithSheet="0"/>
  </xdr:twoCellAnchor>
  <xdr:twoCellAnchor>
    <xdr:from>
      <xdr:col>24</xdr:col>
      <xdr:colOff>213360</xdr:colOff>
      <xdr:row>19</xdr:row>
      <xdr:rowOff>96359</xdr:rowOff>
    </xdr:from>
    <xdr:to>
      <xdr:col>27</xdr:col>
      <xdr:colOff>136889</xdr:colOff>
      <xdr:row>21</xdr:row>
      <xdr:rowOff>117624</xdr:rowOff>
    </xdr:to>
    <xdr:sp macro="[0]!don’t_hide_ActiveSheet" textlink="">
      <xdr:nvSpPr>
        <xdr:cNvPr id="18" name="Rounded Rectangle 17">
          <a:extLst>
            <a:ext uri="{FF2B5EF4-FFF2-40B4-BE49-F238E27FC236}">
              <a16:creationId xmlns:a16="http://schemas.microsoft.com/office/drawing/2014/main" id="{00000000-0008-0000-0200-000012000000}"/>
            </a:ext>
          </a:extLst>
        </xdr:cNvPr>
        <xdr:cNvSpPr/>
      </xdr:nvSpPr>
      <xdr:spPr bwMode="auto">
        <a:xfrm>
          <a:off x="14183360" y="3774914"/>
          <a:ext cx="1467170" cy="538716"/>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25</xdr:col>
      <xdr:colOff>198915</xdr:colOff>
      <xdr:row>22</xdr:row>
      <xdr:rowOff>153985</xdr:rowOff>
    </xdr:from>
    <xdr:to>
      <xdr:col>26</xdr:col>
      <xdr:colOff>445356</xdr:colOff>
      <xdr:row>24</xdr:row>
      <xdr:rowOff>76992</xdr:rowOff>
    </xdr:to>
    <xdr:sp macro="" textlink="">
      <xdr:nvSpPr>
        <xdr:cNvPr id="19" name="Rounded Rectangle 18">
          <a:hlinkClick xmlns:r="http://schemas.openxmlformats.org/officeDocument/2006/relationships" r:id="rId1"/>
          <a:extLst>
            <a:ext uri="{FF2B5EF4-FFF2-40B4-BE49-F238E27FC236}">
              <a16:creationId xmlns:a16="http://schemas.microsoft.com/office/drawing/2014/main" id="{00000000-0008-0000-0200-000013000000}"/>
            </a:ext>
          </a:extLst>
        </xdr:cNvPr>
        <xdr:cNvSpPr/>
      </xdr:nvSpPr>
      <xdr:spPr bwMode="auto">
        <a:xfrm>
          <a:off x="14584840" y="4583745"/>
          <a:ext cx="702946" cy="390367"/>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mc:AlternateContent xmlns:mc="http://schemas.openxmlformats.org/markup-compatibility/2006">
    <mc:Choice xmlns:a14="http://schemas.microsoft.com/office/drawing/2010/main" Requires="a14">
      <xdr:twoCellAnchor>
        <xdr:from>
          <xdr:col>9</xdr:col>
          <xdr:colOff>0</xdr:colOff>
          <xdr:row>14</xdr:row>
          <xdr:rowOff>7620</xdr:rowOff>
        </xdr:from>
        <xdr:to>
          <xdr:col>18</xdr:col>
          <xdr:colOff>22860</xdr:colOff>
          <xdr:row>15</xdr:row>
          <xdr:rowOff>7620</xdr:rowOff>
        </xdr:to>
        <xdr:sp macro="" textlink="">
          <xdr:nvSpPr>
            <xdr:cNvPr id="21697" name="Drop Down 193" hidden="1">
              <a:extLst>
                <a:ext uri="{63B3BB69-23CF-44E3-9099-C40C66FF867C}">
                  <a14:compatExt spid="_x0000_s21697"/>
                </a:ext>
                <a:ext uri="{FF2B5EF4-FFF2-40B4-BE49-F238E27FC236}">
                  <a16:creationId xmlns:a16="http://schemas.microsoft.com/office/drawing/2014/main" id="{00000000-0008-0000-0200-0000C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76200</xdr:colOff>
      <xdr:row>0</xdr:row>
      <xdr:rowOff>0</xdr:rowOff>
    </xdr:from>
    <xdr:to>
      <xdr:col>18</xdr:col>
      <xdr:colOff>255263</xdr:colOff>
      <xdr:row>0</xdr:row>
      <xdr:rowOff>0</xdr:rowOff>
    </xdr:to>
    <xdr:sp macro="" textlink="">
      <xdr:nvSpPr>
        <xdr:cNvPr id="23571" name="AutoShape 19">
          <a:extLst>
            <a:ext uri="{FF2B5EF4-FFF2-40B4-BE49-F238E27FC236}">
              <a16:creationId xmlns:a16="http://schemas.microsoft.com/office/drawing/2014/main" id="{00000000-0008-0000-0300-0000135C0000}"/>
            </a:ext>
          </a:extLst>
        </xdr:cNvPr>
        <xdr:cNvSpPr>
          <a:spLocks noChangeArrowheads="1"/>
        </xdr:cNvSpPr>
      </xdr:nvSpPr>
      <xdr:spPr bwMode="auto">
        <a:xfrm>
          <a:off x="9753600" y="0"/>
          <a:ext cx="5295900" cy="0"/>
        </a:xfrm>
        <a:prstGeom prst="wedgeRectCallout">
          <a:avLst>
            <a:gd name="adj1" fmla="val -66394"/>
            <a:gd name="adj2" fmla="val -215116"/>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en-AU" sz="1000" b="0" i="0" u="none" strike="noStrike" baseline="0">
              <a:solidFill>
                <a:srgbClr val="0000FF"/>
              </a:solidFill>
              <a:latin typeface="Arial"/>
              <a:cs typeface="Arial"/>
            </a:rPr>
            <a:t>To identify the closest match,  need to see the definitions list. When hiding indivual sheets keep in mind to leave option to show definition list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1</xdr:row>
      <xdr:rowOff>85725</xdr:rowOff>
    </xdr:from>
    <xdr:to>
      <xdr:col>10</xdr:col>
      <xdr:colOff>870601</xdr:colOff>
      <xdr:row>4</xdr:row>
      <xdr:rowOff>150539</xdr:rowOff>
    </xdr:to>
    <xdr:sp macro="" textlink="">
      <xdr:nvSpPr>
        <xdr:cNvPr id="7205" name="Text Box 37">
          <a:extLst>
            <a:ext uri="{FF2B5EF4-FFF2-40B4-BE49-F238E27FC236}">
              <a16:creationId xmlns:a16="http://schemas.microsoft.com/office/drawing/2014/main" id="{00000000-0008-0000-0400-0000251C0000}"/>
            </a:ext>
          </a:extLst>
        </xdr:cNvPr>
        <xdr:cNvSpPr txBox="1">
          <a:spLocks noChangeArrowheads="1"/>
        </xdr:cNvSpPr>
      </xdr:nvSpPr>
      <xdr:spPr bwMode="auto">
        <a:xfrm>
          <a:off x="180975" y="285750"/>
          <a:ext cx="6877050" cy="657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all Reconfiguration of Lot or Material Change of Use development requiring/involving connection to Council sewer or water supply, and represents the contributions which would apply before the SPRP maximum charges are considered (Translated from City Plan Policy 3, Section 2 - Headworks, last updated 27/10/09).</a:t>
          </a:r>
        </a:p>
      </xdr:txBody>
    </xdr:sp>
    <xdr:clientData/>
  </xdr:twoCellAnchor>
  <xdr:twoCellAnchor>
    <xdr:from>
      <xdr:col>13</xdr:col>
      <xdr:colOff>85724</xdr:colOff>
      <xdr:row>13</xdr:row>
      <xdr:rowOff>176212</xdr:rowOff>
    </xdr:from>
    <xdr:to>
      <xdr:col>14</xdr:col>
      <xdr:colOff>624901</xdr:colOff>
      <xdr:row>17</xdr:row>
      <xdr:rowOff>21432</xdr:rowOff>
    </xdr:to>
    <xdr:sp macro="[0]!Contents" textlink="">
      <xdr:nvSpPr>
        <xdr:cNvPr id="10" name="Rounded Rectangle 9">
          <a:extLst>
            <a:ext uri="{FF2B5EF4-FFF2-40B4-BE49-F238E27FC236}">
              <a16:creationId xmlns:a16="http://schemas.microsoft.com/office/drawing/2014/main" id="{00000000-0008-0000-0400-00000A000000}"/>
            </a:ext>
          </a:extLst>
        </xdr:cNvPr>
        <xdr:cNvSpPr/>
      </xdr:nvSpPr>
      <xdr:spPr bwMode="auto">
        <a:xfrm>
          <a:off x="9751218" y="263128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13</xdr:col>
      <xdr:colOff>360520</xdr:colOff>
      <xdr:row>10</xdr:row>
      <xdr:rowOff>76675</xdr:rowOff>
    </xdr:from>
    <xdr:to>
      <xdr:col>14</xdr:col>
      <xdr:colOff>198247</xdr:colOff>
      <xdr:row>12</xdr:row>
      <xdr:rowOff>40360</xdr:rowOff>
    </xdr:to>
    <xdr:sp macro="" textlink="">
      <xdr:nvSpPr>
        <xdr:cNvPr id="13" name="Rounded Rectangle 12">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bwMode="auto">
        <a:xfrm>
          <a:off x="10010774" y="1962149"/>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38100</xdr:colOff>
      <xdr:row>2</xdr:row>
      <xdr:rowOff>28575</xdr:rowOff>
    </xdr:from>
    <xdr:to>
      <xdr:col>10</xdr:col>
      <xdr:colOff>586726</xdr:colOff>
      <xdr:row>6</xdr:row>
      <xdr:rowOff>11472</xdr:rowOff>
    </xdr:to>
    <xdr:sp macro="" textlink="">
      <xdr:nvSpPr>
        <xdr:cNvPr id="10243" name="Text Box 3">
          <a:extLst>
            <a:ext uri="{FF2B5EF4-FFF2-40B4-BE49-F238E27FC236}">
              <a16:creationId xmlns:a16="http://schemas.microsoft.com/office/drawing/2014/main" id="{00000000-0008-0000-0500-000003280000}"/>
            </a:ext>
          </a:extLst>
        </xdr:cNvPr>
        <xdr:cNvSpPr txBox="1">
          <a:spLocks noChangeArrowheads="1"/>
        </xdr:cNvSpPr>
      </xdr:nvSpPr>
      <xdr:spPr bwMode="auto">
        <a:xfrm>
          <a:off x="361950" y="428625"/>
          <a:ext cx="6438900" cy="790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development for residential, commercial or industrial purposes, and to Material Change of Use for such purposes where subsequent reconfiguration is a likely consequence. It represents the contributions which would apply before the SPRP maximum charges are considered (Translated from City Plan Policy 3, Section 3 - Public Open Space, last amended 27/10/08).</a:t>
          </a:r>
        </a:p>
      </xdr:txBody>
    </xdr:sp>
    <xdr:clientData/>
  </xdr:twoCellAnchor>
  <xdr:twoCellAnchor>
    <xdr:from>
      <xdr:col>12</xdr:col>
      <xdr:colOff>238125</xdr:colOff>
      <xdr:row>12</xdr:row>
      <xdr:rowOff>117158</xdr:rowOff>
    </xdr:from>
    <xdr:to>
      <xdr:col>14</xdr:col>
      <xdr:colOff>410683</xdr:colOff>
      <xdr:row>15</xdr:row>
      <xdr:rowOff>143396</xdr:rowOff>
    </xdr:to>
    <xdr:sp macro="[0]!Contents" textlink="">
      <xdr:nvSpPr>
        <xdr:cNvPr id="6" name="Rounded Rectangle 5">
          <a:extLst>
            <a:ext uri="{FF2B5EF4-FFF2-40B4-BE49-F238E27FC236}">
              <a16:creationId xmlns:a16="http://schemas.microsoft.com/office/drawing/2014/main" id="{00000000-0008-0000-0500-000006000000}"/>
            </a:ext>
          </a:extLst>
        </xdr:cNvPr>
        <xdr:cNvSpPr/>
      </xdr:nvSpPr>
      <xdr:spPr bwMode="auto">
        <a:xfrm>
          <a:off x="7239000" y="2478882"/>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503396</xdr:colOff>
      <xdr:row>9</xdr:row>
      <xdr:rowOff>51911</xdr:rowOff>
    </xdr:from>
    <xdr:to>
      <xdr:col>13</xdr:col>
      <xdr:colOff>589122</xdr:colOff>
      <xdr:row>10</xdr:row>
      <xdr:rowOff>133353</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bwMode="auto">
        <a:xfrm>
          <a:off x="7498556" y="180975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2</xdr:row>
      <xdr:rowOff>40005</xdr:rowOff>
    </xdr:from>
    <xdr:to>
      <xdr:col>9</xdr:col>
      <xdr:colOff>38100</xdr:colOff>
      <xdr:row>5</xdr:row>
      <xdr:rowOff>142916</xdr:rowOff>
    </xdr:to>
    <xdr:sp macro="" textlink="">
      <xdr:nvSpPr>
        <xdr:cNvPr id="11274" name="Text Box 10">
          <a:extLst>
            <a:ext uri="{FF2B5EF4-FFF2-40B4-BE49-F238E27FC236}">
              <a16:creationId xmlns:a16="http://schemas.microsoft.com/office/drawing/2014/main" id="{00000000-0008-0000-0600-00000A2C0000}"/>
            </a:ext>
          </a:extLst>
        </xdr:cNvPr>
        <xdr:cNvSpPr txBox="1">
          <a:spLocks noChangeArrowheads="1"/>
        </xdr:cNvSpPr>
      </xdr:nvSpPr>
      <xdr:spPr bwMode="auto">
        <a:xfrm>
          <a:off x="352425" y="447675"/>
          <a:ext cx="6305550"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This applies to Reconfiguration of Lot or Material Change of Use development where the creation of new or additional residential components are the purpose of the application. It represents the contributions which would apply before the SPRP maximum charges are considered (Translated from City Plan Policy 3, Section 5 - Road Network Headworks, last updated 30/6/09).</a:t>
          </a:r>
        </a:p>
      </xdr:txBody>
    </xdr:sp>
    <xdr:clientData/>
  </xdr:twoCellAnchor>
  <xdr:twoCellAnchor>
    <xdr:from>
      <xdr:col>10</xdr:col>
      <xdr:colOff>438662</xdr:colOff>
      <xdr:row>15</xdr:row>
      <xdr:rowOff>31432</xdr:rowOff>
    </xdr:from>
    <xdr:to>
      <xdr:col>12</xdr:col>
      <xdr:colOff>374843</xdr:colOff>
      <xdr:row>17</xdr:row>
      <xdr:rowOff>178702</xdr:rowOff>
    </xdr:to>
    <xdr:sp macro="[0]!Contents" textlink="">
      <xdr:nvSpPr>
        <xdr:cNvPr id="6" name="Rounded Rectangle 5">
          <a:extLst>
            <a:ext uri="{FF2B5EF4-FFF2-40B4-BE49-F238E27FC236}">
              <a16:creationId xmlns:a16="http://schemas.microsoft.com/office/drawing/2014/main" id="{00000000-0008-0000-0600-000006000000}"/>
            </a:ext>
          </a:extLst>
        </xdr:cNvPr>
        <xdr:cNvSpPr/>
      </xdr:nvSpPr>
      <xdr:spPr bwMode="auto">
        <a:xfrm>
          <a:off x="7667661" y="2833687"/>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11</xdr:col>
      <xdr:colOff>95285</xdr:colOff>
      <xdr:row>12</xdr:row>
      <xdr:rowOff>57150</xdr:rowOff>
    </xdr:from>
    <xdr:to>
      <xdr:col>11</xdr:col>
      <xdr:colOff>784320</xdr:colOff>
      <xdr:row>14</xdr:row>
      <xdr:rowOff>26257</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00000000-0008-0000-0600-000007000000}"/>
            </a:ext>
          </a:extLst>
        </xdr:cNvPr>
        <xdr:cNvSpPr/>
      </xdr:nvSpPr>
      <xdr:spPr bwMode="auto">
        <a:xfrm>
          <a:off x="7929598" y="2286000"/>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47625</xdr:colOff>
      <xdr:row>1</xdr:row>
      <xdr:rowOff>152400</xdr:rowOff>
    </xdr:from>
    <xdr:to>
      <xdr:col>11</xdr:col>
      <xdr:colOff>188600</xdr:colOff>
      <xdr:row>5</xdr:row>
      <xdr:rowOff>38100</xdr:rowOff>
    </xdr:to>
    <xdr:sp macro="" textlink="">
      <xdr:nvSpPr>
        <xdr:cNvPr id="12309" name="Text Box 21">
          <a:extLst>
            <a:ext uri="{FF2B5EF4-FFF2-40B4-BE49-F238E27FC236}">
              <a16:creationId xmlns:a16="http://schemas.microsoft.com/office/drawing/2014/main" id="{00000000-0008-0000-0700-000015300000}"/>
            </a:ext>
          </a:extLst>
        </xdr:cNvPr>
        <xdr:cNvSpPr txBox="1">
          <a:spLocks noChangeArrowheads="1"/>
        </xdr:cNvSpPr>
      </xdr:nvSpPr>
      <xdr:spPr bwMode="auto">
        <a:xfrm>
          <a:off x="390525" y="352425"/>
          <a:ext cx="7305675" cy="68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en-AU" sz="1000" b="0" i="0" u="none" strike="noStrike" baseline="0">
              <a:solidFill>
                <a:srgbClr val="000000"/>
              </a:solidFill>
              <a:latin typeface="Arial"/>
              <a:cs typeface="Arial"/>
            </a:rPr>
            <a:t>This is no longer applicable, as the PIP commenced on 27.10.14 does not include stormwater trunk infrastructure. To this end, the charge rate has been nullified.</a:t>
          </a:r>
        </a:p>
      </xdr:txBody>
    </xdr:sp>
    <xdr:clientData/>
  </xdr:twoCellAnchor>
  <xdr:twoCellAnchor>
    <xdr:from>
      <xdr:col>11</xdr:col>
      <xdr:colOff>379095</xdr:colOff>
      <xdr:row>12</xdr:row>
      <xdr:rowOff>71438</xdr:rowOff>
    </xdr:from>
    <xdr:to>
      <xdr:col>13</xdr:col>
      <xdr:colOff>319564</xdr:colOff>
      <xdr:row>15</xdr:row>
      <xdr:rowOff>2</xdr:rowOff>
    </xdr:to>
    <xdr:sp macro="[0]!Contents" textlink="">
      <xdr:nvSpPr>
        <xdr:cNvPr id="5" name="Rounded Rectangle 4">
          <a:extLst>
            <a:ext uri="{FF2B5EF4-FFF2-40B4-BE49-F238E27FC236}">
              <a16:creationId xmlns:a16="http://schemas.microsoft.com/office/drawing/2014/main" id="{00000000-0008-0000-0700-000005000000}"/>
            </a:ext>
          </a:extLst>
        </xdr:cNvPr>
        <xdr:cNvSpPr/>
      </xdr:nvSpPr>
      <xdr:spPr bwMode="auto">
        <a:xfrm>
          <a:off x="7893844" y="2381251"/>
          <a:ext cx="1381125" cy="535782"/>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twoCellAnchor>
    <xdr:from>
      <xdr:col>12</xdr:col>
      <xdr:colOff>97631</xdr:colOff>
      <xdr:row>9</xdr:row>
      <xdr:rowOff>59532</xdr:rowOff>
    </xdr:from>
    <xdr:to>
      <xdr:col>12</xdr:col>
      <xdr:colOff>794332</xdr:colOff>
      <xdr:row>11</xdr:row>
      <xdr:rowOff>6918</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bwMode="auto">
        <a:xfrm>
          <a:off x="8203406" y="176212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171450</xdr:colOff>
      <xdr:row>2</xdr:row>
      <xdr:rowOff>20955</xdr:rowOff>
    </xdr:from>
    <xdr:to>
      <xdr:col>11</xdr:col>
      <xdr:colOff>19050</xdr:colOff>
      <xdr:row>3</xdr:row>
      <xdr:rowOff>203067</xdr:rowOff>
    </xdr:to>
    <xdr:sp macro="" textlink="">
      <xdr:nvSpPr>
        <xdr:cNvPr id="17410" name="Text Box 2">
          <a:extLst>
            <a:ext uri="{FF2B5EF4-FFF2-40B4-BE49-F238E27FC236}">
              <a16:creationId xmlns:a16="http://schemas.microsoft.com/office/drawing/2014/main" id="{00000000-0008-0000-0800-000002440000}"/>
            </a:ext>
          </a:extLst>
        </xdr:cNvPr>
        <xdr:cNvSpPr txBox="1">
          <a:spLocks noChangeArrowheads="1"/>
        </xdr:cNvSpPr>
      </xdr:nvSpPr>
      <xdr:spPr bwMode="auto">
        <a:xfrm>
          <a:off x="171450" y="419100"/>
          <a:ext cx="854392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The State Planning Regulatory Provision (SPRP) for infrastructure charges sets the maximum adopted infrastructure charge which can be levied on development for different infrastructure combinations.These limits are to apply to all development approvals.</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xdr:col>
      <xdr:colOff>0</xdr:colOff>
      <xdr:row>5</xdr:row>
      <xdr:rowOff>0</xdr:rowOff>
    </xdr:from>
    <xdr:to>
      <xdr:col>8</xdr:col>
      <xdr:colOff>340990</xdr:colOff>
      <xdr:row>5</xdr:row>
      <xdr:rowOff>0</xdr:rowOff>
    </xdr:to>
    <xdr:sp macro="" textlink="">
      <xdr:nvSpPr>
        <xdr:cNvPr id="17509" name="Text Box 101">
          <a:extLst>
            <a:ext uri="{FF2B5EF4-FFF2-40B4-BE49-F238E27FC236}">
              <a16:creationId xmlns:a16="http://schemas.microsoft.com/office/drawing/2014/main" id="{00000000-0008-0000-0800-000065440000}"/>
            </a:ext>
          </a:extLst>
        </xdr:cNvPr>
        <xdr:cNvSpPr txBox="1">
          <a:spLocks noChangeArrowheads="1"/>
        </xdr:cNvSpPr>
      </xdr:nvSpPr>
      <xdr:spPr bwMode="auto">
        <a:xfrm>
          <a:off x="304800" y="923925"/>
          <a:ext cx="6134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12</xdr:col>
      <xdr:colOff>0</xdr:colOff>
      <xdr:row>39</xdr:row>
      <xdr:rowOff>0</xdr:rowOff>
    </xdr:from>
    <xdr:to>
      <xdr:col>19</xdr:col>
      <xdr:colOff>340991</xdr:colOff>
      <xdr:row>39</xdr:row>
      <xdr:rowOff>0</xdr:rowOff>
    </xdr:to>
    <xdr:sp macro="" textlink="">
      <xdr:nvSpPr>
        <xdr:cNvPr id="17517" name="Text Box 109">
          <a:extLst>
            <a:ext uri="{FF2B5EF4-FFF2-40B4-BE49-F238E27FC236}">
              <a16:creationId xmlns:a16="http://schemas.microsoft.com/office/drawing/2014/main" id="{00000000-0008-0000-0800-00006D440000}"/>
            </a:ext>
          </a:extLst>
        </xdr:cNvPr>
        <xdr:cNvSpPr txBox="1">
          <a:spLocks noChangeArrowheads="1"/>
        </xdr:cNvSpPr>
      </xdr:nvSpPr>
      <xdr:spPr bwMode="auto">
        <a:xfrm>
          <a:off x="9534525" y="7867650"/>
          <a:ext cx="5238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Allocation of the adopted infrastructure charge to the different infrastructure is left to the discretion of Townsville City Council. Allocating in proportion to the amount payable under the pre-maximum standard charges regime aligns with the resolution made by council on 4 May 2011 for transitional arrangements to the new regime.</a:t>
          </a: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xdr:txBody>
    </xdr:sp>
    <xdr:clientData/>
  </xdr:twoCellAnchor>
  <xdr:twoCellAnchor>
    <xdr:from>
      <xdr:col>16</xdr:col>
      <xdr:colOff>164780</xdr:colOff>
      <xdr:row>11</xdr:row>
      <xdr:rowOff>175873</xdr:rowOff>
    </xdr:from>
    <xdr:to>
      <xdr:col>18</xdr:col>
      <xdr:colOff>566792</xdr:colOff>
      <xdr:row>14</xdr:row>
      <xdr:rowOff>112316</xdr:rowOff>
    </xdr:to>
    <xdr:sp macro="[0]!Contents" textlink="">
      <xdr:nvSpPr>
        <xdr:cNvPr id="7" name="Rounded Rectangle 6">
          <a:extLst>
            <a:ext uri="{FF2B5EF4-FFF2-40B4-BE49-F238E27FC236}">
              <a16:creationId xmlns:a16="http://schemas.microsoft.com/office/drawing/2014/main" id="{00000000-0008-0000-0800-000007000000}"/>
            </a:ext>
          </a:extLst>
        </xdr:cNvPr>
        <xdr:cNvSpPr/>
      </xdr:nvSpPr>
      <xdr:spPr bwMode="auto">
        <a:xfrm>
          <a:off x="12918279" y="2590461"/>
          <a:ext cx="1372621" cy="53408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balanced" dir="t"/>
        </a:scene3d>
        <a:sp3d extrusionH="76200">
          <a:bevelT w="177800" h="1778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fPrintsWithSheet="0"/>
  </xdr:twoCellAnchor>
  <xdr:twoCellAnchor>
    <xdr:from>
      <xdr:col>17</xdr:col>
      <xdr:colOff>196417</xdr:colOff>
      <xdr:row>10</xdr:row>
      <xdr:rowOff>133349</xdr:rowOff>
    </xdr:from>
    <xdr:to>
      <xdr:col>18</xdr:col>
      <xdr:colOff>133271</xdr:colOff>
      <xdr:row>10</xdr:row>
      <xdr:rowOff>496920</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bwMode="auto">
        <a:xfrm>
          <a:off x="13178516" y="2012155"/>
          <a:ext cx="684440" cy="361271"/>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16</xdr:col>
      <xdr:colOff>221937</xdr:colOff>
      <xdr:row>4</xdr:row>
      <xdr:rowOff>1427</xdr:rowOff>
    </xdr:from>
    <xdr:to>
      <xdr:col>17</xdr:col>
      <xdr:colOff>343441</xdr:colOff>
      <xdr:row>6</xdr:row>
      <xdr:rowOff>95250</xdr:rowOff>
    </xdr:to>
    <xdr:sp macro="[0]!don’t_hide_ActiveSheet" textlink="">
      <xdr:nvSpPr>
        <xdr:cNvPr id="2" name="Rounded Rectangle 1">
          <a:extLst>
            <a:ext uri="{FF2B5EF4-FFF2-40B4-BE49-F238E27FC236}">
              <a16:creationId xmlns:a16="http://schemas.microsoft.com/office/drawing/2014/main" id="{00000000-0008-0000-0900-000002000000}"/>
            </a:ext>
          </a:extLst>
        </xdr:cNvPr>
        <xdr:cNvSpPr/>
      </xdr:nvSpPr>
      <xdr:spPr bwMode="auto">
        <a:xfrm>
          <a:off x="10263192" y="1250155"/>
          <a:ext cx="738187" cy="976314"/>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rot lat="0" lon="0" rev="15600000"/>
          </a:lightRig>
        </a:scene3d>
        <a:sp3d extrusionH="158750">
          <a:bevelT w="177800" h="1778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Return to </a:t>
          </a:r>
          <a:r>
            <a:rPr lang="en-AU" sz="1100" b="0" i="0" u="none" strike="noStrike" baseline="0">
              <a:solidFill>
                <a:srgbClr val="800080"/>
              </a:solidFill>
              <a:latin typeface="Calibri"/>
              <a:cs typeface="Calibri"/>
            </a:rPr>
            <a:t>'Contents'</a:t>
          </a:r>
          <a:r>
            <a:rPr lang="en-AU" sz="1100" b="0" i="0" u="none" strike="noStrike" baseline="0">
              <a:solidFill>
                <a:srgbClr val="000000"/>
              </a:solidFill>
              <a:latin typeface="Calibri"/>
              <a:cs typeface="Calibri"/>
            </a:rPr>
            <a:t> Page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160020</xdr:colOff>
      <xdr:row>2</xdr:row>
      <xdr:rowOff>38100</xdr:rowOff>
    </xdr:from>
    <xdr:to>
      <xdr:col>6</xdr:col>
      <xdr:colOff>142879</xdr:colOff>
      <xdr:row>7</xdr:row>
      <xdr:rowOff>36200</xdr:rowOff>
    </xdr:to>
    <xdr:sp macro="" textlink="">
      <xdr:nvSpPr>
        <xdr:cNvPr id="19483" name="Text Box 27">
          <a:extLst>
            <a:ext uri="{FF2B5EF4-FFF2-40B4-BE49-F238E27FC236}">
              <a16:creationId xmlns:a16="http://schemas.microsoft.com/office/drawing/2014/main" id="{00000000-0008-0000-0A00-00001B4C0000}"/>
            </a:ext>
          </a:extLst>
        </xdr:cNvPr>
        <xdr:cNvSpPr txBox="1">
          <a:spLocks noChangeArrowheads="1"/>
        </xdr:cNvSpPr>
      </xdr:nvSpPr>
      <xdr:spPr bwMode="auto">
        <a:xfrm>
          <a:off x="161925" y="438150"/>
          <a:ext cx="5067300" cy="876300"/>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AU" sz="1000" b="0" i="0" u="none" strike="noStrike" baseline="0">
              <a:solidFill>
                <a:srgbClr val="000000"/>
              </a:solidFill>
              <a:latin typeface="Arial"/>
              <a:cs typeface="Arial"/>
            </a:rPr>
            <a:t>This applies to calculation of 'Sewer &amp; Water' headworks  for non-residential development which is based on fixtures  but to be used only when sanitary fixtures for the use are known accurately, and have certainty (e.g., existing use being redeveloped),  otherwise, there is no need to use this as in that case, GFA is applicable.</a:t>
          </a:r>
        </a:p>
      </xdr:txBody>
    </xdr:sp>
    <xdr:clientData/>
  </xdr:twoCellAnchor>
  <xdr:twoCellAnchor>
    <xdr:from>
      <xdr:col>1</xdr:col>
      <xdr:colOff>794385</xdr:colOff>
      <xdr:row>41</xdr:row>
      <xdr:rowOff>66675</xdr:rowOff>
    </xdr:from>
    <xdr:to>
      <xdr:col>1</xdr:col>
      <xdr:colOff>1691707</xdr:colOff>
      <xdr:row>42</xdr:row>
      <xdr:rowOff>95539</xdr:rowOff>
    </xdr:to>
    <xdr:sp macro="" textlink="">
      <xdr:nvSpPr>
        <xdr:cNvPr id="19485" name="Text Box 29">
          <a:extLst>
            <a:ext uri="{FF2B5EF4-FFF2-40B4-BE49-F238E27FC236}">
              <a16:creationId xmlns:a16="http://schemas.microsoft.com/office/drawing/2014/main" id="{00000000-0008-0000-0A00-00001D4C0000}"/>
            </a:ext>
          </a:extLst>
        </xdr:cNvPr>
        <xdr:cNvSpPr txBox="1">
          <a:spLocks noChangeArrowheads="1"/>
        </xdr:cNvSpPr>
      </xdr:nvSpPr>
      <xdr:spPr bwMode="auto">
        <a:xfrm>
          <a:off x="1000125" y="7324725"/>
          <a:ext cx="895350" cy="200025"/>
        </a:xfrm>
        <a:prstGeom prst="rect">
          <a:avLst/>
        </a:prstGeom>
        <a:solidFill>
          <a:srgbClr xmlns:mc="http://schemas.openxmlformats.org/markup-compatibility/2006" xmlns:a14="http://schemas.microsoft.com/office/drawing/2010/main" val="99CCFF" mc:Ignorable="a14" a14:legacySpreadsheetColorIndex="44"/>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t" upright="1"/>
        <a:lstStyle/>
        <a:p>
          <a:pPr algn="r" rtl="0">
            <a:defRPr sz="1000"/>
          </a:pPr>
          <a:endParaRPr lang="en-AU"/>
        </a:p>
      </xdr:txBody>
    </xdr:sp>
    <xdr:clientData/>
  </xdr:twoCellAnchor>
  <xdr:twoCellAnchor>
    <xdr:from>
      <xdr:col>7</xdr:col>
      <xdr:colOff>393382</xdr:colOff>
      <xdr:row>18</xdr:row>
      <xdr:rowOff>14287</xdr:rowOff>
    </xdr:from>
    <xdr:to>
      <xdr:col>10</xdr:col>
      <xdr:colOff>331587</xdr:colOff>
      <xdr:row>21</xdr:row>
      <xdr:rowOff>47654</xdr:rowOff>
    </xdr:to>
    <xdr:sp macro="[0]!HIde_FixUnitCalc" textlink="">
      <xdr:nvSpPr>
        <xdr:cNvPr id="5" name="Rounded Rectangle 4">
          <a:extLst>
            <a:ext uri="{FF2B5EF4-FFF2-40B4-BE49-F238E27FC236}">
              <a16:creationId xmlns:a16="http://schemas.microsoft.com/office/drawing/2014/main" id="{00000000-0008-0000-0A00-000005000000}"/>
            </a:ext>
          </a:extLst>
        </xdr:cNvPr>
        <xdr:cNvSpPr/>
      </xdr:nvSpPr>
      <xdr:spPr bwMode="auto">
        <a:xfrm>
          <a:off x="6322218" y="3286125"/>
          <a:ext cx="1800225" cy="547689"/>
        </a:xfrm>
        <a:prstGeom prst="roundRect">
          <a:avLst/>
        </a:prstGeom>
        <a:solidFill>
          <a:schemeClr val="accent1">
            <a:lumMod val="40000"/>
            <a:lumOff val="6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0" h="0"/>
          <a:extrusionClr>
            <a:schemeClr val="tx2">
              <a:lumMod val="60000"/>
              <a:lumOff val="40000"/>
            </a:schemeClr>
          </a:extrusionClr>
        </a:sp3d>
      </xdr:spPr>
      <xdr:txBody>
        <a:bodyPr vertOverflow="clip" horzOverflow="clip" wrap="square" lIns="18288" tIns="0" rIns="0" bIns="0" rtlCol="0" anchor="ctr" upright="1"/>
        <a:lstStyle/>
        <a:p>
          <a:pPr algn="ctr" rtl="0">
            <a:defRPr sz="1000"/>
          </a:pPr>
          <a:r>
            <a:rPr lang="en-AU" sz="1100" b="0" i="0" u="none" strike="noStrike" baseline="0">
              <a:solidFill>
                <a:srgbClr val="000000"/>
              </a:solidFill>
              <a:latin typeface="Calibri"/>
              <a:cs typeface="Calibri"/>
            </a:rPr>
            <a:t>Navigate to </a:t>
          </a:r>
        </a:p>
        <a:p>
          <a:pPr algn="ctr" rtl="0">
            <a:defRPr sz="1000"/>
          </a:pPr>
          <a:r>
            <a:rPr lang="en-AU" sz="1100" b="0" i="0" u="none" strike="noStrike" baseline="0">
              <a:solidFill>
                <a:srgbClr val="800080"/>
              </a:solidFill>
              <a:latin typeface="+mn-lt"/>
              <a:cs typeface="Calibri"/>
            </a:rPr>
            <a:t>'INPUT &amp; OUTPUT </a:t>
          </a:r>
          <a:r>
            <a:rPr lang="en-AU" sz="1100" b="0" i="0" u="none" strike="noStrike" baseline="0">
              <a:solidFill>
                <a:srgbClr val="000000"/>
              </a:solidFill>
              <a:latin typeface="Calibri"/>
              <a:cs typeface="Calibri"/>
            </a:rPr>
            <a:t>' </a:t>
          </a:r>
        </a:p>
        <a:p>
          <a:pPr algn="ctr" rtl="0">
            <a:defRPr sz="1000"/>
          </a:pPr>
          <a:endParaRPr lang="en-AU" sz="1100" b="0" i="0" u="none" strike="noStrike" baseline="0">
            <a:solidFill>
              <a:srgbClr val="000000"/>
            </a:solidFill>
            <a:latin typeface="Calibri"/>
            <a:cs typeface="Calibri"/>
          </a:endParaRPr>
        </a:p>
      </xdr:txBody>
    </xdr:sp>
    <xdr:clientData/>
  </xdr:twoCellAnchor>
  <xdr:twoCellAnchor>
    <xdr:from>
      <xdr:col>8</xdr:col>
      <xdr:colOff>35718</xdr:colOff>
      <xdr:row>14</xdr:row>
      <xdr:rowOff>132873</xdr:rowOff>
    </xdr:from>
    <xdr:to>
      <xdr:col>9</xdr:col>
      <xdr:colOff>179166</xdr:colOff>
      <xdr:row>16</xdr:row>
      <xdr:rowOff>109781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A00-000006000000}"/>
            </a:ext>
          </a:extLst>
        </xdr:cNvPr>
        <xdr:cNvSpPr/>
      </xdr:nvSpPr>
      <xdr:spPr bwMode="auto">
        <a:xfrm>
          <a:off x="6786562" y="2678906"/>
          <a:ext cx="692945" cy="359569"/>
        </a:xfrm>
        <a:prstGeom prst="roundRect">
          <a:avLst/>
        </a:prstGeom>
        <a:solidFill>
          <a:schemeClr val="accent1">
            <a:lumMod val="60000"/>
            <a:lumOff val="4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cene3d>
          <a:camera prst="orthographicFront"/>
          <a:lightRig rig="threePt" dir="t"/>
        </a:scene3d>
        <a:sp3d extrusionH="76200">
          <a:bevelT w="127000" h="88900"/>
          <a:bevelB w="177800" h="177800"/>
          <a:extrusionClr>
            <a:schemeClr val="tx2">
              <a:lumMod val="60000"/>
              <a:lumOff val="40000"/>
            </a:schemeClr>
          </a:extrusionClr>
        </a:sp3d>
      </xdr:spPr>
      <xdr:txBody>
        <a:bodyPr vertOverflow="clip" horzOverflow="clip" wrap="square" lIns="18288" tIns="0" rIns="0" bIns="0" rtlCol="0" anchor="ctr" upright="1"/>
        <a:lstStyle/>
        <a:p>
          <a:pPr algn="ctr" rtl="0" eaLnBrk="1" fontAlgn="auto" latinLnBrk="0" hangingPunct="1"/>
          <a:r>
            <a:rPr lang="en-AU" sz="1100" b="0" i="0" baseline="0">
              <a:effectLst/>
              <a:latin typeface="+mn-lt"/>
              <a:ea typeface="+mn-ea"/>
              <a:cs typeface="+mn-cs"/>
            </a:rPr>
            <a:t>PRINT</a:t>
          </a: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omments" Target="../comments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45"/>
  <sheetViews>
    <sheetView showGridLines="0" tabSelected="1" zoomScaleNormal="100" workbookViewId="0">
      <selection activeCell="B42" sqref="B42"/>
    </sheetView>
  </sheetViews>
  <sheetFormatPr defaultColWidth="9.109375" defaultRowHeight="13.2" x14ac:dyDescent="0.25"/>
  <cols>
    <col min="1" max="1" width="2.109375" style="282" customWidth="1"/>
    <col min="2" max="2" width="2.88671875" style="282" customWidth="1"/>
    <col min="3" max="11" width="9.109375" style="282"/>
    <col min="12" max="12" width="33.33203125" style="282" customWidth="1"/>
    <col min="13" max="16384" width="9.109375" style="282"/>
  </cols>
  <sheetData>
    <row r="2" spans="2:12" x14ac:dyDescent="0.25">
      <c r="B2" s="282" t="s">
        <v>284</v>
      </c>
    </row>
    <row r="4" spans="2:12" ht="30" x14ac:dyDescent="0.5">
      <c r="B4" s="485" t="s">
        <v>283</v>
      </c>
    </row>
    <row r="5" spans="2:12" ht="22.8" x14ac:dyDescent="0.4">
      <c r="B5" s="486" t="s">
        <v>285</v>
      </c>
    </row>
    <row r="6" spans="2:12" ht="17.25" customHeight="1" x14ac:dyDescent="0.4">
      <c r="B6" s="486"/>
    </row>
    <row r="7" spans="2:12" ht="15" x14ac:dyDescent="0.25">
      <c r="B7" s="487" t="str">
        <f>"Version "&amp;INDEX(Amendments!$A$2:$A$43,MATCH(MAX(Amendments!$B$2:$B$43),Amendments!$B$2:$B$43,0))</f>
        <v>Version 10.33</v>
      </c>
      <c r="L7" s="488"/>
    </row>
    <row r="9" spans="2:12" x14ac:dyDescent="0.25">
      <c r="B9" s="348" t="s">
        <v>722</v>
      </c>
    </row>
    <row r="10" spans="2:12" x14ac:dyDescent="0.25">
      <c r="B10" s="505" t="s">
        <v>726</v>
      </c>
    </row>
    <row r="12" spans="2:12" x14ac:dyDescent="0.25">
      <c r="B12" s="489" t="s">
        <v>700</v>
      </c>
    </row>
    <row r="13" spans="2:12" x14ac:dyDescent="0.25">
      <c r="B13" s="348" t="s">
        <v>697</v>
      </c>
    </row>
    <row r="14" spans="2:12" x14ac:dyDescent="0.25">
      <c r="B14" s="282" t="s">
        <v>703</v>
      </c>
      <c r="D14" s="490"/>
      <c r="E14" s="490"/>
      <c r="F14" s="490"/>
      <c r="G14" s="490"/>
      <c r="H14" s="490"/>
      <c r="I14" s="490"/>
      <c r="J14" s="490"/>
      <c r="K14" s="490"/>
      <c r="L14" s="490"/>
    </row>
    <row r="15" spans="2:12" x14ac:dyDescent="0.25">
      <c r="B15" s="282" t="s">
        <v>501</v>
      </c>
      <c r="C15" s="490"/>
    </row>
    <row r="16" spans="2:12" x14ac:dyDescent="0.25">
      <c r="B16" s="282" t="s">
        <v>699</v>
      </c>
    </row>
    <row r="17" spans="2:15" x14ac:dyDescent="0.25">
      <c r="B17" s="348" t="s">
        <v>676</v>
      </c>
    </row>
    <row r="18" spans="2:15" x14ac:dyDescent="0.25">
      <c r="B18" s="348" t="s">
        <v>678</v>
      </c>
    </row>
    <row r="19" spans="2:15" ht="14.4" x14ac:dyDescent="0.3">
      <c r="B19" s="348" t="s">
        <v>677</v>
      </c>
    </row>
    <row r="21" spans="2:15" x14ac:dyDescent="0.25">
      <c r="B21" s="489" t="s">
        <v>306</v>
      </c>
    </row>
    <row r="22" spans="2:15" x14ac:dyDescent="0.25">
      <c r="B22" s="348" t="s">
        <v>704</v>
      </c>
    </row>
    <row r="23" spans="2:15" x14ac:dyDescent="0.25">
      <c r="B23" s="348" t="s">
        <v>701</v>
      </c>
      <c r="C23" s="491"/>
    </row>
    <row r="25" spans="2:15" x14ac:dyDescent="0.25">
      <c r="B25" s="489" t="s">
        <v>307</v>
      </c>
    </row>
    <row r="26" spans="2:15" x14ac:dyDescent="0.25">
      <c r="B26" s="282" t="s">
        <v>702</v>
      </c>
    </row>
    <row r="27" spans="2:15" x14ac:dyDescent="0.25">
      <c r="B27" s="282" t="s">
        <v>698</v>
      </c>
    </row>
    <row r="28" spans="2:15" x14ac:dyDescent="0.25">
      <c r="B28" s="282" t="s">
        <v>64</v>
      </c>
    </row>
    <row r="29" spans="2:15" x14ac:dyDescent="0.25">
      <c r="B29" s="282" t="s">
        <v>705</v>
      </c>
    </row>
    <row r="31" spans="2:15" ht="13.5" customHeight="1" x14ac:dyDescent="0.25">
      <c r="B31" s="489" t="s">
        <v>332</v>
      </c>
    </row>
    <row r="32" spans="2:15" ht="51" customHeight="1" x14ac:dyDescent="0.25">
      <c r="B32" s="620" t="s">
        <v>723</v>
      </c>
      <c r="C32" s="620"/>
      <c r="D32" s="620"/>
      <c r="E32" s="620"/>
      <c r="F32" s="620"/>
      <c r="G32" s="620"/>
      <c r="H32" s="620"/>
      <c r="I32" s="620"/>
      <c r="J32" s="620"/>
      <c r="K32" s="620"/>
      <c r="L32" s="620"/>
      <c r="M32" s="620"/>
      <c r="N32" s="492"/>
      <c r="O32" s="492"/>
    </row>
    <row r="33" spans="2:15" x14ac:dyDescent="0.25">
      <c r="B33" s="492"/>
      <c r="C33" s="492"/>
      <c r="D33" s="492"/>
      <c r="E33" s="492"/>
      <c r="F33" s="492"/>
      <c r="G33" s="492"/>
      <c r="H33" s="492"/>
      <c r="I33" s="492"/>
      <c r="J33" s="492"/>
      <c r="K33" s="492"/>
      <c r="L33" s="492"/>
      <c r="M33" s="492"/>
      <c r="N33" s="492"/>
      <c r="O33" s="492"/>
    </row>
    <row r="34" spans="2:15" x14ac:dyDescent="0.25">
      <c r="B34" s="493"/>
      <c r="C34" s="493"/>
      <c r="D34" s="493"/>
      <c r="E34" s="493"/>
      <c r="F34" s="493"/>
      <c r="G34" s="493"/>
      <c r="H34" s="493"/>
      <c r="I34" s="493"/>
      <c r="J34" s="493"/>
      <c r="K34" s="493"/>
      <c r="L34" s="493"/>
      <c r="M34" s="493"/>
      <c r="N34" s="493"/>
      <c r="O34" s="493"/>
    </row>
    <row r="35" spans="2:15" x14ac:dyDescent="0.25">
      <c r="B35" s="493"/>
      <c r="C35" s="493"/>
      <c r="D35" s="493"/>
      <c r="E35" s="493"/>
      <c r="F35" s="493"/>
      <c r="G35" s="493"/>
      <c r="H35" s="493"/>
      <c r="I35" s="493"/>
      <c r="J35" s="493"/>
      <c r="K35" s="493"/>
      <c r="L35" s="493"/>
      <c r="M35" s="493"/>
      <c r="N35" s="493"/>
      <c r="O35" s="493"/>
    </row>
    <row r="36" spans="2:15" ht="15" customHeight="1" x14ac:dyDescent="0.25">
      <c r="B36" s="493"/>
      <c r="C36" s="493"/>
      <c r="D36" s="493"/>
      <c r="E36" s="493"/>
      <c r="F36" s="493"/>
      <c r="G36" s="493"/>
      <c r="H36" s="493"/>
      <c r="I36" s="493"/>
      <c r="J36" s="493"/>
      <c r="K36" s="493"/>
      <c r="L36" s="493"/>
      <c r="M36" s="493"/>
      <c r="N36" s="493"/>
      <c r="O36" s="493"/>
    </row>
    <row r="37" spans="2:15" x14ac:dyDescent="0.25">
      <c r="B37" s="282" t="s">
        <v>498</v>
      </c>
    </row>
    <row r="39" spans="2:15" x14ac:dyDescent="0.25">
      <c r="B39" s="282" t="s">
        <v>499</v>
      </c>
    </row>
    <row r="40" spans="2:15" x14ac:dyDescent="0.25">
      <c r="B40" s="282" t="s">
        <v>500</v>
      </c>
    </row>
    <row r="41" spans="2:15" ht="9" customHeight="1" x14ac:dyDescent="0.25"/>
    <row r="42" spans="2:15" x14ac:dyDescent="0.25">
      <c r="B42" s="348" t="s">
        <v>764</v>
      </c>
    </row>
    <row r="45" spans="2:15" ht="12.75" customHeight="1" x14ac:dyDescent="0.25"/>
  </sheetData>
  <sheetProtection algorithmName="SHA-512" hashValue="Al9Oo9vbLdSBXW2UblBvfEJW8X30FYHvayUyCOaWpMsbx9BEkVXzTwwpyPsBOJJpj/bXYWs12LaISmezBcxr0Q==" saltValue="TYvXP6uTwQ33MdKOEqgpbQ==" spinCount="100000" sheet="1" objects="1" scenarios="1"/>
  <mergeCells count="1">
    <mergeCell ref="B32:M32"/>
  </mergeCells>
  <phoneticPr fontId="4" type="noConversion"/>
  <pageMargins left="0.15748031496062992" right="0.15748031496062992" top="0.19685039370078741" bottom="0.19685039370078741" header="0.11811023622047245" footer="0.51181102362204722"/>
  <pageSetup paperSize="9" scale="91" orientation="landscape"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H101"/>
  <sheetViews>
    <sheetView showZeros="0" zoomScale="75" zoomScaleNormal="75" zoomScaleSheetLayoutView="100" workbookViewId="0">
      <selection activeCell="M16" sqref="M16"/>
    </sheetView>
  </sheetViews>
  <sheetFormatPr defaultColWidth="9.109375" defaultRowHeight="20.100000000000001" customHeight="1" outlineLevelCol="1" x14ac:dyDescent="0.2"/>
  <cols>
    <col min="1" max="1" width="3" style="24" customWidth="1"/>
    <col min="2" max="2" width="6.6640625" style="24" customWidth="1"/>
    <col min="3" max="3" width="8" style="24" customWidth="1"/>
    <col min="4" max="4" width="9" style="24" customWidth="1"/>
    <col min="5" max="5" width="11.109375" style="24" customWidth="1"/>
    <col min="6" max="6" width="11.33203125" style="24" customWidth="1"/>
    <col min="7" max="7" width="17.88671875" style="24" customWidth="1"/>
    <col min="8" max="8" width="12.6640625" style="24" customWidth="1"/>
    <col min="9" max="9" width="15.109375" style="24" customWidth="1"/>
    <col min="10" max="10" width="14.5546875" style="24" customWidth="1"/>
    <col min="11" max="11" width="17.5546875" style="24" customWidth="1"/>
    <col min="12" max="12" width="16.109375" style="24" hidden="1" customWidth="1" outlineLevel="1"/>
    <col min="13" max="13" width="16.109375" style="24" customWidth="1" collapsed="1"/>
    <col min="14" max="15" width="10.44140625" style="24" customWidth="1"/>
    <col min="16" max="16" width="10.33203125" style="24" customWidth="1"/>
    <col min="17" max="17" width="11.33203125" style="24" customWidth="1"/>
    <col min="18" max="18" width="16.44140625" style="24" customWidth="1"/>
    <col min="19" max="19" width="11.33203125" style="24" customWidth="1"/>
    <col min="20" max="20" width="7" style="24" customWidth="1"/>
    <col min="21" max="21" width="8.109375" style="24" customWidth="1"/>
    <col min="22" max="22" width="5.88671875" style="24" customWidth="1"/>
    <col min="23" max="23" width="6.33203125" style="24" customWidth="1"/>
    <col min="24" max="16384" width="9.109375" style="24"/>
  </cols>
  <sheetData>
    <row r="1" spans="1:33" ht="42" customHeight="1" x14ac:dyDescent="0.3">
      <c r="A1" s="636" t="s">
        <v>688</v>
      </c>
      <c r="B1" s="636"/>
      <c r="C1" s="636"/>
      <c r="D1" s="23"/>
      <c r="E1" s="23"/>
      <c r="F1" s="23"/>
      <c r="G1" s="23"/>
      <c r="H1" s="23"/>
      <c r="I1" s="23"/>
      <c r="J1" s="635"/>
      <c r="K1" s="635"/>
      <c r="L1" s="635"/>
      <c r="M1" s="635"/>
      <c r="N1" s="635"/>
      <c r="O1" s="635"/>
    </row>
    <row r="2" spans="1:33" ht="20.100000000000001" customHeight="1" x14ac:dyDescent="0.25">
      <c r="A2" s="23"/>
      <c r="B2" s="531" t="str">
        <f>"TCC "&amp;Welcome!B7</f>
        <v>TCC Version 10.33</v>
      </c>
      <c r="C2" s="23"/>
      <c r="D2" s="23"/>
      <c r="E2" s="23"/>
      <c r="F2" s="23"/>
      <c r="G2" s="23"/>
      <c r="H2" s="23"/>
      <c r="I2" s="23"/>
      <c r="J2" s="560"/>
    </row>
    <row r="3" spans="1:33" ht="20.100000000000001" customHeight="1" x14ac:dyDescent="0.25">
      <c r="A3" s="224" t="s">
        <v>274</v>
      </c>
      <c r="B3" s="25" t="s">
        <v>308</v>
      </c>
      <c r="C3" s="25"/>
      <c r="D3" s="23"/>
      <c r="E3" s="23"/>
      <c r="F3" s="23"/>
      <c r="G3" s="23"/>
      <c r="H3" s="23"/>
      <c r="I3" s="23"/>
    </row>
    <row r="4" spans="1:33" ht="20.100000000000001" customHeight="1" x14ac:dyDescent="0.25">
      <c r="A4" s="23"/>
      <c r="B4" s="637" t="s">
        <v>291</v>
      </c>
      <c r="C4" s="638"/>
      <c r="D4" s="639"/>
      <c r="E4" s="640" t="s">
        <v>308</v>
      </c>
      <c r="F4" s="640"/>
      <c r="G4" s="640"/>
      <c r="H4" s="640"/>
      <c r="I4" s="210"/>
      <c r="J4" s="560"/>
      <c r="K4" s="560"/>
      <c r="L4" s="560"/>
      <c r="M4" s="560"/>
      <c r="N4" s="560"/>
      <c r="O4" s="560"/>
    </row>
    <row r="5" spans="1:33" ht="20.100000000000001" customHeight="1" x14ac:dyDescent="0.25">
      <c r="A5" s="23"/>
      <c r="B5" s="107" t="s">
        <v>309</v>
      </c>
      <c r="C5" s="108"/>
      <c r="D5" s="109"/>
      <c r="E5" s="624">
        <f>'INPUT &amp; OUTPUT'!E5</f>
        <v>0</v>
      </c>
      <c r="F5" s="624"/>
      <c r="G5" s="624"/>
      <c r="H5" s="624"/>
      <c r="I5" s="210"/>
      <c r="J5" s="560"/>
      <c r="K5" s="560"/>
      <c r="L5" s="560"/>
      <c r="M5" s="560"/>
      <c r="N5" s="560"/>
      <c r="O5" s="560"/>
    </row>
    <row r="6" spans="1:33" ht="20.100000000000001" customHeight="1" x14ac:dyDescent="0.25">
      <c r="A6" s="23"/>
      <c r="B6" s="110" t="s">
        <v>473</v>
      </c>
      <c r="C6" s="111"/>
      <c r="D6" s="112"/>
      <c r="E6" s="624">
        <f>'INPUT &amp; OUTPUT'!E6</f>
        <v>0</v>
      </c>
      <c r="F6" s="624"/>
      <c r="G6" s="624"/>
      <c r="H6" s="624"/>
      <c r="I6" s="210"/>
      <c r="J6" s="560"/>
      <c r="K6" s="560"/>
      <c r="L6" s="560"/>
      <c r="M6" s="560"/>
      <c r="N6" s="560"/>
      <c r="O6" s="560"/>
    </row>
    <row r="7" spans="1:33" ht="19.5" customHeight="1" x14ac:dyDescent="0.25">
      <c r="A7" s="23"/>
      <c r="B7" s="110" t="s">
        <v>474</v>
      </c>
      <c r="C7" s="111"/>
      <c r="D7" s="112"/>
      <c r="E7" s="634">
        <f>'INPUT &amp; OUTPUT'!E7</f>
        <v>0</v>
      </c>
      <c r="F7" s="634"/>
      <c r="G7" s="634"/>
      <c r="H7" s="634"/>
      <c r="I7" s="210"/>
      <c r="J7" s="560"/>
      <c r="K7" s="560"/>
      <c r="L7" s="560"/>
      <c r="M7" s="560"/>
      <c r="N7" s="560"/>
      <c r="O7" s="560"/>
    </row>
    <row r="8" spans="1:33" ht="20.100000000000001" customHeight="1" x14ac:dyDescent="0.25">
      <c r="A8" s="23"/>
      <c r="B8" s="110" t="s">
        <v>310</v>
      </c>
      <c r="C8" s="111"/>
      <c r="D8" s="112"/>
      <c r="E8" s="624">
        <f>'INPUT &amp; OUTPUT'!E8</f>
        <v>0</v>
      </c>
      <c r="F8" s="624"/>
      <c r="G8" s="624"/>
      <c r="H8" s="624"/>
      <c r="I8" s="210"/>
      <c r="J8" s="560"/>
      <c r="K8" s="560"/>
      <c r="L8" s="560"/>
      <c r="M8" s="560"/>
      <c r="N8" s="560"/>
      <c r="O8" s="560"/>
      <c r="P8" s="530"/>
    </row>
    <row r="9" spans="1:33" ht="20.100000000000001" customHeight="1" x14ac:dyDescent="0.25">
      <c r="A9" s="23"/>
      <c r="B9" s="113" t="s">
        <v>311</v>
      </c>
      <c r="C9" s="114"/>
      <c r="D9" s="115"/>
      <c r="E9" s="624">
        <f>'INPUT &amp; OUTPUT'!E9</f>
        <v>0</v>
      </c>
      <c r="F9" s="624"/>
      <c r="G9" s="624"/>
      <c r="H9" s="624"/>
      <c r="I9" s="210"/>
      <c r="J9" s="560"/>
      <c r="K9" s="560"/>
      <c r="L9" s="560"/>
      <c r="M9" s="560"/>
      <c r="N9" s="560"/>
      <c r="O9" s="560"/>
    </row>
    <row r="10" spans="1:33" ht="20.100000000000001" customHeight="1" x14ac:dyDescent="0.25">
      <c r="A10" s="23"/>
      <c r="B10" s="113" t="s">
        <v>312</v>
      </c>
      <c r="C10" s="114"/>
      <c r="D10" s="115"/>
      <c r="E10" s="634">
        <f>'INPUT &amp; OUTPUT'!E10</f>
        <v>0</v>
      </c>
      <c r="F10" s="634"/>
      <c r="G10" s="634"/>
      <c r="H10" s="634"/>
      <c r="I10" s="210"/>
      <c r="J10" s="560"/>
      <c r="K10" s="560"/>
      <c r="L10" s="560"/>
      <c r="M10" s="560"/>
      <c r="N10" s="560"/>
      <c r="O10" s="560"/>
    </row>
    <row r="11" spans="1:33" ht="20.100000000000001" customHeight="1" x14ac:dyDescent="0.25">
      <c r="A11" s="23"/>
      <c r="B11" s="113" t="s">
        <v>313</v>
      </c>
      <c r="C11" s="114"/>
      <c r="D11" s="115"/>
      <c r="E11" s="624">
        <f>'INPUT &amp; OUTPUT'!E11</f>
        <v>0</v>
      </c>
      <c r="F11" s="624"/>
      <c r="G11" s="624"/>
      <c r="H11" s="624"/>
      <c r="I11" s="210"/>
      <c r="J11" s="560"/>
      <c r="K11" s="560"/>
      <c r="L11" s="560"/>
      <c r="M11" s="560"/>
      <c r="N11" s="560"/>
      <c r="O11" s="560"/>
    </row>
    <row r="12" spans="1:33" ht="20.100000000000001" customHeight="1" x14ac:dyDescent="0.25">
      <c r="A12" s="23"/>
      <c r="B12" s="23"/>
      <c r="C12" s="23"/>
      <c r="D12" s="23"/>
      <c r="E12" s="23"/>
      <c r="F12" s="23"/>
      <c r="G12" s="23"/>
      <c r="H12" s="23"/>
      <c r="I12" s="23"/>
      <c r="J12" s="23"/>
    </row>
    <row r="13" spans="1:33" s="27" customFormat="1" ht="20.100000000000001" customHeight="1" x14ac:dyDescent="0.25">
      <c r="A13" s="287" t="s">
        <v>269</v>
      </c>
      <c r="B13" s="208" t="s">
        <v>318</v>
      </c>
      <c r="C13" s="213"/>
      <c r="D13" s="214"/>
      <c r="E13" s="214"/>
      <c r="F13" s="215"/>
      <c r="G13" s="215"/>
      <c r="H13" s="215"/>
      <c r="I13" s="214"/>
      <c r="J13" s="215"/>
      <c r="K13" s="216"/>
      <c r="L13" s="216"/>
      <c r="M13" s="522"/>
      <c r="S13" s="28"/>
    </row>
    <row r="14" spans="1:33" s="27" customFormat="1" ht="37.5" customHeight="1" x14ac:dyDescent="0.25">
      <c r="A14" s="29"/>
      <c r="B14" s="629" t="s">
        <v>318</v>
      </c>
      <c r="C14" s="630"/>
      <c r="D14" s="631"/>
      <c r="E14" s="117" t="s">
        <v>663</v>
      </c>
      <c r="F14" s="117" t="s">
        <v>220</v>
      </c>
      <c r="G14" s="117" t="s">
        <v>665</v>
      </c>
      <c r="H14" s="239" t="s">
        <v>666</v>
      </c>
      <c r="I14" s="117" t="s">
        <v>667</v>
      </c>
      <c r="J14" s="116" t="s">
        <v>614</v>
      </c>
      <c r="K14" s="117" t="s">
        <v>668</v>
      </c>
      <c r="L14" s="117" t="s">
        <v>689</v>
      </c>
      <c r="M14" s="632" t="s">
        <v>481</v>
      </c>
      <c r="N14" s="633"/>
      <c r="O14" s="117" t="s">
        <v>422</v>
      </c>
      <c r="U14" s="28"/>
      <c r="AG14" s="522"/>
    </row>
    <row r="15" spans="1:33" s="27" customFormat="1" ht="18" customHeight="1" x14ac:dyDescent="0.25">
      <c r="A15" s="29"/>
      <c r="B15" s="627" t="str">
        <f>+'Sewer &amp; Water'!A1</f>
        <v>WATER AND SEWER</v>
      </c>
      <c r="C15" s="628"/>
      <c r="D15" s="628"/>
      <c r="E15" s="118"/>
      <c r="F15" s="253"/>
      <c r="G15" s="237"/>
      <c r="H15" s="118"/>
      <c r="I15" s="238"/>
      <c r="J15" s="118"/>
      <c r="K15" s="118"/>
      <c r="L15" s="118"/>
      <c r="M15" s="119"/>
      <c r="N15" s="120"/>
      <c r="O15" s="121"/>
      <c r="U15" s="28"/>
    </row>
    <row r="16" spans="1:33" s="27" customFormat="1" ht="18" customHeight="1" x14ac:dyDescent="0.25">
      <c r="A16" s="30"/>
      <c r="B16" s="261"/>
      <c r="C16" s="262" t="str">
        <f>+'Sewer &amp; Water'!C39</f>
        <v>(Sewer)</v>
      </c>
      <c r="D16" s="132"/>
      <c r="E16" s="258">
        <f>'Sewer &amp; Water'!I34</f>
        <v>0</v>
      </c>
      <c r="F16" s="254" t="s">
        <v>661</v>
      </c>
      <c r="G16" s="265">
        <f>'Sewer &amp; Water'!$L$15</f>
        <v>0</v>
      </c>
      <c r="H16" s="265">
        <f>'Sewer &amp; Water'!$L$25</f>
        <v>0</v>
      </c>
      <c r="I16" s="265">
        <f>IF(G16="","",IF(G16&lt;H16,"",G16-H16))</f>
        <v>0</v>
      </c>
      <c r="J16" s="548">
        <f>ROUND(MAX('Sewer &amp; Water'!B39,0),0)</f>
        <v>0</v>
      </c>
      <c r="K16" s="549">
        <f>IF($J$23=0,0,'SPRP Max'!$B$50/Output!$J$23*Output!J16)</f>
        <v>0</v>
      </c>
      <c r="L16" s="550">
        <f>ROUND(IF($J$23=0,0,MIN($J$23:$K$23)*J16/$J$23),0)</f>
        <v>0</v>
      </c>
      <c r="M16" s="550">
        <f>IF(L16=MAX($L$16:$L$22),L16+(MIN($K$23,$J$23)-$L$23),L16)</f>
        <v>0</v>
      </c>
      <c r="N16" s="122">
        <f>+'Sewer &amp; Water'!C41</f>
        <v>45627</v>
      </c>
      <c r="O16" s="123" t="s">
        <v>327</v>
      </c>
      <c r="Q16" s="244"/>
      <c r="U16" s="28"/>
    </row>
    <row r="17" spans="1:34" ht="18" customHeight="1" x14ac:dyDescent="0.25">
      <c r="A17" s="30"/>
      <c r="B17" s="263"/>
      <c r="C17" s="264" t="str">
        <f>+'Sewer &amp; Water'!C40</f>
        <v>(water)</v>
      </c>
      <c r="D17" s="132"/>
      <c r="E17" s="258">
        <f>'Sewer &amp; Water'!I35</f>
        <v>0</v>
      </c>
      <c r="F17" s="254" t="s">
        <v>661</v>
      </c>
      <c r="G17" s="265">
        <f>'Sewer &amp; Water'!$L$15</f>
        <v>0</v>
      </c>
      <c r="H17" s="265">
        <f>'Sewer &amp; Water'!$L$25</f>
        <v>0</v>
      </c>
      <c r="I17" s="265">
        <f>IF(G17="","",IF(G17&lt;H17,"",G17-H17))</f>
        <v>0</v>
      </c>
      <c r="J17" s="551">
        <f>ROUND(MAX('Sewer &amp; Water'!B40,0),0)</f>
        <v>0</v>
      </c>
      <c r="K17" s="549">
        <f>IF($J$23=0,0,'SPRP Max'!$B$50/Output!$J$23*Output!J17)</f>
        <v>0</v>
      </c>
      <c r="L17" s="551">
        <f>ROUND(IF($J$23=0,0,MIN($J$23:$K$23)*J17/$J$23),0)</f>
        <v>0</v>
      </c>
      <c r="M17" s="551">
        <f t="shared" ref="M17:M22" si="0">IF(L17=MAX($L$16:$L$22),L17+(MIN($K$23,$J$23)-$L$23),L17)</f>
        <v>0</v>
      </c>
      <c r="N17" s="124">
        <f>+N16</f>
        <v>45627</v>
      </c>
      <c r="O17" s="125" t="s">
        <v>328</v>
      </c>
      <c r="Q17" s="244"/>
      <c r="S17" s="27"/>
      <c r="U17" s="31"/>
      <c r="W17" s="32"/>
      <c r="Y17" s="32"/>
      <c r="AA17" s="32"/>
    </row>
    <row r="18" spans="1:34" ht="18" customHeight="1" x14ac:dyDescent="0.25">
      <c r="A18" s="23"/>
      <c r="B18" s="625" t="str">
        <f>+Park!A1</f>
        <v>PARK</v>
      </c>
      <c r="C18" s="626"/>
      <c r="D18" s="626"/>
      <c r="E18" s="259">
        <f>IF(OR(Park!E8="",'INPUT &amp; OUTPUT'!$S$15=""),0,Park!J16)</f>
        <v>0</v>
      </c>
      <c r="F18" s="255" t="str">
        <f>Park!F8</f>
        <v>Dwelling</v>
      </c>
      <c r="G18" s="266">
        <f t="array" ref="G18">SUM(IF(('INPUT &amp; OUTPUT'!$R$22:$R$27="lot")+('INPUT &amp; OUTPUT'!$R$22:$R$27="dwelling"),'INPUT &amp; OUTPUT'!$S$22:$S$27,0))</f>
        <v>0</v>
      </c>
      <c r="H18" s="524">
        <f t="array" ref="H18">SUM(IF(('INPUT &amp; OUTPUT'!$R$30:$R$35="lot")+('INPUT &amp; OUTPUT'!$R$30:$R$35="dwelling"),'INPUT &amp; OUTPUT'!$S$30:$S$35,0))</f>
        <v>0</v>
      </c>
      <c r="I18" s="266">
        <f>IF(G18="","",IF(G18&lt;H18,"",G18-H18))</f>
        <v>0</v>
      </c>
      <c r="J18" s="552">
        <f>ROUND(MAX(Park!B20,0),0)</f>
        <v>0</v>
      </c>
      <c r="K18" s="553">
        <f>IF($J$23=0,0,'SPRP Max'!$B$50/Output!$J$23*Output!J18)</f>
        <v>0</v>
      </c>
      <c r="L18" s="551">
        <f>ROUND(IF($J$23=0,0,MIN($J$23:$K$23)*J18/$J$23),0)</f>
        <v>0</v>
      </c>
      <c r="M18" s="551">
        <f t="shared" si="0"/>
        <v>0</v>
      </c>
      <c r="N18" s="127">
        <f>+Park!C20</f>
        <v>45627</v>
      </c>
      <c r="O18" s="128" t="s">
        <v>329</v>
      </c>
      <c r="Q18" s="244"/>
      <c r="S18" s="27"/>
      <c r="AG18" s="523"/>
    </row>
    <row r="19" spans="1:34" ht="18" customHeight="1" x14ac:dyDescent="0.25">
      <c r="A19" s="23"/>
      <c r="B19" s="627" t="str">
        <f>+Roads!A1</f>
        <v>TRANSPORT (ROADS)</v>
      </c>
      <c r="C19" s="628"/>
      <c r="D19" s="628"/>
      <c r="E19" s="260"/>
      <c r="F19" s="134"/>
      <c r="G19" s="267"/>
      <c r="H19" s="525"/>
      <c r="I19" s="267"/>
      <c r="J19" s="554"/>
      <c r="K19" s="555"/>
      <c r="L19" s="556"/>
      <c r="M19" s="556">
        <f t="shared" si="0"/>
        <v>0</v>
      </c>
      <c r="N19" s="129"/>
      <c r="O19" s="130"/>
      <c r="Q19" s="244"/>
      <c r="S19" s="27"/>
      <c r="AG19" s="523"/>
    </row>
    <row r="20" spans="1:34" ht="18" customHeight="1" x14ac:dyDescent="0.25">
      <c r="A20" s="23"/>
      <c r="B20" s="131"/>
      <c r="C20" s="262" t="str">
        <f>+Roads!C42</f>
        <v>TCC Works</v>
      </c>
      <c r="D20" s="132"/>
      <c r="E20" s="258">
        <f>Roads!K37</f>
        <v>0</v>
      </c>
      <c r="F20" s="256" t="s">
        <v>662</v>
      </c>
      <c r="G20" s="268">
        <f>Roads!$I$18</f>
        <v>0</v>
      </c>
      <c r="H20" s="268">
        <f>Roads!$I$29</f>
        <v>0</v>
      </c>
      <c r="I20" s="268">
        <f>IF(G20="","",IF(G20&lt;H20,"",G20-H20))</f>
        <v>0</v>
      </c>
      <c r="J20" s="548">
        <f>ROUND(MAX(Roads!B42,0),0)</f>
        <v>0</v>
      </c>
      <c r="K20" s="549">
        <f>IF($J$23=0,0,'SPRP Max'!$B$50/Output!$J$23*Output!J20)</f>
        <v>0</v>
      </c>
      <c r="L20" s="550">
        <f>ROUND(IF($J$23=0,0,MIN($J$23:$K$23)*J20/$J$23),0)</f>
        <v>0</v>
      </c>
      <c r="M20" s="550">
        <f t="shared" si="0"/>
        <v>0</v>
      </c>
      <c r="N20" s="122">
        <f>+Roads!L37</f>
        <v>45627</v>
      </c>
      <c r="O20" s="123" t="str">
        <f>+Roads!M37</f>
        <v xml:space="preserve"> </v>
      </c>
      <c r="Q20" s="244"/>
      <c r="S20" s="27"/>
    </row>
    <row r="21" spans="1:34" ht="18" customHeight="1" x14ac:dyDescent="0.25">
      <c r="A21" s="23"/>
      <c r="B21" s="131"/>
      <c r="C21" s="262" t="str">
        <f>+Roads!C43</f>
        <v>TCC Land</v>
      </c>
      <c r="D21" s="132"/>
      <c r="E21" s="258">
        <f>Roads!K38</f>
        <v>0</v>
      </c>
      <c r="F21" s="256" t="s">
        <v>662</v>
      </c>
      <c r="G21" s="268">
        <f>Roads!$I$18</f>
        <v>0</v>
      </c>
      <c r="H21" s="268">
        <f>Roads!$I$29</f>
        <v>0</v>
      </c>
      <c r="I21" s="268">
        <f>IF(G21="","",IF(G21&lt;H21,"",G21-H21))</f>
        <v>0</v>
      </c>
      <c r="J21" s="548">
        <f>ROUND(MAX(Roads!B43,0),0)</f>
        <v>0</v>
      </c>
      <c r="K21" s="549">
        <f>IF($J$23=0,0,'SPRP Max'!$B$50/Output!$J$23*Output!J21)</f>
        <v>0</v>
      </c>
      <c r="L21" s="551">
        <f>ROUND(IF($J$23=0,0,MIN($J$23:$K$23)*J21/$J$23),0)</f>
        <v>0</v>
      </c>
      <c r="M21" s="551">
        <f t="shared" si="0"/>
        <v>0</v>
      </c>
      <c r="N21" s="122">
        <f>+Roads!L38</f>
        <v>45627</v>
      </c>
      <c r="O21" s="123" t="str">
        <f>+Roads!M38</f>
        <v xml:space="preserve"> </v>
      </c>
      <c r="Q21" s="244"/>
      <c r="S21" s="27"/>
    </row>
    <row r="22" spans="1:34" ht="18" customHeight="1" thickBot="1" x14ac:dyDescent="0.3">
      <c r="A22" s="23"/>
      <c r="B22" s="625" t="str">
        <f>+Stormwater!A1</f>
        <v>STORMWATER</v>
      </c>
      <c r="C22" s="626"/>
      <c r="D22" s="626"/>
      <c r="E22" s="259">
        <f>Stormwater!I32</f>
        <v>0</v>
      </c>
      <c r="F22" s="257" t="s">
        <v>585</v>
      </c>
      <c r="G22" s="266">
        <f>Stormwater!$J$17</f>
        <v>0</v>
      </c>
      <c r="H22" s="266">
        <f>Stormwater!$J$27</f>
        <v>0</v>
      </c>
      <c r="I22" s="266">
        <f>IF(G22="","",IF(G22&lt;H22,"",G22-H22))</f>
        <v>0</v>
      </c>
      <c r="J22" s="557">
        <f>ROUND(MAX(Stormwater!B36,0),0)</f>
        <v>0</v>
      </c>
      <c r="K22" s="553">
        <f>IF($J$23=0,0,'SPRP Max'!$B$50/Output!$J$23*Output!J22)</f>
        <v>0</v>
      </c>
      <c r="L22" s="550">
        <f>ROUND(IF($J$23=0,0,MIN($J$23:$K$23)*J22/$J$23),0)</f>
        <v>0</v>
      </c>
      <c r="M22" s="550">
        <f t="shared" si="0"/>
        <v>0</v>
      </c>
      <c r="N22" s="129">
        <f>+Stormwater!C36</f>
        <v>45627</v>
      </c>
      <c r="O22" s="134">
        <f>+Stormwater!K32</f>
        <v>0</v>
      </c>
      <c r="Q22" s="244"/>
      <c r="S22" s="27"/>
      <c r="U22" s="31"/>
    </row>
    <row r="23" spans="1:34" ht="18" customHeight="1" thickBot="1" x14ac:dyDescent="0.3">
      <c r="A23" s="23"/>
      <c r="B23" s="133" t="s">
        <v>293</v>
      </c>
      <c r="C23" s="111"/>
      <c r="D23" s="111"/>
      <c r="E23" s="135"/>
      <c r="F23" s="135"/>
      <c r="G23" s="135"/>
      <c r="H23" s="126"/>
      <c r="I23" s="247"/>
      <c r="J23" s="543">
        <f>SUM(J15:J22)</f>
        <v>0</v>
      </c>
      <c r="K23" s="558">
        <f>ROUND('SPRP Max'!$B$50,0)</f>
        <v>0</v>
      </c>
      <c r="L23" s="559">
        <f>SUM(L15:L22)</f>
        <v>0</v>
      </c>
      <c r="M23" s="559">
        <f>SUM(M15:M22)</f>
        <v>0</v>
      </c>
      <c r="N23" s="250"/>
      <c r="O23" s="203"/>
      <c r="Q23" s="244"/>
      <c r="R23" s="245"/>
      <c r="S23" s="27"/>
      <c r="U23" s="31"/>
      <c r="W23" s="32"/>
    </row>
    <row r="24" spans="1:34" ht="30" customHeight="1" x14ac:dyDescent="0.25">
      <c r="A24" s="23"/>
      <c r="B24" s="621" t="s">
        <v>693</v>
      </c>
      <c r="C24" s="622"/>
      <c r="D24" s="622"/>
      <c r="E24" s="622"/>
      <c r="F24" s="622"/>
      <c r="G24" s="622"/>
      <c r="H24" s="622"/>
      <c r="I24" s="622"/>
      <c r="J24" s="622"/>
      <c r="K24" s="623"/>
      <c r="L24" s="544"/>
      <c r="M24" s="544"/>
      <c r="N24" s="26"/>
      <c r="O24" s="26"/>
      <c r="P24" s="26"/>
      <c r="S24" s="27"/>
      <c r="U24" s="32"/>
    </row>
    <row r="25" spans="1:34" ht="13.8" x14ac:dyDescent="0.25">
      <c r="A25" s="23"/>
      <c r="B25" s="211"/>
      <c r="C25" s="210"/>
      <c r="D25" s="210"/>
      <c r="E25" s="210"/>
      <c r="F25" s="210"/>
      <c r="G25" s="210"/>
      <c r="I25" s="210"/>
      <c r="J25" s="210"/>
      <c r="K25" s="212"/>
      <c r="L25" s="212"/>
      <c r="M25" s="212"/>
      <c r="N25" s="212"/>
      <c r="O25" s="33"/>
      <c r="P25" s="33"/>
      <c r="R25" s="523"/>
      <c r="S25" s="31"/>
      <c r="T25" s="523"/>
      <c r="U25" s="32"/>
      <c r="W25" s="523"/>
      <c r="X25" s="523"/>
      <c r="AH25" s="523"/>
    </row>
    <row r="26" spans="1:34" ht="13.8" x14ac:dyDescent="0.25">
      <c r="A26" s="23"/>
      <c r="B26" s="89"/>
      <c r="C26" s="90"/>
      <c r="D26" s="90"/>
      <c r="E26" s="90"/>
      <c r="F26" s="90"/>
      <c r="G26" s="90"/>
      <c r="I26" s="209"/>
      <c r="J26" s="90"/>
      <c r="K26" s="34"/>
      <c r="L26" s="34"/>
      <c r="M26" s="34"/>
      <c r="N26" s="528"/>
      <c r="O26" s="34"/>
      <c r="P26" s="34"/>
      <c r="R26" s="523"/>
      <c r="S26" s="31"/>
      <c r="T26" s="523"/>
      <c r="W26" s="523"/>
      <c r="X26" s="523"/>
      <c r="AH26" s="523"/>
    </row>
    <row r="27" spans="1:34" ht="20.25" customHeight="1" x14ac:dyDescent="0.2">
      <c r="A27" s="91"/>
      <c r="B27" s="105"/>
      <c r="C27" s="105"/>
      <c r="D27" s="105"/>
      <c r="E27" s="105"/>
      <c r="F27" s="105"/>
      <c r="G27" s="105"/>
      <c r="I27" s="526"/>
      <c r="J27" s="105"/>
      <c r="K27" s="545"/>
      <c r="L27" s="34"/>
      <c r="M27" s="34"/>
      <c r="N27" s="523"/>
      <c r="R27" s="523"/>
      <c r="T27" s="523"/>
      <c r="W27" s="523"/>
      <c r="X27" s="523"/>
      <c r="AH27" s="523"/>
    </row>
    <row r="28" spans="1:34" ht="18.75" customHeight="1" x14ac:dyDescent="0.2">
      <c r="A28" s="91"/>
      <c r="B28" s="105"/>
      <c r="C28" s="95"/>
      <c r="D28" s="95"/>
      <c r="E28" s="95"/>
      <c r="F28" s="95"/>
      <c r="G28" s="225"/>
      <c r="I28" s="527"/>
      <c r="J28" s="95"/>
      <c r="L28" s="34"/>
      <c r="M28" s="34"/>
      <c r="N28" s="523"/>
      <c r="R28" s="523"/>
      <c r="T28" s="523"/>
      <c r="W28" s="523"/>
      <c r="X28" s="523"/>
      <c r="AH28" s="523"/>
    </row>
    <row r="29" spans="1:34" ht="22.5" customHeight="1" x14ac:dyDescent="0.25">
      <c r="A29" s="23"/>
      <c r="B29" s="23"/>
      <c r="D29" s="23"/>
      <c r="E29" s="23"/>
      <c r="F29" s="23"/>
      <c r="G29" s="225"/>
      <c r="I29" s="210"/>
      <c r="J29" s="23"/>
      <c r="N29" s="523"/>
      <c r="R29" s="523"/>
      <c r="T29" s="523"/>
      <c r="W29" s="523"/>
      <c r="X29" s="523"/>
      <c r="AH29" s="523"/>
    </row>
    <row r="30" spans="1:34" ht="20.100000000000001" customHeight="1" x14ac:dyDescent="0.25">
      <c r="A30" s="23"/>
      <c r="B30" s="23"/>
      <c r="C30" s="95"/>
      <c r="D30" s="95"/>
      <c r="E30" s="95"/>
      <c r="F30" s="95"/>
      <c r="G30" s="279"/>
      <c r="I30" s="527"/>
      <c r="J30" s="95"/>
      <c r="N30" s="523"/>
      <c r="R30" s="523"/>
      <c r="T30" s="523"/>
      <c r="W30" s="523"/>
      <c r="X30" s="523"/>
    </row>
    <row r="31" spans="1:34" ht="20.100000000000001" customHeight="1" x14ac:dyDescent="0.25">
      <c r="A31" s="23"/>
      <c r="B31" s="23"/>
      <c r="C31" s="23"/>
      <c r="D31" s="23"/>
      <c r="E31" s="23"/>
      <c r="F31" s="23"/>
      <c r="G31" s="279"/>
      <c r="I31" s="23"/>
      <c r="J31" s="23"/>
    </row>
    <row r="32" spans="1:34" ht="20.100000000000001" customHeight="1" x14ac:dyDescent="0.25">
      <c r="A32" s="23"/>
      <c r="B32" s="23"/>
      <c r="C32" s="23"/>
      <c r="D32" s="23"/>
      <c r="E32" s="23"/>
      <c r="F32" s="23"/>
      <c r="G32" s="225"/>
      <c r="I32" s="23"/>
      <c r="J32" s="23"/>
    </row>
    <row r="33" spans="1:34" ht="20.100000000000001" customHeight="1" x14ac:dyDescent="0.25">
      <c r="A33" s="23"/>
      <c r="B33" s="23"/>
      <c r="C33" s="23"/>
      <c r="D33" s="23"/>
      <c r="E33" s="23"/>
      <c r="F33" s="23"/>
      <c r="G33" s="225"/>
      <c r="I33" s="23"/>
      <c r="J33" s="23"/>
    </row>
    <row r="34" spans="1:34" ht="20.100000000000001" customHeight="1" x14ac:dyDescent="0.25">
      <c r="A34" s="23"/>
      <c r="B34" s="23"/>
      <c r="C34" s="23"/>
      <c r="D34" s="23"/>
      <c r="E34" s="23"/>
      <c r="F34" s="23"/>
      <c r="G34" s="225"/>
      <c r="I34" s="23"/>
      <c r="J34" s="23"/>
    </row>
    <row r="35" spans="1:34" ht="20.100000000000001" customHeight="1" x14ac:dyDescent="0.25">
      <c r="A35" s="23"/>
      <c r="B35" s="23"/>
      <c r="C35" s="23"/>
      <c r="D35" s="23"/>
      <c r="E35" s="23"/>
      <c r="F35" s="23"/>
      <c r="G35" s="23"/>
      <c r="H35" s="23"/>
      <c r="I35" s="23"/>
      <c r="J35" s="23"/>
    </row>
    <row r="36" spans="1:34" ht="20.100000000000001" customHeight="1" x14ac:dyDescent="0.25">
      <c r="A36" s="23"/>
      <c r="B36" s="23"/>
      <c r="C36" s="23"/>
      <c r="D36" s="23"/>
      <c r="E36" s="23"/>
      <c r="F36" s="23"/>
      <c r="G36" s="23"/>
      <c r="H36" s="23"/>
      <c r="I36" s="23"/>
      <c r="J36" s="23"/>
    </row>
    <row r="37" spans="1:34" ht="20.100000000000001" customHeight="1" x14ac:dyDescent="0.25">
      <c r="A37" s="23"/>
      <c r="B37" s="23"/>
      <c r="C37" s="23"/>
      <c r="D37" s="23"/>
      <c r="E37" s="23"/>
      <c r="F37" s="23"/>
      <c r="G37" s="23"/>
      <c r="H37" s="23"/>
      <c r="I37" s="23"/>
      <c r="J37" s="23"/>
    </row>
    <row r="38" spans="1:34" ht="20.100000000000001" customHeight="1" x14ac:dyDescent="0.25">
      <c r="A38" s="23"/>
      <c r="B38" s="23"/>
      <c r="C38" s="23"/>
      <c r="D38" s="23"/>
      <c r="E38" s="23"/>
      <c r="F38" s="23"/>
      <c r="G38" s="23"/>
      <c r="H38" s="23"/>
      <c r="I38" s="23"/>
      <c r="J38" s="23"/>
      <c r="AH38" s="523"/>
    </row>
    <row r="39" spans="1:34" ht="20.100000000000001" customHeight="1" x14ac:dyDescent="0.25">
      <c r="A39" s="23"/>
      <c r="B39" s="23"/>
      <c r="C39" s="23"/>
      <c r="D39" s="23"/>
      <c r="E39" s="23"/>
      <c r="F39" s="23"/>
      <c r="G39" s="23"/>
      <c r="H39" s="23"/>
      <c r="I39" s="23"/>
      <c r="J39" s="23"/>
      <c r="AH39" s="523"/>
    </row>
    <row r="40" spans="1:34" ht="20.100000000000001" customHeight="1" x14ac:dyDescent="0.2">
      <c r="AH40" s="523"/>
    </row>
    <row r="41" spans="1:34" ht="20.100000000000001" customHeight="1" x14ac:dyDescent="0.2">
      <c r="AH41" s="523"/>
    </row>
    <row r="42" spans="1:34" ht="20.100000000000001" customHeight="1" x14ac:dyDescent="0.2">
      <c r="AH42" s="523"/>
    </row>
    <row r="43" spans="1:34" ht="20.100000000000001" customHeight="1" x14ac:dyDescent="0.2">
      <c r="AH43" s="523"/>
    </row>
    <row r="51" spans="33:33" ht="20.100000000000001" customHeight="1" x14ac:dyDescent="0.2">
      <c r="AG51" s="523"/>
    </row>
    <row r="99" spans="2:2" ht="25.5" customHeight="1" x14ac:dyDescent="0.2"/>
    <row r="100" spans="2:2" ht="11.25" customHeight="1" x14ac:dyDescent="0.2">
      <c r="B100" s="529"/>
    </row>
    <row r="101" spans="2:2" ht="7.5" customHeight="1" x14ac:dyDescent="0.2">
      <c r="B101" s="529"/>
    </row>
  </sheetData>
  <sheetProtection password="CDF4" sheet="1"/>
  <mergeCells count="18">
    <mergeCell ref="M14:N14"/>
    <mergeCell ref="E7:H7"/>
    <mergeCell ref="J1:O1"/>
    <mergeCell ref="A1:C1"/>
    <mergeCell ref="B4:D4"/>
    <mergeCell ref="E4:H4"/>
    <mergeCell ref="E10:H10"/>
    <mergeCell ref="E8:H8"/>
    <mergeCell ref="E5:H5"/>
    <mergeCell ref="E6:H6"/>
    <mergeCell ref="E9:H9"/>
    <mergeCell ref="B24:K24"/>
    <mergeCell ref="E11:H11"/>
    <mergeCell ref="B22:D22"/>
    <mergeCell ref="B19:D19"/>
    <mergeCell ref="B14:D14"/>
    <mergeCell ref="B15:D15"/>
    <mergeCell ref="B18:D18"/>
  </mergeCells>
  <phoneticPr fontId="4" type="noConversion"/>
  <pageMargins left="0.74803149606299213" right="0.55118110236220474" top="0.59055118110236227" bottom="0.39370078740157483" header="0.51181102362204722" footer="0.31496062992125984"/>
  <pageSetup paperSize="9" scale="82"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tabColor rgb="FF0070C0"/>
    <pageSetUpPr fitToPage="1"/>
  </sheetPr>
  <dimension ref="A1:AQ165"/>
  <sheetViews>
    <sheetView showGridLines="0" showZeros="0" zoomScaleNormal="100" workbookViewId="0">
      <selection activeCell="M4" sqref="M4"/>
    </sheetView>
  </sheetViews>
  <sheetFormatPr defaultColWidth="9.109375" defaultRowHeight="13.2" outlineLevelCol="1" x14ac:dyDescent="0.25"/>
  <cols>
    <col min="1" max="1" width="2.109375" style="21" customWidth="1"/>
    <col min="2" max="2" width="11" style="21" customWidth="1"/>
    <col min="3" max="3" width="15" style="21" customWidth="1"/>
    <col min="4" max="4" width="14" style="21" customWidth="1"/>
    <col min="5" max="5" width="15.88671875" style="21" customWidth="1"/>
    <col min="6" max="6" width="16" style="21" hidden="1" customWidth="1" outlineLevel="1"/>
    <col min="7" max="7" width="12.88671875" style="21" hidden="1" customWidth="1" outlineLevel="1"/>
    <col min="8" max="8" width="15.6640625" style="21" customWidth="1" collapsed="1"/>
    <col min="9" max="9" width="11.109375" style="21" customWidth="1"/>
    <col min="10" max="10" width="15.33203125" style="21" hidden="1" customWidth="1" outlineLevel="1"/>
    <col min="11" max="11" width="13.33203125" style="21" hidden="1" customWidth="1" outlineLevel="1"/>
    <col min="12" max="12" width="12.88671875" style="21" customWidth="1" collapsed="1"/>
    <col min="13" max="13" width="10.88671875" style="21" customWidth="1"/>
    <col min="14" max="14" width="11.5546875" style="21" hidden="1" customWidth="1" outlineLevel="1"/>
    <col min="15" max="15" width="9.6640625" style="21" hidden="1" customWidth="1" outlineLevel="1"/>
    <col min="16" max="16" width="14.44140625" style="21" customWidth="1" collapsed="1"/>
    <col min="17" max="17" width="15.33203125" style="21" customWidth="1"/>
    <col min="18" max="18" width="18.109375" style="21" customWidth="1"/>
    <col min="19" max="19" width="9.6640625" style="21" customWidth="1"/>
    <col min="20" max="20" width="31.33203125" style="21" hidden="1" customWidth="1" outlineLevel="1"/>
    <col min="21" max="21" width="16.109375" style="21" customWidth="1" collapsed="1"/>
    <col min="22" max="22" width="13.33203125" style="21" customWidth="1"/>
    <col min="23" max="23" width="12.6640625" style="21" customWidth="1"/>
    <col min="24" max="24" width="1.109375" style="21" customWidth="1"/>
    <col min="25" max="25" width="5.88671875" style="21" customWidth="1"/>
    <col min="26" max="26" width="6.5546875" style="21" customWidth="1"/>
    <col min="27" max="27" width="9.88671875" style="21" customWidth="1"/>
    <col min="28" max="30" width="9.109375" style="21"/>
    <col min="31" max="31" width="22.88671875" style="38" customWidth="1"/>
    <col min="32" max="32" width="6.5546875" style="38" hidden="1" customWidth="1" outlineLevel="1"/>
    <col min="33" max="33" width="9.109375" style="38" hidden="1" customWidth="1" outlineLevel="1"/>
    <col min="34" max="34" width="17.6640625" style="38" hidden="1" customWidth="1" outlineLevel="1"/>
    <col min="35" max="35" width="5.44140625" style="38" hidden="1" customWidth="1" outlineLevel="1"/>
    <col min="36" max="36" width="10.5546875" style="38" hidden="1" customWidth="1" outlineLevel="1"/>
    <col min="37" max="37" width="11.6640625" style="38" hidden="1" customWidth="1" outlineLevel="1"/>
    <col min="38" max="38" width="9.109375" style="38" hidden="1" customWidth="1" outlineLevel="1"/>
    <col min="39" max="39" width="10.5546875" style="38" hidden="1" customWidth="1" outlineLevel="1"/>
    <col min="40" max="40" width="19.5546875" style="38" hidden="1" customWidth="1" outlineLevel="1"/>
    <col min="41" max="41" width="16.88671875" style="38" hidden="1" customWidth="1" outlineLevel="1"/>
    <col min="42" max="42" width="10.33203125" style="38" hidden="1" customWidth="1" outlineLevel="1"/>
    <col min="43" max="43" width="11.6640625" style="38" customWidth="1" collapsed="1"/>
    <col min="44" max="44" width="11.88671875" style="21" customWidth="1"/>
    <col min="45" max="45" width="10.88671875" style="21" customWidth="1"/>
    <col min="46" max="46" width="9.109375" style="21"/>
    <col min="47" max="47" width="12.88671875" style="21" customWidth="1"/>
    <col min="48" max="48" width="11.44140625" style="21" customWidth="1"/>
    <col min="49" max="16384" width="9.109375" style="21"/>
  </cols>
  <sheetData>
    <row r="1" spans="1:42" ht="20.25" customHeight="1" x14ac:dyDescent="0.3">
      <c r="A1" s="57" t="s">
        <v>141</v>
      </c>
      <c r="B1" s="57"/>
      <c r="N1" s="22"/>
    </row>
    <row r="2" spans="1:42" ht="15" customHeight="1" x14ac:dyDescent="0.3">
      <c r="A2" s="57"/>
      <c r="N2" s="22"/>
    </row>
    <row r="3" spans="1:42" ht="15.75" customHeight="1" x14ac:dyDescent="0.25">
      <c r="A3" s="224" t="s">
        <v>274</v>
      </c>
      <c r="B3" s="25" t="s">
        <v>308</v>
      </c>
      <c r="C3" s="21" t="str">
        <f>"( TCC "&amp;Welcome!B7&amp;" )"</f>
        <v>( TCC Version 10.33 )</v>
      </c>
      <c r="D3" s="23"/>
      <c r="E3" s="23"/>
      <c r="F3" s="23"/>
      <c r="G3" s="23"/>
      <c r="H3" s="23"/>
      <c r="I3" s="23"/>
      <c r="J3" s="23"/>
      <c r="M3" s="36" t="s">
        <v>269</v>
      </c>
      <c r="N3" s="22"/>
      <c r="O3" s="23"/>
      <c r="P3" s="25" t="s">
        <v>314</v>
      </c>
      <c r="Q3" s="23"/>
      <c r="R3" s="23"/>
      <c r="T3" s="24"/>
      <c r="AF3" s="565"/>
      <c r="AG3" s="461"/>
      <c r="AH3" s="461"/>
      <c r="AI3" s="461"/>
      <c r="AJ3" s="461"/>
      <c r="AK3" s="461"/>
      <c r="AL3" s="461"/>
      <c r="AM3" s="461"/>
      <c r="AN3" s="461"/>
      <c r="AO3" s="461"/>
      <c r="AP3" s="462"/>
    </row>
    <row r="4" spans="1:42" ht="16.5" customHeight="1" x14ac:dyDescent="0.25">
      <c r="A4" s="23"/>
      <c r="B4" s="637" t="s">
        <v>291</v>
      </c>
      <c r="C4" s="638"/>
      <c r="D4" s="639"/>
      <c r="E4" s="637" t="s">
        <v>308</v>
      </c>
      <c r="F4" s="638"/>
      <c r="G4" s="638"/>
      <c r="H4" s="638"/>
      <c r="I4" s="638"/>
      <c r="J4" s="638"/>
      <c r="K4" s="638"/>
      <c r="L4" s="639"/>
      <c r="O4" s="23"/>
      <c r="P4" s="220" t="s">
        <v>291</v>
      </c>
      <c r="Q4" s="219"/>
      <c r="R4" s="222" t="s">
        <v>315</v>
      </c>
      <c r="S4" s="223"/>
      <c r="T4" s="24"/>
      <c r="AF4" s="566"/>
      <c r="AG4" s="310"/>
      <c r="AH4" s="310"/>
      <c r="AI4" s="310"/>
      <c r="AJ4" s="310"/>
      <c r="AK4" s="310"/>
      <c r="AL4" s="310"/>
      <c r="AM4" s="310"/>
      <c r="AN4" s="310"/>
      <c r="AO4" s="310"/>
      <c r="AP4" s="463"/>
    </row>
    <row r="5" spans="1:42" ht="16.5" customHeight="1" x14ac:dyDescent="0.25">
      <c r="A5" s="23"/>
      <c r="B5" s="107" t="s">
        <v>309</v>
      </c>
      <c r="C5" s="108"/>
      <c r="D5" s="109"/>
      <c r="E5" s="663"/>
      <c r="F5" s="664"/>
      <c r="G5" s="664"/>
      <c r="H5" s="664"/>
      <c r="I5" s="664"/>
      <c r="J5" s="664"/>
      <c r="K5" s="664"/>
      <c r="L5" s="665"/>
      <c r="O5" s="23"/>
      <c r="P5" s="661" t="s">
        <v>762</v>
      </c>
      <c r="Q5" s="662"/>
      <c r="R5" s="719">
        <v>45627</v>
      </c>
      <c r="S5" s="720"/>
      <c r="T5" s="24"/>
      <c r="AF5" s="566"/>
      <c r="AG5" s="310"/>
      <c r="AH5" s="310"/>
      <c r="AI5" s="310"/>
      <c r="AJ5" s="310"/>
      <c r="AK5" s="310"/>
      <c r="AL5" s="310"/>
      <c r="AM5" s="310"/>
      <c r="AN5" s="310"/>
      <c r="AO5" s="310"/>
      <c r="AP5" s="463"/>
    </row>
    <row r="6" spans="1:42" ht="13.8" x14ac:dyDescent="0.25">
      <c r="A6" s="23"/>
      <c r="B6" s="110" t="s">
        <v>473</v>
      </c>
      <c r="C6" s="111"/>
      <c r="D6" s="112"/>
      <c r="E6" s="663"/>
      <c r="F6" s="664"/>
      <c r="G6" s="664"/>
      <c r="H6" s="664"/>
      <c r="I6" s="664"/>
      <c r="J6" s="664"/>
      <c r="K6" s="664"/>
      <c r="L6" s="665"/>
      <c r="P6" s="683" t="s">
        <v>763</v>
      </c>
      <c r="Q6" s="684"/>
      <c r="R6" s="719">
        <v>45444</v>
      </c>
      <c r="S6" s="720"/>
      <c r="AF6" s="566"/>
      <c r="AG6" s="310"/>
      <c r="AH6" s="310"/>
      <c r="AI6" s="310"/>
      <c r="AJ6" s="310"/>
      <c r="AK6" s="310"/>
      <c r="AL6" s="310"/>
      <c r="AM6" s="310"/>
      <c r="AN6" s="310"/>
      <c r="AO6" s="310"/>
      <c r="AP6" s="463"/>
    </row>
    <row r="7" spans="1:42" ht="16.5" customHeight="1" x14ac:dyDescent="0.25">
      <c r="A7" s="23"/>
      <c r="B7" s="110" t="s">
        <v>474</v>
      </c>
      <c r="C7" s="111"/>
      <c r="D7" s="112"/>
      <c r="E7" s="666"/>
      <c r="F7" s="664"/>
      <c r="G7" s="664"/>
      <c r="H7" s="664"/>
      <c r="I7" s="664"/>
      <c r="J7" s="664"/>
      <c r="K7" s="664"/>
      <c r="L7" s="665"/>
      <c r="P7" s="683" t="s">
        <v>317</v>
      </c>
      <c r="Q7" s="684"/>
      <c r="R7" s="721">
        <v>140.6</v>
      </c>
      <c r="S7" s="722"/>
      <c r="X7" s="193"/>
      <c r="AF7" s="566"/>
      <c r="AG7" s="310"/>
      <c r="AH7" s="310"/>
      <c r="AI7" s="310"/>
      <c r="AJ7" s="310"/>
      <c r="AK7" s="310"/>
      <c r="AL7" s="310"/>
      <c r="AM7" s="310"/>
      <c r="AN7" s="310"/>
      <c r="AO7" s="310"/>
      <c r="AP7" s="463"/>
    </row>
    <row r="8" spans="1:42" ht="16.5" customHeight="1" x14ac:dyDescent="0.25">
      <c r="A8" s="23"/>
      <c r="B8" s="110" t="s">
        <v>310</v>
      </c>
      <c r="C8" s="111"/>
      <c r="D8" s="112"/>
      <c r="E8" s="663"/>
      <c r="F8" s="664"/>
      <c r="G8" s="664"/>
      <c r="H8" s="664"/>
      <c r="I8" s="664"/>
      <c r="J8" s="664"/>
      <c r="K8" s="664"/>
      <c r="L8" s="665"/>
      <c r="P8" s="683" t="s">
        <v>261</v>
      </c>
      <c r="Q8" s="684"/>
      <c r="R8" s="721">
        <v>141.1</v>
      </c>
      <c r="S8" s="722"/>
      <c r="X8" s="193"/>
      <c r="AF8" s="566"/>
      <c r="AG8" s="310"/>
      <c r="AH8" s="310"/>
      <c r="AI8" s="310"/>
      <c r="AJ8" s="310"/>
      <c r="AK8" s="310"/>
      <c r="AL8" s="310"/>
      <c r="AM8" s="310"/>
      <c r="AN8" s="310"/>
      <c r="AO8" s="310"/>
      <c r="AP8" s="463"/>
    </row>
    <row r="9" spans="1:42" ht="17.25" customHeight="1" x14ac:dyDescent="0.25">
      <c r="A9" s="23"/>
      <c r="B9" s="110" t="s">
        <v>311</v>
      </c>
      <c r="C9" s="111"/>
      <c r="D9" s="112"/>
      <c r="E9" s="696"/>
      <c r="F9" s="696"/>
      <c r="G9" s="696"/>
      <c r="H9" s="696"/>
      <c r="I9" s="696"/>
      <c r="J9" s="696"/>
      <c r="K9" s="696"/>
      <c r="L9" s="696"/>
      <c r="P9" s="717" t="s">
        <v>483</v>
      </c>
      <c r="Q9" s="718"/>
      <c r="R9" s="723">
        <v>1</v>
      </c>
      <c r="S9" s="724"/>
      <c r="AF9" s="566"/>
      <c r="AG9" s="310"/>
      <c r="AH9" s="310"/>
      <c r="AI9" s="310"/>
      <c r="AJ9" s="310"/>
      <c r="AK9" s="310"/>
      <c r="AL9" s="310"/>
      <c r="AM9" s="310"/>
      <c r="AN9" s="310"/>
      <c r="AO9" s="310"/>
      <c r="AP9" s="463"/>
    </row>
    <row r="10" spans="1:42" ht="13.8" x14ac:dyDescent="0.25">
      <c r="A10" s="23"/>
      <c r="B10" s="113" t="s">
        <v>312</v>
      </c>
      <c r="C10" s="114"/>
      <c r="D10" s="115"/>
      <c r="E10" s="666"/>
      <c r="F10" s="697"/>
      <c r="G10" s="697"/>
      <c r="H10" s="697"/>
      <c r="I10" s="697"/>
      <c r="J10" s="697"/>
      <c r="K10" s="697"/>
      <c r="L10" s="698"/>
      <c r="AE10" s="21"/>
      <c r="AF10" s="465">
        <v>3</v>
      </c>
      <c r="AG10" s="310" t="str">
        <f>INDEX('Reference Data'!$B$32:$B$34,AF10)</f>
        <v>Material Change of Use</v>
      </c>
      <c r="AH10" s="310"/>
      <c r="AI10" s="310"/>
      <c r="AJ10" s="310"/>
      <c r="AK10" s="310"/>
      <c r="AL10" s="310"/>
      <c r="AM10" s="310"/>
      <c r="AN10" s="310"/>
      <c r="AO10" s="310"/>
      <c r="AP10" s="463"/>
    </row>
    <row r="11" spans="1:42" ht="13.8" x14ac:dyDescent="0.25">
      <c r="A11" s="23"/>
      <c r="B11" s="113" t="s">
        <v>313</v>
      </c>
      <c r="C11" s="114"/>
      <c r="D11" s="115"/>
      <c r="E11" s="666"/>
      <c r="F11" s="664"/>
      <c r="G11" s="664"/>
      <c r="H11" s="664"/>
      <c r="I11" s="664"/>
      <c r="J11" s="664"/>
      <c r="K11" s="664"/>
      <c r="L11" s="665"/>
      <c r="M11" s="36" t="s">
        <v>270</v>
      </c>
      <c r="P11" s="37" t="s">
        <v>263</v>
      </c>
      <c r="R11" s="221" t="str">
        <f>$AG$10</f>
        <v>Material Change of Use</v>
      </c>
      <c r="S11" s="248"/>
      <c r="AF11" s="566"/>
      <c r="AG11" s="310"/>
      <c r="AH11" s="310"/>
      <c r="AI11" s="310"/>
      <c r="AJ11" s="310"/>
      <c r="AK11" s="310"/>
      <c r="AL11" s="310"/>
      <c r="AM11" s="310"/>
      <c r="AN11" s="310"/>
      <c r="AO11" s="310"/>
      <c r="AP11" s="463"/>
    </row>
    <row r="12" spans="1:42" ht="12" customHeight="1" x14ac:dyDescent="0.3">
      <c r="A12" s="57"/>
      <c r="AF12" s="566"/>
      <c r="AG12" s="310"/>
      <c r="AH12" s="310"/>
      <c r="AI12" s="310"/>
      <c r="AJ12" s="310"/>
      <c r="AK12" s="310"/>
      <c r="AL12" s="310"/>
      <c r="AM12" s="310"/>
      <c r="AN12" s="310"/>
      <c r="AO12" s="310"/>
      <c r="AP12" s="463"/>
    </row>
    <row r="13" spans="1:42" ht="18" customHeight="1" x14ac:dyDescent="0.25">
      <c r="A13" s="36" t="s">
        <v>271</v>
      </c>
      <c r="B13" s="37" t="s">
        <v>679</v>
      </c>
      <c r="I13" s="285" t="s">
        <v>272</v>
      </c>
      <c r="L13" s="37" t="s">
        <v>598</v>
      </c>
      <c r="N13" s="207"/>
      <c r="AF13" s="464"/>
      <c r="AG13" s="310"/>
      <c r="AH13" s="310"/>
      <c r="AI13" s="310"/>
      <c r="AJ13" s="310"/>
      <c r="AK13" s="310"/>
      <c r="AL13" s="310"/>
      <c r="AM13" s="310"/>
      <c r="AN13" s="310"/>
      <c r="AO13" s="310"/>
      <c r="AP13" s="463"/>
    </row>
    <row r="14" spans="1:42" ht="15.75" customHeight="1" x14ac:dyDescent="0.25">
      <c r="A14" s="36"/>
      <c r="B14" s="2" t="s">
        <v>615</v>
      </c>
      <c r="C14" s="3"/>
      <c r="D14" s="3"/>
      <c r="E14" s="3"/>
      <c r="F14" s="230" t="s">
        <v>282</v>
      </c>
      <c r="G14" s="3"/>
      <c r="H14" s="275"/>
      <c r="L14" s="680" t="s">
        <v>597</v>
      </c>
      <c r="M14" s="681"/>
      <c r="N14" s="681"/>
      <c r="O14" s="681"/>
      <c r="P14" s="681"/>
      <c r="Q14" s="681"/>
      <c r="R14" s="682"/>
      <c r="S14" s="672" t="s">
        <v>550</v>
      </c>
      <c r="T14" s="673"/>
      <c r="U14" s="674"/>
      <c r="V14" s="685" t="s">
        <v>454</v>
      </c>
      <c r="W14" s="686"/>
      <c r="AF14" s="465" t="str">
        <f>H15</f>
        <v>YES</v>
      </c>
      <c r="AG14" s="310" t="str">
        <f>IF(AF14="yes","WATER charge applicable","WATER charge does not apply")</f>
        <v>WATER charge applicable</v>
      </c>
      <c r="AH14" s="310"/>
      <c r="AI14" s="310"/>
      <c r="AJ14" s="282"/>
      <c r="AK14" s="310"/>
      <c r="AL14" s="310"/>
      <c r="AM14" s="466"/>
      <c r="AN14" s="310"/>
      <c r="AO14" s="310"/>
      <c r="AP14" s="463"/>
    </row>
    <row r="15" spans="1:42" ht="20.25" customHeight="1" x14ac:dyDescent="0.25">
      <c r="A15" s="36"/>
      <c r="B15" s="180" t="s">
        <v>674</v>
      </c>
      <c r="C15" s="226"/>
      <c r="D15" s="226"/>
      <c r="E15" s="273"/>
      <c r="F15" s="231"/>
      <c r="G15" s="231"/>
      <c r="H15" s="537" t="s">
        <v>673</v>
      </c>
      <c r="L15" s="706">
        <f>$AG$17</f>
        <v>0</v>
      </c>
      <c r="M15" s="707"/>
      <c r="N15" s="707"/>
      <c r="O15" s="707"/>
      <c r="P15" s="707"/>
      <c r="Q15" s="707"/>
      <c r="R15" s="708"/>
      <c r="S15" s="675" t="str">
        <f>IF(AF17=1,"",IF(AG17=0,"",INDEX('Reference Data'!$J$33:$J$45,$AF17)))</f>
        <v/>
      </c>
      <c r="T15" s="676"/>
      <c r="U15" s="677"/>
      <c r="V15" s="647">
        <f>INDEX('Reference Data'!$L$33:$L$45,$AF17)</f>
        <v>0</v>
      </c>
      <c r="W15" s="648"/>
      <c r="AF15" s="465" t="str">
        <f>H16</f>
        <v>YES</v>
      </c>
      <c r="AG15" s="310" t="str">
        <f>IF(AF15="yes","SEWER charge applicable","SEWER charge does not apply")</f>
        <v>SEWER charge applicable</v>
      </c>
      <c r="AH15" s="310"/>
      <c r="AI15" s="310"/>
      <c r="AJ15" s="310"/>
      <c r="AK15" s="310"/>
      <c r="AL15" s="310"/>
      <c r="AM15" s="466"/>
      <c r="AN15" s="310"/>
      <c r="AO15" s="310"/>
      <c r="AP15" s="463"/>
    </row>
    <row r="16" spans="1:42" ht="15" x14ac:dyDescent="0.25">
      <c r="A16" s="36"/>
      <c r="B16" s="180" t="s">
        <v>675</v>
      </c>
      <c r="C16" s="99"/>
      <c r="D16" s="99"/>
      <c r="E16" s="274"/>
      <c r="F16" s="231"/>
      <c r="G16" s="231"/>
      <c r="H16" s="537" t="s">
        <v>673</v>
      </c>
      <c r="AF16" s="465"/>
      <c r="AG16" s="310"/>
      <c r="AH16" s="310"/>
      <c r="AI16" s="310"/>
      <c r="AJ16" s="310"/>
      <c r="AK16" s="310"/>
      <c r="AL16" s="310"/>
      <c r="AM16" s="466"/>
      <c r="AN16" s="310"/>
      <c r="AO16" s="310"/>
      <c r="AP16" s="463"/>
    </row>
    <row r="17" spans="1:42" ht="11.25" customHeight="1" x14ac:dyDescent="0.25">
      <c r="A17" s="36"/>
      <c r="B17" s="37"/>
      <c r="AF17" s="474">
        <v>1</v>
      </c>
      <c r="AG17" s="477">
        <f>INDEX('Reference Data'!$G$33:$G$45,$AF$17)</f>
        <v>0</v>
      </c>
      <c r="AH17" s="475"/>
      <c r="AI17" s="472"/>
      <c r="AJ17" s="476"/>
      <c r="AK17" s="310" t="s">
        <v>100</v>
      </c>
      <c r="AL17" s="474"/>
      <c r="AM17" s="699">
        <f>INDEX('Reference Data'!$J$33:$J$45,$AF$17)</f>
        <v>0</v>
      </c>
      <c r="AN17" s="700"/>
      <c r="AO17" s="310"/>
      <c r="AP17" s="463"/>
    </row>
    <row r="18" spans="1:42" x14ac:dyDescent="0.25">
      <c r="A18" s="285" t="s">
        <v>613</v>
      </c>
      <c r="B18" s="37" t="s">
        <v>547</v>
      </c>
      <c r="J18" s="35"/>
      <c r="AF18" s="465"/>
      <c r="AG18" s="310"/>
      <c r="AH18" s="310"/>
      <c r="AI18" s="310"/>
      <c r="AJ18" s="310"/>
      <c r="AK18" s="310"/>
      <c r="AL18" s="310"/>
      <c r="AM18" s="466"/>
      <c r="AN18" s="310"/>
      <c r="AO18" s="310"/>
      <c r="AP18" s="463"/>
    </row>
    <row r="19" spans="1:42" x14ac:dyDescent="0.25">
      <c r="B19" s="687" t="s">
        <v>616</v>
      </c>
      <c r="C19" s="688"/>
      <c r="D19" s="688"/>
      <c r="E19" s="689"/>
      <c r="F19" s="217"/>
      <c r="G19" s="217"/>
      <c r="H19" s="712" t="s">
        <v>694</v>
      </c>
      <c r="I19" s="713"/>
      <c r="J19" s="713"/>
      <c r="K19" s="713"/>
      <c r="L19" s="713"/>
      <c r="M19" s="713"/>
      <c r="N19" s="713"/>
      <c r="O19" s="713"/>
      <c r="P19" s="713"/>
      <c r="Q19" s="713"/>
      <c r="R19" s="713"/>
      <c r="S19" s="714"/>
      <c r="T19" s="655" t="s">
        <v>695</v>
      </c>
      <c r="U19" s="656"/>
      <c r="V19" s="656"/>
      <c r="W19" s="657"/>
      <c r="AF19" s="465"/>
      <c r="AG19" s="310"/>
      <c r="AH19" s="310"/>
      <c r="AI19" s="310"/>
      <c r="AJ19" s="310"/>
      <c r="AK19" s="310"/>
      <c r="AL19" s="310"/>
      <c r="AM19" s="466"/>
      <c r="AN19" s="310"/>
      <c r="AO19" s="310"/>
      <c r="AP19" s="463"/>
    </row>
    <row r="20" spans="1:42" ht="21.75" customHeight="1" x14ac:dyDescent="0.25">
      <c r="B20" s="690"/>
      <c r="C20" s="691"/>
      <c r="D20" s="691"/>
      <c r="E20" s="692"/>
      <c r="F20" s="716" t="s">
        <v>549</v>
      </c>
      <c r="G20" s="716"/>
      <c r="H20" s="716"/>
      <c r="I20" s="650"/>
      <c r="J20" s="709" t="s">
        <v>550</v>
      </c>
      <c r="K20" s="710"/>
      <c r="L20" s="710"/>
      <c r="M20" s="711"/>
      <c r="N20" s="651" t="s">
        <v>721</v>
      </c>
      <c r="O20" s="652"/>
      <c r="P20" s="652"/>
      <c r="Q20" s="653"/>
      <c r="R20" s="649" t="s">
        <v>574</v>
      </c>
      <c r="S20" s="650"/>
      <c r="T20" s="658"/>
      <c r="U20" s="659"/>
      <c r="V20" s="659"/>
      <c r="W20" s="660"/>
      <c r="AF20" s="465"/>
      <c r="AG20" s="310"/>
      <c r="AH20" s="310"/>
      <c r="AI20" s="310"/>
      <c r="AJ20" s="310"/>
      <c r="AK20" s="466"/>
      <c r="AL20" s="310"/>
      <c r="AM20" s="310"/>
      <c r="AN20" s="310"/>
      <c r="AO20" s="310"/>
      <c r="AP20" s="463"/>
    </row>
    <row r="21" spans="1:42" ht="18" customHeight="1" x14ac:dyDescent="0.25">
      <c r="B21" s="693"/>
      <c r="C21" s="694"/>
      <c r="D21" s="694"/>
      <c r="E21" s="695"/>
      <c r="F21" s="678" t="s">
        <v>617</v>
      </c>
      <c r="G21" s="679"/>
      <c r="H21" s="227" t="s">
        <v>220</v>
      </c>
      <c r="I21" s="228" t="s">
        <v>554</v>
      </c>
      <c r="J21" s="678" t="s">
        <v>617</v>
      </c>
      <c r="K21" s="679"/>
      <c r="L21" s="227" t="s">
        <v>220</v>
      </c>
      <c r="M21" s="228" t="s">
        <v>554</v>
      </c>
      <c r="N21" s="704" t="s">
        <v>618</v>
      </c>
      <c r="O21" s="705"/>
      <c r="P21" s="590" t="s">
        <v>220</v>
      </c>
      <c r="Q21" s="591" t="s">
        <v>554</v>
      </c>
      <c r="R21" s="227" t="s">
        <v>220</v>
      </c>
      <c r="S21" s="228" t="s">
        <v>554</v>
      </c>
      <c r="T21" s="229" t="str">
        <f>'Reference Data'!$BO$51</f>
        <v>SPRP charge grouping</v>
      </c>
      <c r="U21" s="191" t="s">
        <v>266</v>
      </c>
      <c r="V21" s="192" t="s">
        <v>265</v>
      </c>
      <c r="W21" s="591" t="str">
        <f>IF(OR(U22="m² GFA",U23="m² GFA",U24="m² GFA",U25="m² GFA",U26="m² GFA"),"Imp. Area(m²)","")&amp;"n/a"</f>
        <v>n/a</v>
      </c>
      <c r="AF21" s="465"/>
      <c r="AG21" s="310"/>
      <c r="AH21" s="310"/>
      <c r="AI21" s="310"/>
      <c r="AJ21" s="310"/>
      <c r="AK21" s="310"/>
      <c r="AL21" s="310"/>
      <c r="AM21" s="701" t="s">
        <v>570</v>
      </c>
      <c r="AN21" s="702"/>
      <c r="AO21" s="702"/>
      <c r="AP21" s="703"/>
    </row>
    <row r="22" spans="1:42" ht="18.75" customHeight="1" x14ac:dyDescent="0.3">
      <c r="A22" s="41"/>
      <c r="B22" s="221" t="str">
        <f>$AH22</f>
        <v/>
      </c>
      <c r="C22" s="248"/>
      <c r="D22" s="248"/>
      <c r="E22" s="272"/>
      <c r="F22" s="569">
        <f>INDEX('Reference Data'!$AX$53:$AX$197,$AG22)</f>
        <v>0</v>
      </c>
      <c r="G22" s="167"/>
      <c r="H22" s="515">
        <f>INDEX('Reference Data'!$BA$53:$BA$197,$AG22)</f>
        <v>0</v>
      </c>
      <c r="I22" s="538"/>
      <c r="J22" s="164">
        <f>INDEX('Reference Data'!$BC$53:$BC$197,$AG22)</f>
        <v>0</v>
      </c>
      <c r="K22" s="98"/>
      <c r="L22" s="150">
        <f>INDEX('Reference Data'!$BF$53:$BF$197,$AG22)</f>
        <v>0</v>
      </c>
      <c r="M22" s="538"/>
      <c r="N22" s="164">
        <f>INDEX('Reference Data'!$BI$53:$BI$197,$AG22)</f>
        <v>0</v>
      </c>
      <c r="O22" s="511"/>
      <c r="P22" s="596">
        <f>INDEX('Reference Data'!$BK$53:$BK$197,$AG22)</f>
        <v>0</v>
      </c>
      <c r="Q22" s="603"/>
      <c r="R22" s="150">
        <f>IF($AF$10=1,"",INDEX('Reference Data'!$BM$53:$BM$197,$AG22))</f>
        <v>0</v>
      </c>
      <c r="S22" s="540"/>
      <c r="T22" s="164">
        <f>INDEX('Reference Data'!$BO$53:$BO$197,$AG22)</f>
        <v>0</v>
      </c>
      <c r="U22" s="149" t="str">
        <f>IF($AM22=0,"",IF(AM22="","",VLOOKUP($AM22,'Reference Data'!$N$218:$X$259,6)))</f>
        <v/>
      </c>
      <c r="V22" s="562"/>
      <c r="W22" s="605"/>
      <c r="AF22" s="468"/>
      <c r="AG22" s="310">
        <v>1</v>
      </c>
      <c r="AH22" s="310" t="str">
        <f>IF(AG22=1,"",INDEX('Reference Data'!$AT$53:$AT$212,$AG22))</f>
        <v/>
      </c>
      <c r="AI22" s="310"/>
      <c r="AJ22" s="310"/>
      <c r="AK22" s="310"/>
      <c r="AL22" s="310"/>
      <c r="AM22" s="467">
        <f>INDEX('Reference Data'!$BO$53:$BO$212,AG22)</f>
        <v>0</v>
      </c>
      <c r="AN22" s="310"/>
      <c r="AO22" s="310"/>
      <c r="AP22" s="469" t="str">
        <f>IF(AM22=""," ",IF(AM22=0," ",VLOOKUP($AM22,'Reference Data'!$N$218:$X$256,4)))</f>
        <v xml:space="preserve"> </v>
      </c>
    </row>
    <row r="23" spans="1:42" ht="18.75" customHeight="1" x14ac:dyDescent="0.3">
      <c r="A23" s="41"/>
      <c r="B23" s="221" t="str">
        <f>$AH23</f>
        <v/>
      </c>
      <c r="C23" s="248"/>
      <c r="D23" s="248"/>
      <c r="E23" s="272"/>
      <c r="F23" s="569">
        <f>INDEX('Reference Data'!$AX$53:$AX$197,$AG23)</f>
        <v>0</v>
      </c>
      <c r="G23" s="11"/>
      <c r="H23" s="515">
        <f>INDEX('Reference Data'!$BA$53:$BA$197,$AG23)</f>
        <v>0</v>
      </c>
      <c r="I23" s="561"/>
      <c r="J23" s="164">
        <f>INDEX('Reference Data'!$BC$53:$BC$197,$AG23)</f>
        <v>0</v>
      </c>
      <c r="K23" s="161"/>
      <c r="L23" s="150">
        <f>INDEX('Reference Data'!$BF$53:$BF$197,$AG23)</f>
        <v>0</v>
      </c>
      <c r="M23" s="538"/>
      <c r="N23" s="164">
        <f>INDEX('Reference Data'!$BI$53:$BI$197,$AG23)</f>
        <v>0</v>
      </c>
      <c r="O23" s="511"/>
      <c r="P23" s="596">
        <f>INDEX('Reference Data'!$BK$53:$BK$197,$AG23)</f>
        <v>0</v>
      </c>
      <c r="Q23" s="603"/>
      <c r="R23" s="150">
        <f>IF($AF$10=1,"",INDEX('Reference Data'!$BM$53:$BM$197,$AG23))</f>
        <v>0</v>
      </c>
      <c r="S23" s="541"/>
      <c r="T23" s="164">
        <f>INDEX('Reference Data'!$BO$53:$BO$197,$AG23)</f>
        <v>0</v>
      </c>
      <c r="U23" s="149" t="str">
        <f>IF($AM23=0,"",IF(AM23="","",VLOOKUP($AM23,'Reference Data'!$N$218:$X$259,6)))</f>
        <v/>
      </c>
      <c r="V23" s="562"/>
      <c r="W23" s="605"/>
      <c r="AF23" s="468"/>
      <c r="AG23" s="310">
        <v>1</v>
      </c>
      <c r="AH23" s="310" t="str">
        <f>IF(AG23=1,"",INDEX('Reference Data'!$AT$53:$AT$212,$AG23))</f>
        <v/>
      </c>
      <c r="AI23" s="310"/>
      <c r="AJ23" s="310"/>
      <c r="AK23" s="310"/>
      <c r="AL23" s="310"/>
      <c r="AM23" s="467">
        <f>INDEX('Reference Data'!$BO$53:$BO$212,AG23)</f>
        <v>0</v>
      </c>
      <c r="AN23" s="310"/>
      <c r="AO23" s="310"/>
      <c r="AP23" s="469" t="str">
        <f>IF(AM23=""," ",IF(AM23=0," ",VLOOKUP($AM23,'Reference Data'!$N$218:$X$256,4)))</f>
        <v xml:space="preserve"> </v>
      </c>
    </row>
    <row r="24" spans="1:42" ht="18.75" customHeight="1" x14ac:dyDescent="0.3">
      <c r="A24" s="41"/>
      <c r="B24" s="221" t="str">
        <f>$AH24</f>
        <v/>
      </c>
      <c r="C24" s="248"/>
      <c r="D24" s="248"/>
      <c r="E24" s="272"/>
      <c r="F24" s="569">
        <f>INDEX('Reference Data'!$AX$53:$AX$197,$AG24)</f>
        <v>0</v>
      </c>
      <c r="G24" s="167"/>
      <c r="H24" s="515">
        <f>INDEX('Reference Data'!$BA$53:$BA$197,$AG24)</f>
        <v>0</v>
      </c>
      <c r="I24" s="538">
        <v>0</v>
      </c>
      <c r="J24" s="164">
        <f>INDEX('Reference Data'!$BC$53:$BC$197,$AG24)</f>
        <v>0</v>
      </c>
      <c r="K24" s="98"/>
      <c r="L24" s="150">
        <f>INDEX('Reference Data'!$BF$53:$BF$197,$AG24)</f>
        <v>0</v>
      </c>
      <c r="M24" s="538"/>
      <c r="N24" s="164">
        <f>INDEX('Reference Data'!$BI$53:$BI$197,$AG24)</f>
        <v>0</v>
      </c>
      <c r="O24" s="511"/>
      <c r="P24" s="596">
        <f>INDEX('Reference Data'!$BK$53:$BK$197,$AG24)</f>
        <v>0</v>
      </c>
      <c r="Q24" s="603"/>
      <c r="R24" s="150">
        <f>IF($AF$10=1,"",INDEX('Reference Data'!$BM$53:$BM$197,$AG24))</f>
        <v>0</v>
      </c>
      <c r="S24" s="540"/>
      <c r="T24" s="164">
        <f>INDEX('Reference Data'!$BO$53:$BO$197,$AG24)</f>
        <v>0</v>
      </c>
      <c r="U24" s="149" t="str">
        <f>IF($AM24=0,"",IF(AM24="","",VLOOKUP($AM24,'Reference Data'!$N$218:$X$259,6)))</f>
        <v/>
      </c>
      <c r="V24" s="562"/>
      <c r="W24" s="605"/>
      <c r="AF24" s="468"/>
      <c r="AG24" s="310">
        <v>1</v>
      </c>
      <c r="AH24" s="310" t="str">
        <f>IF(AG24=1,"",INDEX('Reference Data'!$AT$53:$AT$212,$AG24))</f>
        <v/>
      </c>
      <c r="AI24" s="310"/>
      <c r="AJ24" s="310"/>
      <c r="AK24" s="310"/>
      <c r="AL24" s="310"/>
      <c r="AM24" s="467">
        <f>INDEX('Reference Data'!$BO$53:$BO$212,AG24)</f>
        <v>0</v>
      </c>
      <c r="AN24" s="310"/>
      <c r="AO24" s="310"/>
      <c r="AP24" s="469" t="str">
        <f>IF(AM24=""," ",IF(AM24=0," ",VLOOKUP($AM24,'Reference Data'!$N$218:$X$256,4)))</f>
        <v xml:space="preserve"> </v>
      </c>
    </row>
    <row r="25" spans="1:42" ht="18.75" customHeight="1" x14ac:dyDescent="0.3">
      <c r="A25" s="41"/>
      <c r="B25" s="221" t="str">
        <f>$AH25</f>
        <v/>
      </c>
      <c r="C25" s="248"/>
      <c r="D25" s="248"/>
      <c r="E25" s="272"/>
      <c r="F25" s="569">
        <f>INDEX('Reference Data'!$AX$53:$AX$197,$AG25)</f>
        <v>0</v>
      </c>
      <c r="G25" s="167"/>
      <c r="H25" s="515">
        <f>INDEX('Reference Data'!$BA$53:$BA$197,$AG25)</f>
        <v>0</v>
      </c>
      <c r="I25" s="538"/>
      <c r="J25" s="164">
        <f>INDEX('Reference Data'!$BC$53:$BC$197,$AG25)</f>
        <v>0</v>
      </c>
      <c r="K25" s="516"/>
      <c r="L25" s="150">
        <f>INDEX('Reference Data'!$BF$53:$BF$197,$AG25)</f>
        <v>0</v>
      </c>
      <c r="M25" s="538"/>
      <c r="N25" s="164">
        <f>INDEX('Reference Data'!$BI$53:$BI$197,$AG25)</f>
        <v>0</v>
      </c>
      <c r="O25" s="511"/>
      <c r="P25" s="596">
        <f>INDEX('Reference Data'!$BK$53:$BK$197,$AG25)</f>
        <v>0</v>
      </c>
      <c r="Q25" s="603"/>
      <c r="R25" s="150">
        <f>IF($AF$10=1,"",INDEX('Reference Data'!$BM$53:$BM$197,$AG25))</f>
        <v>0</v>
      </c>
      <c r="S25" s="540"/>
      <c r="T25" s="164">
        <f>INDEX('Reference Data'!$BO$53:$BO$197,$AG25)</f>
        <v>0</v>
      </c>
      <c r="U25" s="149" t="str">
        <f>IF($AM25=0,"",IF(AM25="","",VLOOKUP($AM25,'Reference Data'!$N$218:$X$259,6)))</f>
        <v/>
      </c>
      <c r="V25" s="562"/>
      <c r="W25" s="605"/>
      <c r="AF25" s="468"/>
      <c r="AG25" s="310">
        <v>1</v>
      </c>
      <c r="AH25" s="310" t="str">
        <f>IF(AG25=1,"",INDEX('Reference Data'!$AT$53:$AT$212,$AG25))</f>
        <v/>
      </c>
      <c r="AI25" s="310"/>
      <c r="AJ25" s="310"/>
      <c r="AK25" s="310"/>
      <c r="AL25" s="310"/>
      <c r="AM25" s="467">
        <f>INDEX('Reference Data'!$BO$53:$BO$212,AG25)</f>
        <v>0</v>
      </c>
      <c r="AN25" s="310"/>
      <c r="AO25" s="310"/>
      <c r="AP25" s="469" t="str">
        <f>IF(AM25=""," ",IF(AM25=0," ",VLOOKUP($AM25,'Reference Data'!$N$218:$X$256,4)))</f>
        <v xml:space="preserve"> </v>
      </c>
    </row>
    <row r="26" spans="1:42" ht="18.75" customHeight="1" x14ac:dyDescent="0.3">
      <c r="A26" s="41"/>
      <c r="B26" s="221" t="str">
        <f>$AH26</f>
        <v/>
      </c>
      <c r="C26" s="248"/>
      <c r="D26" s="248"/>
      <c r="E26" s="272"/>
      <c r="F26" s="569">
        <f>INDEX('Reference Data'!$AX$53:$AX$197,$AG26)</f>
        <v>0</v>
      </c>
      <c r="G26" s="11"/>
      <c r="H26" s="515">
        <f>INDEX('Reference Data'!$BA$53:$BA$197,$AG26)</f>
        <v>0</v>
      </c>
      <c r="I26" s="538"/>
      <c r="J26" s="164">
        <f>INDEX('Reference Data'!$BC$53:$BC$197,$AG26)</f>
        <v>0</v>
      </c>
      <c r="K26" s="98"/>
      <c r="L26" s="150">
        <f>INDEX('Reference Data'!$BF$53:$BF$197,$AG26)</f>
        <v>0</v>
      </c>
      <c r="M26" s="538"/>
      <c r="N26" s="164">
        <f>INDEX('Reference Data'!$BI$53:$BI$197,$AG26)</f>
        <v>0</v>
      </c>
      <c r="O26" s="511"/>
      <c r="P26" s="596">
        <f>INDEX('Reference Data'!$BK$53:$BK$197,$AG26)</f>
        <v>0</v>
      </c>
      <c r="Q26" s="603"/>
      <c r="R26" s="150">
        <f>IF($AF$10=1,"",INDEX('Reference Data'!$BM$53:$BM$197,$AG26))</f>
        <v>0</v>
      </c>
      <c r="S26" s="540"/>
      <c r="T26" s="164">
        <f>INDEX('Reference Data'!$BO$53:$BO$197,$AG26)</f>
        <v>0</v>
      </c>
      <c r="U26" s="149" t="str">
        <f>IF($AM26=0,"",IF(AM26="","",VLOOKUP($AM26,'Reference Data'!$N$218:$X$259,6)))</f>
        <v/>
      </c>
      <c r="V26" s="562"/>
      <c r="W26" s="605"/>
      <c r="AF26" s="468"/>
      <c r="AG26" s="310">
        <v>1</v>
      </c>
      <c r="AH26" s="310" t="str">
        <f>IF(AG26=1,"",INDEX('Reference Data'!$AT$53:$AT$212,$AG26))</f>
        <v/>
      </c>
      <c r="AI26" s="310"/>
      <c r="AJ26" s="282"/>
      <c r="AK26" s="310"/>
      <c r="AL26" s="310"/>
      <c r="AM26" s="467">
        <f>INDEX('Reference Data'!$BO$53:$BO$212,AG26)</f>
        <v>0</v>
      </c>
      <c r="AN26" s="310"/>
      <c r="AO26" s="310"/>
      <c r="AP26" s="469" t="str">
        <f>IF(AM26=""," ",IF(AM26=0," ",VLOOKUP($AM26,'Reference Data'!$N$218:$X$256,4)))</f>
        <v xml:space="preserve"> </v>
      </c>
    </row>
    <row r="27" spans="1:42" ht="16.5" customHeight="1" x14ac:dyDescent="0.25">
      <c r="A27" s="41"/>
      <c r="B27" s="532" t="str">
        <f>+IF(OR(H22="FPA",H23="FPA",H24="FPA",H25="FPA",H26="FPA",L22="TBA*",L23="TBA*",L24="TBA*",L25="TBA*",L26="TBA*")," Summarise First Principles Assessment (FPA):","")</f>
        <v/>
      </c>
      <c r="C27" s="10"/>
      <c r="D27" s="10"/>
      <c r="E27" s="571"/>
      <c r="F27" s="570" t="str">
        <f>IF(OR(H22="FPA",H23="FPA",H24="FPA",H25="FPA",H26="FPA"),"FPA","")</f>
        <v/>
      </c>
      <c r="G27" s="533"/>
      <c r="H27" s="517" t="str">
        <f>IF(OR(H22="FPA",H23="FPA",H24="FPA",H25="FPA",H26="FPA"),"TDU","")</f>
        <v/>
      </c>
      <c r="I27" s="539"/>
      <c r="J27" s="518"/>
      <c r="K27" s="519"/>
      <c r="L27" s="517" t="str">
        <f>IF(OR(L22="TBA*",L23="TBA*",L24="TBA*",L25="TBA*",L26="TBA*",'Fixt.u. Calc'!$F$37&lt;&gt;0),"EP","")</f>
        <v/>
      </c>
      <c r="M27" s="538"/>
      <c r="N27" s="520"/>
      <c r="O27" s="521"/>
      <c r="P27" s="598" t="str">
        <f>IF(OR(P22="FPA",P23="FPA",P24="FPA",P25="FPA",P26="FPA"),"EDU","")</f>
        <v/>
      </c>
      <c r="Q27" s="604"/>
      <c r="R27" s="98" t="str">
        <f>IF(OR(R22="FPA",R23="FPA",R24="FPA",R25="FPA",R26="FPA"),"lot","")</f>
        <v/>
      </c>
      <c r="S27" s="542"/>
      <c r="T27" s="161"/>
      <c r="U27" s="98" t="str">
        <f>IF(OR(U22="TBA",U23="TBA",U24="TBA",U25="TBA",U26="TBA"),"$","")</f>
        <v/>
      </c>
      <c r="V27" s="540"/>
      <c r="W27" s="606"/>
      <c r="X27" s="534"/>
      <c r="AF27" s="468"/>
      <c r="AG27" s="310"/>
      <c r="AH27" s="310"/>
      <c r="AI27" s="310"/>
      <c r="AJ27" s="282"/>
      <c r="AK27" s="310"/>
      <c r="AL27" s="310"/>
      <c r="AM27" s="465"/>
      <c r="AN27" s="310"/>
      <c r="AO27" s="310"/>
      <c r="AP27" s="470"/>
    </row>
    <row r="28" spans="1:42" ht="14.25" customHeight="1" x14ac:dyDescent="0.25">
      <c r="B28" s="271" t="str">
        <f>IF(OR(J22="Showroom",J23="Showroom",J24="Showroom",J25="Showroom",J26="Showroom"),"Water &amp; Sewer demand rate for showroom requires correction, please contact council for rate","")</f>
        <v/>
      </c>
      <c r="G28" s="535"/>
      <c r="T28" s="204"/>
      <c r="U28" s="654"/>
      <c r="V28" s="654"/>
      <c r="W28" s="654"/>
      <c r="X28" s="654"/>
      <c r="Y28" s="204"/>
      <c r="AF28" s="465"/>
      <c r="AG28" s="310"/>
      <c r="AH28" s="310"/>
      <c r="AI28" s="310"/>
      <c r="AJ28" s="305"/>
      <c r="AK28" s="310"/>
      <c r="AL28" s="310"/>
      <c r="AM28" s="465"/>
      <c r="AN28" s="310"/>
      <c r="AO28" s="310"/>
      <c r="AP28" s="470"/>
    </row>
    <row r="29" spans="1:42" ht="14.25" customHeight="1" x14ac:dyDescent="0.25">
      <c r="A29" s="285" t="s">
        <v>690</v>
      </c>
      <c r="B29" s="218" t="s">
        <v>551</v>
      </c>
      <c r="AF29" s="465"/>
      <c r="AG29" s="310"/>
      <c r="AH29" s="311"/>
      <c r="AI29" s="310"/>
      <c r="AJ29" s="310"/>
      <c r="AK29" s="310"/>
      <c r="AL29" s="310"/>
      <c r="AM29" s="465"/>
      <c r="AN29" s="310"/>
      <c r="AO29" s="310"/>
      <c r="AP29" s="470"/>
    </row>
    <row r="30" spans="1:42" ht="15.75" customHeight="1" x14ac:dyDescent="0.3">
      <c r="A30" s="41"/>
      <c r="B30" s="221" t="str">
        <f>$AH30</f>
        <v/>
      </c>
      <c r="C30" s="248"/>
      <c r="D30" s="248"/>
      <c r="E30" s="272"/>
      <c r="F30" s="164">
        <f>INDEX('Reference Data'!$AX$53:$AX$197,$AG30)</f>
        <v>0</v>
      </c>
      <c r="G30" s="167"/>
      <c r="H30" s="515">
        <f>INDEX('Reference Data'!$BA$53:$BA$197,$AG30)</f>
        <v>0</v>
      </c>
      <c r="I30" s="538"/>
      <c r="J30" s="164">
        <f>INDEX('Reference Data'!$BC$53:$BC$197,$AG30)</f>
        <v>0</v>
      </c>
      <c r="K30" s="98"/>
      <c r="L30" s="150">
        <f>INDEX('Reference Data'!$BF$53:$BF$197,$AG30)</f>
        <v>0</v>
      </c>
      <c r="M30" s="538"/>
      <c r="N30" s="164">
        <f>INDEX('Reference Data'!$BI$53:$BI$197,$AG30)</f>
        <v>0</v>
      </c>
      <c r="O30" s="511"/>
      <c r="P30" s="150">
        <f>INDEX('Reference Data'!$BK$53:$BK$197,$AG30)</f>
        <v>0</v>
      </c>
      <c r="Q30" s="597"/>
      <c r="R30" s="150">
        <f>IF($AF$10=1,"",INDEX('Reference Data'!$BM$53:$BM$197,$AG30))</f>
        <v>0</v>
      </c>
      <c r="S30" s="541"/>
      <c r="T30" s="164">
        <f>INDEX('Reference Data'!$BO$53:$BO$197,$AG30)</f>
        <v>0</v>
      </c>
      <c r="U30" s="149" t="str">
        <f>IF($AM30=0,"",IF(AM30="","",VLOOKUP($AM30,'Reference Data'!$N$218:$X$259,6)))</f>
        <v/>
      </c>
      <c r="V30" s="562"/>
      <c r="W30" s="149"/>
      <c r="AF30" s="465"/>
      <c r="AG30" s="510">
        <v>1</v>
      </c>
      <c r="AH30" s="510" t="str">
        <f>IF(AG30=1,"",INDEX('Reference Data'!$AT$53:$AT$212,$AG30))</f>
        <v/>
      </c>
      <c r="AI30" s="494"/>
      <c r="AJ30" s="310"/>
      <c r="AK30" s="310"/>
      <c r="AL30" s="310"/>
      <c r="AM30" s="467">
        <f>INDEX('Reference Data'!$BO$53:$BO$212,AG30)</f>
        <v>0</v>
      </c>
      <c r="AN30" s="310"/>
      <c r="AO30" s="310"/>
      <c r="AP30" s="469" t="str">
        <f>IF(AM30=""," ",IF(AM30=0," ",VLOOKUP($AM30,'Reference Data'!$N$218:$X$256,4)))</f>
        <v xml:space="preserve"> </v>
      </c>
    </row>
    <row r="31" spans="1:42" ht="16.5" customHeight="1" x14ac:dyDescent="0.3">
      <c r="A31" s="41"/>
      <c r="B31" s="221" t="str">
        <f>$AH31</f>
        <v/>
      </c>
      <c r="C31" s="248"/>
      <c r="D31" s="248"/>
      <c r="E31" s="272"/>
      <c r="F31" s="164">
        <f>INDEX('Reference Data'!$AX$53:$AX$197,$AG31)</f>
        <v>0</v>
      </c>
      <c r="G31" s="167"/>
      <c r="H31" s="515">
        <f>INDEX('Reference Data'!$BA$53:$BA$197,$AG31)</f>
        <v>0</v>
      </c>
      <c r="I31" s="538"/>
      <c r="J31" s="164">
        <f>INDEX('Reference Data'!$BC$53:$BC$197,$AG31)</f>
        <v>0</v>
      </c>
      <c r="K31" s="98"/>
      <c r="L31" s="150">
        <f>INDEX('Reference Data'!$BF$53:$BF$197,$AG31)</f>
        <v>0</v>
      </c>
      <c r="M31" s="538"/>
      <c r="N31" s="164">
        <f>INDEX('Reference Data'!$BI$53:$BI$197,$AG31)</f>
        <v>0</v>
      </c>
      <c r="O31" s="511"/>
      <c r="P31" s="150">
        <f>INDEX('Reference Data'!$BK$53:$BK$197,$AG31)</f>
        <v>0</v>
      </c>
      <c r="Q31" s="597"/>
      <c r="R31" s="150">
        <f>IF($AF$10=1,"",INDEX('Reference Data'!$BM$53:$BM$197,$AG31))</f>
        <v>0</v>
      </c>
      <c r="S31" s="541"/>
      <c r="T31" s="164">
        <f>INDEX('Reference Data'!$BO$53:$BO$197,$AG31)</f>
        <v>0</v>
      </c>
      <c r="U31" s="149" t="str">
        <f>IF($AM31=0,"",IF(AM31="","",VLOOKUP($AM31,'Reference Data'!$N$218:$X$259,6)))</f>
        <v/>
      </c>
      <c r="V31" s="562"/>
      <c r="W31" s="149"/>
      <c r="Z31" s="46"/>
      <c r="AF31" s="465"/>
      <c r="AG31" s="510">
        <v>1</v>
      </c>
      <c r="AH31" s="510" t="str">
        <f>IF(AG31=1,"",INDEX('Reference Data'!$AT$53:$AT$212,$AG31))</f>
        <v/>
      </c>
      <c r="AI31" s="494"/>
      <c r="AJ31" s="310"/>
      <c r="AK31" s="310"/>
      <c r="AL31" s="310"/>
      <c r="AM31" s="467">
        <f>INDEX('Reference Data'!$BO$53:$BO$212,AG31)</f>
        <v>0</v>
      </c>
      <c r="AN31" s="310"/>
      <c r="AO31" s="310"/>
      <c r="AP31" s="469" t="str">
        <f>IF(AM31=""," ",IF(AM31=0," ",VLOOKUP($AM31,'Reference Data'!$N$218:$X$256,4)))</f>
        <v xml:space="preserve"> </v>
      </c>
    </row>
    <row r="32" spans="1:42" ht="17.25" customHeight="1" x14ac:dyDescent="0.3">
      <c r="A32" s="41"/>
      <c r="B32" s="221" t="str">
        <f>$AH32</f>
        <v/>
      </c>
      <c r="C32" s="248"/>
      <c r="D32" s="248"/>
      <c r="E32" s="272"/>
      <c r="F32" s="164">
        <f>INDEX('Reference Data'!$AX$53:$AX$197,$AG32)</f>
        <v>0</v>
      </c>
      <c r="G32" s="167"/>
      <c r="H32" s="515">
        <f>INDEX('Reference Data'!$BA$53:$BA$197,$AG32)</f>
        <v>0</v>
      </c>
      <c r="I32" s="538"/>
      <c r="J32" s="164">
        <f>INDEX('Reference Data'!$BC$53:$BC$197,$AG32)</f>
        <v>0</v>
      </c>
      <c r="K32" s="98"/>
      <c r="L32" s="150">
        <f>INDEX('Reference Data'!$BF$53:$BF$197,$AG32)</f>
        <v>0</v>
      </c>
      <c r="M32" s="538"/>
      <c r="N32" s="164">
        <f>INDEX('Reference Data'!$BI$53:$BI$197,$AG32)</f>
        <v>0</v>
      </c>
      <c r="O32" s="511"/>
      <c r="P32" s="150">
        <f>INDEX('Reference Data'!$BK$53:$BK$197,$AG32)</f>
        <v>0</v>
      </c>
      <c r="Q32" s="597"/>
      <c r="R32" s="150">
        <f>IF($AF$10=1,"",INDEX('Reference Data'!$BM$53:$BM$197,$AG32))</f>
        <v>0</v>
      </c>
      <c r="S32" s="541"/>
      <c r="T32" s="164">
        <f>INDEX('Reference Data'!$BO$53:$BO$197,$AG32)</f>
        <v>0</v>
      </c>
      <c r="U32" s="149" t="str">
        <f>IF($AM32=0,"",IF(AM32="","",VLOOKUP($AM32,'Reference Data'!$N$218:$X$259,6)))</f>
        <v/>
      </c>
      <c r="V32" s="562"/>
      <c r="W32" s="149"/>
      <c r="AF32" s="465"/>
      <c r="AG32" s="510">
        <v>1</v>
      </c>
      <c r="AH32" s="510" t="str">
        <f>IF(AG32=1,"",INDEX('Reference Data'!$AT$53:$AT$212,$AG32))</f>
        <v/>
      </c>
      <c r="AI32" s="494"/>
      <c r="AJ32" s="310"/>
      <c r="AK32" s="310"/>
      <c r="AL32" s="310"/>
      <c r="AM32" s="467">
        <f>INDEX('Reference Data'!$BO$53:$BO$212,AG32)</f>
        <v>0</v>
      </c>
      <c r="AN32" s="310"/>
      <c r="AO32" s="310"/>
      <c r="AP32" s="469" t="str">
        <f>IF(AM32=""," ",IF(AM32=0," ",VLOOKUP($AM32,'Reference Data'!$N$218:$X$256,4)))</f>
        <v xml:space="preserve"> </v>
      </c>
    </row>
    <row r="33" spans="1:42" ht="16.5" customHeight="1" x14ac:dyDescent="0.3">
      <c r="A33" s="41"/>
      <c r="B33" s="221" t="str">
        <f>$AH33</f>
        <v/>
      </c>
      <c r="C33" s="248"/>
      <c r="D33" s="248"/>
      <c r="E33" s="272"/>
      <c r="F33" s="164">
        <f>INDEX('Reference Data'!$AX$53:$AX$197,$AG33)</f>
        <v>0</v>
      </c>
      <c r="G33" s="167"/>
      <c r="H33" s="515">
        <f>INDEX('Reference Data'!$BA$53:$BA$197,$AG33)</f>
        <v>0</v>
      </c>
      <c r="I33" s="538"/>
      <c r="J33" s="164">
        <f>INDEX('Reference Data'!$BC$53:$BC$197,$AG33)</f>
        <v>0</v>
      </c>
      <c r="K33" s="98"/>
      <c r="L33" s="150">
        <f>INDEX('Reference Data'!$BF$53:$BF$197,$AG33)</f>
        <v>0</v>
      </c>
      <c r="M33" s="538"/>
      <c r="N33" s="164">
        <f>INDEX('Reference Data'!$BI$53:$BI$197,$AG33)</f>
        <v>0</v>
      </c>
      <c r="O33" s="511"/>
      <c r="P33" s="150">
        <f>INDEX('Reference Data'!$BK$53:$BK$197,$AG33)</f>
        <v>0</v>
      </c>
      <c r="Q33" s="597"/>
      <c r="R33" s="150">
        <f>IF($AF$10=1,"",INDEX('Reference Data'!$BM$53:$BM$197,$AG33))</f>
        <v>0</v>
      </c>
      <c r="S33" s="540"/>
      <c r="T33" s="164">
        <f>INDEX('Reference Data'!$BO$53:$BO$197,$AG33)</f>
        <v>0</v>
      </c>
      <c r="U33" s="149" t="str">
        <f>IF($AM33=0,"",IF(AM33="","",VLOOKUP($AM33,'Reference Data'!$N$218:$X$259,6)))</f>
        <v/>
      </c>
      <c r="V33" s="562"/>
      <c r="W33" s="149"/>
      <c r="Z33" s="240"/>
      <c r="AD33" s="240"/>
      <c r="AF33" s="465"/>
      <c r="AG33" s="510">
        <v>1</v>
      </c>
      <c r="AH33" s="510" t="str">
        <f>IF(AG33=1,"",INDEX('Reference Data'!$AT$53:$AT$212,$AG33))</f>
        <v/>
      </c>
      <c r="AI33" s="494"/>
      <c r="AJ33" s="310"/>
      <c r="AK33" s="310"/>
      <c r="AL33" s="310"/>
      <c r="AM33" s="467">
        <f>INDEX('Reference Data'!$BO$53:$BO$212,AG33)</f>
        <v>0</v>
      </c>
      <c r="AN33" s="310"/>
      <c r="AO33" s="310"/>
      <c r="AP33" s="469" t="str">
        <f>IF(AM33=""," ",IF(AM33=0," ",VLOOKUP($AM33,'Reference Data'!$N$218:$X$256,4)))</f>
        <v xml:space="preserve"> </v>
      </c>
    </row>
    <row r="34" spans="1:42" ht="19.5" customHeight="1" x14ac:dyDescent="0.3">
      <c r="A34" s="41"/>
      <c r="B34" s="221" t="str">
        <f>$AH34</f>
        <v/>
      </c>
      <c r="C34" s="248"/>
      <c r="D34" s="248"/>
      <c r="E34" s="272"/>
      <c r="F34" s="164">
        <f>INDEX('Reference Data'!$AX$53:$AX$197,$AG34)</f>
        <v>0</v>
      </c>
      <c r="G34" s="167"/>
      <c r="H34" s="515">
        <f>INDEX('Reference Data'!$BA$53:$BA$197,$AG34)</f>
        <v>0</v>
      </c>
      <c r="I34" s="538"/>
      <c r="J34" s="164">
        <f>INDEX('Reference Data'!$BC$53:$BC$197,$AG34)</f>
        <v>0</v>
      </c>
      <c r="K34" s="98"/>
      <c r="L34" s="150">
        <f>INDEX('Reference Data'!$BF$53:$BF$197,$AG34)</f>
        <v>0</v>
      </c>
      <c r="M34" s="538"/>
      <c r="N34" s="164">
        <f>INDEX('Reference Data'!$BI$53:$BI$197,$AG34)</f>
        <v>0</v>
      </c>
      <c r="O34" s="511"/>
      <c r="P34" s="150">
        <f>INDEX('Reference Data'!$BK$53:$BK$197,$AG34)</f>
        <v>0</v>
      </c>
      <c r="Q34" s="597"/>
      <c r="R34" s="150">
        <f>IF($AF$10=1,"",INDEX('Reference Data'!$BM$53:$BM$197,$AG34))</f>
        <v>0</v>
      </c>
      <c r="S34" s="541"/>
      <c r="T34" s="164">
        <f>INDEX('Reference Data'!$BO$53:$BO$197,$AG34)</f>
        <v>0</v>
      </c>
      <c r="U34" s="149" t="str">
        <f>IF($AM34=0,"",IF(AM34="","",VLOOKUP($AM34,'Reference Data'!$N$218:$X$259,6)))</f>
        <v/>
      </c>
      <c r="V34" s="562"/>
      <c r="W34" s="149"/>
      <c r="Z34" s="240"/>
      <c r="AD34" s="240"/>
      <c r="AF34" s="465"/>
      <c r="AG34" s="510">
        <v>1</v>
      </c>
      <c r="AH34" s="510" t="str">
        <f>IF(AG34=1,"",INDEX('Reference Data'!$AT$53:$AT$212,$AG34))</f>
        <v/>
      </c>
      <c r="AI34" s="494"/>
      <c r="AJ34" s="310"/>
      <c r="AK34" s="310"/>
      <c r="AL34" s="310"/>
      <c r="AM34" s="471">
        <f>INDEX('Reference Data'!$BO$53:$BO$212,AG34)</f>
        <v>0</v>
      </c>
      <c r="AN34" s="472"/>
      <c r="AO34" s="472"/>
      <c r="AP34" s="473" t="str">
        <f>IF(AM34=""," ",IF(AM34=0," ",VLOOKUP($AM34,'Reference Data'!$N$218:$X$256,4)))</f>
        <v xml:space="preserve"> </v>
      </c>
    </row>
    <row r="35" spans="1:42" ht="15.75" customHeight="1" x14ac:dyDescent="0.25">
      <c r="A35" s="41"/>
      <c r="B35" s="532" t="str">
        <f>+IF(OR(H30="FPA",H31="FPA",H32="FPA",H33="FPA",H34="FPA",L30="TBA*",L31="TBA*",L32="TBA*",L33="TBA*",L34="TBA*")," Summarise First Principles Assessment (FPA):","")</f>
        <v/>
      </c>
      <c r="C35" s="10"/>
      <c r="D35" s="10"/>
      <c r="E35" s="571"/>
      <c r="F35" s="241" t="str">
        <f>IF(OR(H30="FPA",H31="FPA",H32="FPA",H33="FPA",H34="FPA"),"FPA","")</f>
        <v/>
      </c>
      <c r="G35" s="536"/>
      <c r="H35" s="517" t="str">
        <f>IF(OR(H30="FPA",H31="FPA",H32="FPA",H33="FPA",H34="FPA"),"TDU","")</f>
        <v/>
      </c>
      <c r="I35" s="538"/>
      <c r="J35" s="512"/>
      <c r="K35" s="513"/>
      <c r="L35" s="517" t="str">
        <f>IF(OR(L30="TBA*",L31="TBA*",L32="TBA*",L33="TBA*",L34="TBA*",'Fixt.u. Calc'!$F$37&lt;&gt;0),"EP","")</f>
        <v/>
      </c>
      <c r="M35" s="538"/>
      <c r="N35" s="512"/>
      <c r="O35" s="513"/>
      <c r="P35" s="514" t="str">
        <f>IF(OR(P30="FPA",P31="FPA",P32="FPA",P33="FPA",P34="FPA"),"EDU","")</f>
        <v/>
      </c>
      <c r="Q35" s="597"/>
      <c r="R35" s="514" t="str">
        <f>IF(OR(R30="FPA",R31="FPA",R32="FPA",R33="FPA",R34="FPA"),"lot","")</f>
        <v/>
      </c>
      <c r="S35" s="542"/>
      <c r="T35" s="161"/>
      <c r="U35" s="163" t="str">
        <f>IF(OR(U30="TBA",U31="TBA",U32="TBA",U33="TBA",U34="TBA"),"$","")</f>
        <v/>
      </c>
      <c r="V35" s="540"/>
      <c r="W35" s="607"/>
      <c r="AF35" s="465"/>
      <c r="AG35" s="494"/>
      <c r="AH35" s="494"/>
      <c r="AI35" s="494"/>
      <c r="AJ35" s="282"/>
      <c r="AK35" s="310"/>
      <c r="AL35" s="310"/>
      <c r="AM35" s="310"/>
      <c r="AN35" s="310"/>
      <c r="AO35" s="310"/>
      <c r="AP35" s="463"/>
    </row>
    <row r="36" spans="1:42" ht="26.25" customHeight="1" x14ac:dyDescent="0.25">
      <c r="B36" s="162" t="str">
        <f>+IF(OR(L30="TBA*",$L31="TBA*",$L32="TBA*",$L33="TBA*",L34="TBA*"),"* TBA -  To be determined by Council, based on the nearest comparable use.","")</f>
        <v/>
      </c>
      <c r="H36" s="669" t="s">
        <v>691</v>
      </c>
      <c r="I36" s="670"/>
      <c r="J36" s="670"/>
      <c r="K36" s="670"/>
      <c r="L36" s="670"/>
      <c r="M36" s="670"/>
      <c r="N36" s="670"/>
      <c r="O36" s="670"/>
      <c r="P36" s="670"/>
      <c r="Q36" s="670"/>
      <c r="R36" s="670"/>
      <c r="S36" s="671"/>
      <c r="U36" s="654" t="str">
        <f>IF(AND(OR(U30="TBA",U31="TBA",U32="TBA",U33="TBA",U34="TBA"),$V$35=""),"TBA = Not specified, enter PSP charge ($) as qty. on the bottom row in SPRP max calculation for this land use.","")</f>
        <v/>
      </c>
      <c r="V36" s="654"/>
      <c r="W36" s="654"/>
      <c r="X36" s="654"/>
      <c r="Y36" s="204"/>
      <c r="AF36" s="465"/>
      <c r="AG36" s="478"/>
      <c r="AH36" s="310"/>
      <c r="AI36" s="310"/>
      <c r="AJ36" s="282"/>
      <c r="AK36" s="310"/>
      <c r="AL36" s="310"/>
      <c r="AM36" s="310"/>
      <c r="AN36" s="310"/>
      <c r="AO36" s="310"/>
      <c r="AP36" s="463"/>
    </row>
    <row r="37" spans="1:42" ht="14.25" customHeight="1" x14ac:dyDescent="0.25">
      <c r="B37" s="271" t="str">
        <f>IF(OR(J30="Showroom",J31="Showroom",J32="Showroom",J33="Showroom",J34="Showroom"),"Water &amp; Sewer demand rate for showroom requires correction, please contact council for rate","")</f>
        <v/>
      </c>
      <c r="T37" s="204"/>
      <c r="U37" s="654"/>
      <c r="V37" s="654"/>
      <c r="W37" s="654"/>
      <c r="X37" s="654"/>
      <c r="Y37" s="204"/>
      <c r="AF37" s="465"/>
      <c r="AG37" s="310"/>
      <c r="AH37" s="310"/>
      <c r="AI37" s="310"/>
      <c r="AJ37" s="282"/>
      <c r="AK37" s="310"/>
      <c r="AL37" s="310"/>
      <c r="AM37" s="310"/>
      <c r="AN37" s="310"/>
      <c r="AO37" s="310"/>
      <c r="AP37" s="463"/>
    </row>
    <row r="38" spans="1:42" ht="16.5" customHeight="1" x14ac:dyDescent="0.25">
      <c r="A38" s="47" t="s">
        <v>692</v>
      </c>
      <c r="B38" s="208" t="str">
        <f>Output!B13</f>
        <v>Outputs</v>
      </c>
      <c r="C38" s="213"/>
      <c r="D38" s="214"/>
      <c r="E38" s="214"/>
      <c r="F38" s="215"/>
      <c r="G38" s="215"/>
      <c r="H38" s="215"/>
      <c r="I38" s="214"/>
      <c r="J38" s="215"/>
      <c r="K38" s="216"/>
      <c r="L38" s="216"/>
      <c r="M38" s="522"/>
      <c r="N38" s="27"/>
      <c r="O38" s="27"/>
      <c r="P38" s="207"/>
      <c r="Q38" s="207"/>
      <c r="R38" s="207"/>
      <c r="S38" s="207"/>
      <c r="T38" s="207"/>
      <c r="X38" s="207"/>
      <c r="AF38" s="465"/>
      <c r="AG38" s="311"/>
      <c r="AH38" s="310"/>
      <c r="AI38" s="310"/>
      <c r="AJ38" s="310"/>
      <c r="AK38" s="310"/>
      <c r="AL38" s="310"/>
      <c r="AM38" s="310"/>
      <c r="AN38" s="310"/>
      <c r="AO38" s="310"/>
      <c r="AP38" s="463"/>
    </row>
    <row r="39" spans="1:42" ht="47.25" customHeight="1" x14ac:dyDescent="0.25">
      <c r="A39" s="36"/>
      <c r="B39" s="629" t="str">
        <f>Output!B14</f>
        <v>Outputs</v>
      </c>
      <c r="C39" s="630">
        <f>Output!C14</f>
        <v>0</v>
      </c>
      <c r="D39" s="631">
        <f>Output!D14</f>
        <v>0</v>
      </c>
      <c r="E39" s="117" t="str">
        <f>Output!E14</f>
        <v>PSP Charge rate ($/unit)</v>
      </c>
      <c r="H39" s="117" t="str">
        <f>Output!F14</f>
        <v>Unit</v>
      </c>
      <c r="I39" s="117" t="str">
        <f>Output!G14</f>
        <v xml:space="preserve">PSP Gross demand  (units) </v>
      </c>
      <c r="L39" s="239" t="str">
        <f>Output!H14</f>
        <v>PSP Credit            (units)</v>
      </c>
      <c r="M39" s="117" t="str">
        <f>Output!I14</f>
        <v>PSP Net demand  (units)</v>
      </c>
      <c r="P39" s="117" t="str">
        <f>Output!J14</f>
        <v>PSP  Charges ($)</v>
      </c>
      <c r="Q39" s="117" t="str">
        <f>Output!K14</f>
        <v>SPRP Max. Charge Allocation ($)</v>
      </c>
      <c r="R39" s="563" t="str">
        <f>Output!M14</f>
        <v>Charge Payable ($)</v>
      </c>
      <c r="S39" s="564">
        <f>Output!N14</f>
        <v>0</v>
      </c>
      <c r="U39" s="117" t="s">
        <v>422</v>
      </c>
      <c r="V39" s="715" t="str">
        <f>IF(AND(OR(AM30=$C$163,AM31=$C$163,AM32=$C$163,AM33=$C$163,AM34=$C$163,AM22=$C$163,AM23=$C$163,AM24=$C$163,AM25=$C$163,AM26=$C$163),NOT(OR(AM30=$C$164,AM31=$C$164,AM32=$C$164,AM33=$C$164,AM34=$C$164,AM22=$C$164,AM23=$C$164,AM24=$C$164,AM25=$C$164,AM26=$C$164))),$C$162,"")</f>
        <v/>
      </c>
      <c r="W39" s="715"/>
      <c r="X39" s="715"/>
      <c r="Y39" s="715"/>
      <c r="Z39" s="715"/>
      <c r="AA39" s="715"/>
      <c r="AF39" s="465"/>
      <c r="AG39" s="311"/>
      <c r="AH39" s="117" t="str">
        <f>Output!L14</f>
        <v>Nominal Charge Payable ($)</v>
      </c>
      <c r="AI39" s="310"/>
      <c r="AJ39" s="310"/>
      <c r="AK39" s="310"/>
      <c r="AL39" s="310"/>
      <c r="AM39" s="310"/>
      <c r="AN39" s="310"/>
      <c r="AO39" s="310"/>
      <c r="AP39" s="463"/>
    </row>
    <row r="40" spans="1:42" ht="14.25" customHeight="1" x14ac:dyDescent="0.25">
      <c r="B40" s="627" t="str">
        <f>Output!B15</f>
        <v>WATER AND SEWER</v>
      </c>
      <c r="C40" s="628">
        <f>Output!C15</f>
        <v>0</v>
      </c>
      <c r="D40" s="628">
        <f>Output!D15</f>
        <v>0</v>
      </c>
      <c r="E40" s="118"/>
      <c r="H40" s="253"/>
      <c r="I40" s="118"/>
      <c r="L40" s="118"/>
      <c r="M40" s="238"/>
      <c r="P40" s="118"/>
      <c r="Q40" s="118"/>
      <c r="R40" s="237"/>
      <c r="S40" s="120"/>
      <c r="U40" s="118"/>
      <c r="V40" s="715"/>
      <c r="W40" s="715"/>
      <c r="X40" s="715"/>
      <c r="Y40" s="715"/>
      <c r="Z40" s="715"/>
      <c r="AA40" s="715"/>
      <c r="AF40" s="568"/>
      <c r="AG40" s="21"/>
      <c r="AH40" s="118">
        <f>Output!L15</f>
        <v>0</v>
      </c>
      <c r="AI40" s="21"/>
      <c r="AJ40" s="21"/>
      <c r="AK40" s="21"/>
      <c r="AL40" s="21"/>
      <c r="AM40" s="21"/>
      <c r="AN40" s="310"/>
      <c r="AO40" s="310"/>
      <c r="AP40" s="463"/>
    </row>
    <row r="41" spans="1:42" ht="18" customHeight="1" x14ac:dyDescent="0.25">
      <c r="B41" s="261">
        <f>Output!B16</f>
        <v>0</v>
      </c>
      <c r="C41" s="262" t="str">
        <f>Output!C16</f>
        <v>(Sewer)</v>
      </c>
      <c r="D41" s="132">
        <f>Output!D16</f>
        <v>0</v>
      </c>
      <c r="E41" s="258">
        <f>Output!E16</f>
        <v>0</v>
      </c>
      <c r="H41" s="254" t="str">
        <f>Output!F16</f>
        <v>EP</v>
      </c>
      <c r="I41" s="265">
        <f>Output!G16</f>
        <v>0</v>
      </c>
      <c r="L41" s="265">
        <f>Output!H16</f>
        <v>0</v>
      </c>
      <c r="M41" s="265">
        <f>Output!I16</f>
        <v>0</v>
      </c>
      <c r="P41" s="576">
        <f>Output!J16</f>
        <v>0</v>
      </c>
      <c r="Q41" s="577">
        <f>Output!K16</f>
        <v>0</v>
      </c>
      <c r="R41" s="578">
        <f>Output!M16</f>
        <v>0</v>
      </c>
      <c r="S41" s="122">
        <f>Output!N16</f>
        <v>45627</v>
      </c>
      <c r="U41" s="123" t="s">
        <v>327</v>
      </c>
      <c r="V41" s="715"/>
      <c r="W41" s="715"/>
      <c r="X41" s="715"/>
      <c r="Y41" s="715"/>
      <c r="Z41" s="715"/>
      <c r="AA41" s="715"/>
      <c r="AF41" s="568"/>
      <c r="AG41" s="21"/>
      <c r="AH41" s="572">
        <f>Output!L16</f>
        <v>0</v>
      </c>
      <c r="AI41" s="21"/>
      <c r="AJ41" s="21"/>
      <c r="AK41" s="21"/>
      <c r="AL41" s="21"/>
      <c r="AM41" s="21"/>
      <c r="AN41" s="310"/>
      <c r="AO41" s="310"/>
      <c r="AP41" s="463"/>
    </row>
    <row r="42" spans="1:42" ht="14.25" customHeight="1" x14ac:dyDescent="0.25">
      <c r="B42" s="263">
        <f>Output!B17</f>
        <v>0</v>
      </c>
      <c r="C42" s="264" t="str">
        <f>Output!C17</f>
        <v>(water)</v>
      </c>
      <c r="D42" s="132">
        <f>Output!D17</f>
        <v>0</v>
      </c>
      <c r="E42" s="258">
        <f>Output!E17</f>
        <v>0</v>
      </c>
      <c r="H42" s="254" t="str">
        <f>Output!F17</f>
        <v>EP</v>
      </c>
      <c r="I42" s="265">
        <f>Output!G17</f>
        <v>0</v>
      </c>
      <c r="L42" s="265">
        <f>Output!H17</f>
        <v>0</v>
      </c>
      <c r="M42" s="265">
        <f>Output!I17</f>
        <v>0</v>
      </c>
      <c r="P42" s="579">
        <f>Output!J17</f>
        <v>0</v>
      </c>
      <c r="Q42" s="577">
        <f>Output!K17</f>
        <v>0</v>
      </c>
      <c r="R42" s="579">
        <f>Output!M17</f>
        <v>0</v>
      </c>
      <c r="S42" s="124">
        <f>Output!N17</f>
        <v>45627</v>
      </c>
      <c r="U42" s="125" t="s">
        <v>328</v>
      </c>
      <c r="V42" s="715"/>
      <c r="W42" s="715"/>
      <c r="X42" s="715"/>
      <c r="Y42" s="715"/>
      <c r="Z42" s="715"/>
      <c r="AA42" s="715"/>
      <c r="AF42" s="465"/>
      <c r="AG42" s="583"/>
      <c r="AH42" s="573">
        <f>Output!L17</f>
        <v>0</v>
      </c>
      <c r="AI42" s="465"/>
      <c r="AJ42" s="310"/>
      <c r="AK42" s="310"/>
      <c r="AL42" s="310"/>
      <c r="AM42" s="310"/>
      <c r="AN42" s="310"/>
      <c r="AO42" s="310"/>
      <c r="AP42" s="463"/>
    </row>
    <row r="43" spans="1:42" ht="14.25" customHeight="1" x14ac:dyDescent="0.25">
      <c r="B43" s="625" t="str">
        <f>Output!B18</f>
        <v>PARK</v>
      </c>
      <c r="C43" s="626">
        <f>Output!C18</f>
        <v>0</v>
      </c>
      <c r="D43" s="626">
        <f>Output!D18</f>
        <v>0</v>
      </c>
      <c r="E43" s="259">
        <f>Output!E18</f>
        <v>0</v>
      </c>
      <c r="H43" s="255" t="str">
        <f>Output!F18</f>
        <v>Dwelling</v>
      </c>
      <c r="I43" s="266">
        <f>Output!G18</f>
        <v>0</v>
      </c>
      <c r="L43" s="524">
        <f>Output!H18</f>
        <v>0</v>
      </c>
      <c r="M43" s="266">
        <f>Output!I18</f>
        <v>0</v>
      </c>
      <c r="P43" s="126">
        <f>Output!J18</f>
        <v>0</v>
      </c>
      <c r="Q43" s="126">
        <f>Output!K18</f>
        <v>0</v>
      </c>
      <c r="R43" s="579">
        <f>Output!M18</f>
        <v>0</v>
      </c>
      <c r="S43" s="127">
        <f>Output!N18</f>
        <v>45627</v>
      </c>
      <c r="U43" s="128" t="s">
        <v>329</v>
      </c>
      <c r="V43" s="715"/>
      <c r="W43" s="715"/>
      <c r="X43" s="715"/>
      <c r="Y43" s="715"/>
      <c r="Z43" s="715"/>
      <c r="AA43" s="715"/>
      <c r="AF43" s="567"/>
      <c r="AG43" s="97"/>
      <c r="AH43" s="573">
        <f>Output!L18</f>
        <v>0</v>
      </c>
      <c r="AJ43" s="21"/>
      <c r="AP43" s="585"/>
    </row>
    <row r="44" spans="1:42" ht="14.25" customHeight="1" x14ac:dyDescent="0.25">
      <c r="B44" s="627" t="str">
        <f>Output!B19</f>
        <v>TRANSPORT (ROADS)</v>
      </c>
      <c r="C44" s="628">
        <f>Output!C19</f>
        <v>0</v>
      </c>
      <c r="D44" s="628">
        <f>Output!D19</f>
        <v>0</v>
      </c>
      <c r="E44" s="260"/>
      <c r="H44" s="134"/>
      <c r="I44" s="267"/>
      <c r="L44" s="525"/>
      <c r="M44" s="267"/>
      <c r="P44" s="580"/>
      <c r="Q44" s="581"/>
      <c r="R44" s="582"/>
      <c r="S44" s="129"/>
      <c r="U44" s="134"/>
      <c r="V44" s="715"/>
      <c r="W44" s="715"/>
      <c r="X44" s="715"/>
      <c r="Y44" s="715"/>
      <c r="Z44" s="715"/>
      <c r="AA44" s="715"/>
      <c r="AF44" s="567"/>
      <c r="AG44" s="97"/>
      <c r="AH44" s="574">
        <f>Output!L19</f>
        <v>0</v>
      </c>
      <c r="AP44" s="585"/>
    </row>
    <row r="45" spans="1:42" ht="14.25" customHeight="1" x14ac:dyDescent="0.25">
      <c r="B45" s="131">
        <f>Output!B20</f>
        <v>0</v>
      </c>
      <c r="C45" s="262" t="str">
        <f>Output!C20</f>
        <v>TCC Works</v>
      </c>
      <c r="D45" s="132">
        <f>Output!D20</f>
        <v>0</v>
      </c>
      <c r="E45" s="258">
        <f>Output!E20</f>
        <v>0</v>
      </c>
      <c r="H45" s="256" t="str">
        <f>Output!F20</f>
        <v>TDU</v>
      </c>
      <c r="I45" s="268">
        <f>Output!G20</f>
        <v>0</v>
      </c>
      <c r="L45" s="268">
        <f>Output!H20</f>
        <v>0</v>
      </c>
      <c r="M45" s="268">
        <f>Output!I20</f>
        <v>0</v>
      </c>
      <c r="P45" s="576">
        <f>Output!J20</f>
        <v>0</v>
      </c>
      <c r="Q45" s="577">
        <f>Output!K20</f>
        <v>0</v>
      </c>
      <c r="R45" s="578">
        <f>Output!M20</f>
        <v>0</v>
      </c>
      <c r="S45" s="122">
        <f>Output!N20</f>
        <v>45627</v>
      </c>
      <c r="U45" s="588" t="str">
        <f>Roads!M37</f>
        <v xml:space="preserve"> </v>
      </c>
      <c r="V45" s="715"/>
      <c r="W45" s="715"/>
      <c r="X45" s="715"/>
      <c r="Y45" s="715"/>
      <c r="Z45" s="715"/>
      <c r="AA45" s="715"/>
      <c r="AF45" s="567"/>
      <c r="AG45" s="97"/>
      <c r="AH45" s="572">
        <f>Output!L20</f>
        <v>0</v>
      </c>
      <c r="AM45" s="667"/>
      <c r="AN45" s="667"/>
      <c r="AP45" s="585"/>
    </row>
    <row r="46" spans="1:42" ht="14.25" customHeight="1" thickBot="1" x14ac:dyDescent="0.3">
      <c r="B46" s="131">
        <f>Output!B21</f>
        <v>0</v>
      </c>
      <c r="C46" s="262" t="str">
        <f>Output!C21</f>
        <v>TCC Land</v>
      </c>
      <c r="D46" s="132">
        <f>Output!D21</f>
        <v>0</v>
      </c>
      <c r="E46" s="258">
        <f>Output!E21</f>
        <v>0</v>
      </c>
      <c r="H46" s="256" t="str">
        <f>Output!F21</f>
        <v>TDU</v>
      </c>
      <c r="I46" s="268">
        <f>Output!G21</f>
        <v>0</v>
      </c>
      <c r="L46" s="268">
        <f>Output!H21</f>
        <v>0</v>
      </c>
      <c r="M46" s="268">
        <f>Output!I21</f>
        <v>0</v>
      </c>
      <c r="P46" s="576">
        <f>Output!J21</f>
        <v>0</v>
      </c>
      <c r="Q46" s="577">
        <f>Output!K21</f>
        <v>0</v>
      </c>
      <c r="R46" s="579">
        <f>Output!M21</f>
        <v>0</v>
      </c>
      <c r="S46" s="122">
        <f>Output!N21</f>
        <v>45627</v>
      </c>
      <c r="U46" s="588" t="str">
        <f>Roads!M38</f>
        <v xml:space="preserve"> </v>
      </c>
      <c r="V46" s="715"/>
      <c r="W46" s="715"/>
      <c r="X46" s="715"/>
      <c r="Y46" s="715"/>
      <c r="Z46" s="715"/>
      <c r="AA46" s="715"/>
      <c r="AF46" s="567"/>
      <c r="AG46" s="97"/>
      <c r="AH46" s="573">
        <f>Output!L21</f>
        <v>0</v>
      </c>
      <c r="AM46" s="667"/>
      <c r="AN46" s="667"/>
      <c r="AP46" s="585"/>
    </row>
    <row r="47" spans="1:42" ht="14.25" hidden="1" customHeight="1" thickBot="1" x14ac:dyDescent="0.3">
      <c r="B47" s="641" t="str">
        <f>Output!B22</f>
        <v>STORMWATER</v>
      </c>
      <c r="C47" s="642">
        <f>Output!C22</f>
        <v>0</v>
      </c>
      <c r="D47" s="642">
        <f>Output!D22</f>
        <v>0</v>
      </c>
      <c r="E47" s="599">
        <f>Output!E22</f>
        <v>0</v>
      </c>
      <c r="F47" s="600"/>
      <c r="G47" s="600"/>
      <c r="H47" s="608" t="str">
        <f>Output!F22</f>
        <v>EDU</v>
      </c>
      <c r="I47" s="609">
        <f>Output!G22</f>
        <v>0</v>
      </c>
      <c r="J47" s="600"/>
      <c r="K47" s="600"/>
      <c r="L47" s="609">
        <f>Output!H22</f>
        <v>0</v>
      </c>
      <c r="M47" s="609">
        <f>Output!I22</f>
        <v>0</v>
      </c>
      <c r="N47" s="600"/>
      <c r="O47" s="600"/>
      <c r="P47" s="610">
        <f>Output!J22</f>
        <v>0</v>
      </c>
      <c r="Q47" s="611">
        <f>Output!K22</f>
        <v>0</v>
      </c>
      <c r="R47" s="601">
        <f>Output!M22</f>
        <v>0</v>
      </c>
      <c r="S47" s="602">
        <f>Output!N22</f>
        <v>45627</v>
      </c>
      <c r="T47" s="600"/>
      <c r="U47" s="612">
        <f>Stormwater!K32</f>
        <v>0</v>
      </c>
      <c r="V47" s="715"/>
      <c r="W47" s="715"/>
      <c r="X47" s="715"/>
      <c r="Y47" s="715"/>
      <c r="Z47" s="715"/>
      <c r="AA47" s="715"/>
      <c r="AF47" s="567"/>
      <c r="AG47" s="97"/>
      <c r="AH47" s="572">
        <f>Output!L22</f>
        <v>0</v>
      </c>
      <c r="AM47" s="667"/>
      <c r="AN47" s="667"/>
      <c r="AP47" s="585"/>
    </row>
    <row r="48" spans="1:42" ht="14.25" customHeight="1" x14ac:dyDescent="0.25">
      <c r="B48" s="133" t="str">
        <f>Output!B23</f>
        <v>Total</v>
      </c>
      <c r="C48" s="111"/>
      <c r="D48" s="111"/>
      <c r="E48" s="247"/>
      <c r="H48" s="613"/>
      <c r="I48" s="247"/>
      <c r="J48" s="248"/>
      <c r="K48" s="248"/>
      <c r="L48" s="126"/>
      <c r="M48" s="247"/>
      <c r="N48" s="248"/>
      <c r="O48" s="248"/>
      <c r="P48" s="247">
        <f>Output!J23</f>
        <v>0</v>
      </c>
      <c r="Q48" s="614">
        <f>Output!K23</f>
        <v>0</v>
      </c>
      <c r="R48" s="615">
        <f>Output!M23</f>
        <v>0</v>
      </c>
      <c r="S48" s="616">
        <f>Output!N23</f>
        <v>0</v>
      </c>
      <c r="T48" s="248"/>
      <c r="U48" s="589"/>
      <c r="V48" s="715"/>
      <c r="W48" s="715"/>
      <c r="X48" s="715"/>
      <c r="Y48" s="715"/>
      <c r="Z48" s="715"/>
      <c r="AA48" s="715"/>
      <c r="AF48" s="567"/>
      <c r="AH48" s="575">
        <f>Output!L23</f>
        <v>0</v>
      </c>
      <c r="AM48" s="667"/>
      <c r="AN48" s="667"/>
      <c r="AP48" s="585"/>
    </row>
    <row r="49" spans="2:42" ht="31.5" customHeight="1" x14ac:dyDescent="0.25">
      <c r="B49" s="643" t="s">
        <v>693</v>
      </c>
      <c r="C49" s="644"/>
      <c r="D49" s="644"/>
      <c r="E49" s="644"/>
      <c r="F49" s="644"/>
      <c r="G49" s="644"/>
      <c r="H49" s="645"/>
      <c r="I49" s="645"/>
      <c r="J49" s="645"/>
      <c r="K49" s="645"/>
      <c r="L49" s="646"/>
      <c r="M49" s="544"/>
      <c r="N49" s="26">
        <f>Output!N24</f>
        <v>0</v>
      </c>
      <c r="O49" s="26">
        <f>Output!O24</f>
        <v>0</v>
      </c>
      <c r="P49" s="21">
        <f>Output!P24</f>
        <v>0</v>
      </c>
      <c r="Q49" s="21">
        <f>Output!Q24</f>
        <v>0</v>
      </c>
      <c r="R49" s="21">
        <f>Output!R24</f>
        <v>0</v>
      </c>
      <c r="S49" s="21">
        <f>Output!S24</f>
        <v>0</v>
      </c>
      <c r="T49" s="21">
        <f>Output!T24</f>
        <v>0</v>
      </c>
      <c r="U49" s="21">
        <f>Output!U24</f>
        <v>0</v>
      </c>
      <c r="V49" s="21">
        <f>Output!V24</f>
        <v>0</v>
      </c>
      <c r="W49" s="21">
        <f>Output!W24</f>
        <v>0</v>
      </c>
      <c r="AF49" s="584"/>
      <c r="AG49" s="217"/>
      <c r="AH49" s="217"/>
      <c r="AI49" s="217"/>
      <c r="AJ49" s="217"/>
      <c r="AK49" s="217"/>
      <c r="AL49" s="217"/>
      <c r="AM49" s="668"/>
      <c r="AN49" s="668"/>
      <c r="AO49" s="217"/>
      <c r="AP49" s="586"/>
    </row>
    <row r="50" spans="2:42" ht="14.25" customHeight="1" x14ac:dyDescent="0.25"/>
    <row r="51" spans="2:42" ht="14.25" customHeight="1" x14ac:dyDescent="0.25">
      <c r="I51" s="43"/>
    </row>
    <row r="52" spans="2:42" ht="14.25" customHeight="1" x14ac:dyDescent="0.25"/>
    <row r="53" spans="2:42" ht="14.25" customHeight="1" x14ac:dyDescent="0.25">
      <c r="AG53" s="97"/>
    </row>
    <row r="54" spans="2:42" ht="14.25" customHeight="1" x14ac:dyDescent="0.25">
      <c r="AG54" s="97"/>
    </row>
    <row r="55" spans="2:42" ht="14.25" customHeight="1" x14ac:dyDescent="0.25">
      <c r="AG55" s="97"/>
    </row>
    <row r="56" spans="2:42" ht="14.25" customHeight="1" x14ac:dyDescent="0.25">
      <c r="AG56" s="97"/>
    </row>
    <row r="57" spans="2:42" ht="14.25" customHeight="1" x14ac:dyDescent="0.25">
      <c r="AG57" s="97"/>
    </row>
    <row r="58" spans="2:42" ht="15.75" customHeight="1" x14ac:dyDescent="0.25">
      <c r="AG58" s="97"/>
    </row>
    <row r="59" spans="2:42" ht="14.25" customHeight="1" x14ac:dyDescent="0.25">
      <c r="AG59" s="97"/>
    </row>
    <row r="60" spans="2:42" ht="14.25" customHeight="1" x14ac:dyDescent="0.25">
      <c r="AG60" s="97"/>
    </row>
    <row r="61" spans="2:42" ht="14.25" customHeight="1" x14ac:dyDescent="0.25">
      <c r="AG61" s="97"/>
    </row>
    <row r="62" spans="2:42" ht="14.25" customHeight="1" x14ac:dyDescent="0.25">
      <c r="AG62" s="97"/>
    </row>
    <row r="63" spans="2:42" ht="14.25" customHeight="1" x14ac:dyDescent="0.25">
      <c r="AG63" s="97"/>
    </row>
    <row r="64" spans="2:42" ht="14.25" customHeight="1" x14ac:dyDescent="0.25">
      <c r="AG64" s="97"/>
    </row>
    <row r="65" spans="33:33" ht="14.25" customHeight="1" x14ac:dyDescent="0.25">
      <c r="AG65" s="97"/>
    </row>
    <row r="112" ht="12.75" customHeight="1" x14ac:dyDescent="0.25"/>
    <row r="114" ht="17.25" customHeight="1" x14ac:dyDescent="0.25"/>
    <row r="160" ht="12" hidden="1" customHeight="1" x14ac:dyDescent="0.25"/>
    <row r="161" spans="3:8" hidden="1" x14ac:dyDescent="0.25">
      <c r="C161" s="276" t="s">
        <v>581</v>
      </c>
      <c r="D161" s="277"/>
      <c r="E161" s="277"/>
      <c r="F161" s="277"/>
      <c r="G161" s="277"/>
      <c r="H161" s="278"/>
    </row>
    <row r="162" spans="3:8" hidden="1" x14ac:dyDescent="0.25">
      <c r="C162" s="194" t="s">
        <v>643</v>
      </c>
      <c r="D162" s="55"/>
      <c r="E162" s="55"/>
      <c r="F162" s="55"/>
      <c r="G162" s="55"/>
      <c r="H162" s="40"/>
    </row>
    <row r="163" spans="3:8" hidden="1" x14ac:dyDescent="0.25">
      <c r="C163" s="242" t="s">
        <v>556</v>
      </c>
      <c r="H163" s="41"/>
    </row>
    <row r="164" spans="3:8" hidden="1" x14ac:dyDescent="0.25">
      <c r="C164" s="246" t="s">
        <v>557</v>
      </c>
      <c r="D164" s="56"/>
      <c r="E164" s="56"/>
      <c r="F164" s="56"/>
      <c r="G164" s="56"/>
      <c r="H164" s="45"/>
    </row>
    <row r="165" spans="3:8" hidden="1" x14ac:dyDescent="0.25"/>
  </sheetData>
  <sheetProtection algorithmName="SHA-512" hashValue="Jpzu9dxyplMuxBodDcQBPKv4gnXP2fctoUzgxVL1GUBbJScs9bSdfNeRVguuLpOpyaNVQLNkzj9poDzxtttqXQ==" saltValue="uBQQcjNfxq5UPvZkTvJ0SA==" spinCount="100000" sheet="1" objects="1" scenarios="1"/>
  <dataConsolidate/>
  <mergeCells count="49">
    <mergeCell ref="P9:Q9"/>
    <mergeCell ref="R5:S5"/>
    <mergeCell ref="R7:S7"/>
    <mergeCell ref="R6:S6"/>
    <mergeCell ref="R8:S8"/>
    <mergeCell ref="R9:S9"/>
    <mergeCell ref="P6:Q6"/>
    <mergeCell ref="AN45:AN49"/>
    <mergeCell ref="AM17:AN17"/>
    <mergeCell ref="AM21:AP21"/>
    <mergeCell ref="N21:O21"/>
    <mergeCell ref="L15:R15"/>
    <mergeCell ref="J20:M20"/>
    <mergeCell ref="J21:K21"/>
    <mergeCell ref="H19:S19"/>
    <mergeCell ref="V39:AA48"/>
    <mergeCell ref="F20:I20"/>
    <mergeCell ref="E7:L7"/>
    <mergeCell ref="AM45:AM49"/>
    <mergeCell ref="U36:X37"/>
    <mergeCell ref="H36:S36"/>
    <mergeCell ref="S14:U14"/>
    <mergeCell ref="S15:U15"/>
    <mergeCell ref="E11:L11"/>
    <mergeCell ref="F21:G21"/>
    <mergeCell ref="L14:R14"/>
    <mergeCell ref="E8:L8"/>
    <mergeCell ref="P8:Q8"/>
    <mergeCell ref="V14:W14"/>
    <mergeCell ref="B19:E21"/>
    <mergeCell ref="E9:L9"/>
    <mergeCell ref="E10:L10"/>
    <mergeCell ref="P7:Q7"/>
    <mergeCell ref="B4:D4"/>
    <mergeCell ref="P5:Q5"/>
    <mergeCell ref="E5:L5"/>
    <mergeCell ref="E4:L4"/>
    <mergeCell ref="E6:L6"/>
    <mergeCell ref="B47:D47"/>
    <mergeCell ref="B49:L49"/>
    <mergeCell ref="V15:W15"/>
    <mergeCell ref="B39:D39"/>
    <mergeCell ref="B40:D40"/>
    <mergeCell ref="B43:D43"/>
    <mergeCell ref="R20:S20"/>
    <mergeCell ref="N20:Q20"/>
    <mergeCell ref="U28:X28"/>
    <mergeCell ref="T19:W20"/>
    <mergeCell ref="B44:D44"/>
  </mergeCells>
  <phoneticPr fontId="4" type="noConversion"/>
  <conditionalFormatting sqref="B28">
    <cfRule type="cellIs" dxfId="16" priority="42" operator="notEqual">
      <formula>""""""</formula>
    </cfRule>
  </conditionalFormatting>
  <conditionalFormatting sqref="B37">
    <cfRule type="cellIs" dxfId="15" priority="41" operator="notEqual">
      <formula>""""""</formula>
    </cfRule>
  </conditionalFormatting>
  <conditionalFormatting sqref="I22:I26">
    <cfRule type="expression" dxfId="14" priority="17">
      <formula>$H22="FPA"</formula>
    </cfRule>
  </conditionalFormatting>
  <conditionalFormatting sqref="I30:I34">
    <cfRule type="expression" dxfId="13" priority="13">
      <formula>$H30="FPA"</formula>
    </cfRule>
  </conditionalFormatting>
  <conditionalFormatting sqref="M22:M26">
    <cfRule type="expression" dxfId="12" priority="8" stopIfTrue="1">
      <formula>$L22="TBA*"</formula>
    </cfRule>
  </conditionalFormatting>
  <conditionalFormatting sqref="M30:M34">
    <cfRule type="expression" dxfId="11" priority="2" stopIfTrue="1">
      <formula>$L30="TBA*"</formula>
    </cfRule>
  </conditionalFormatting>
  <conditionalFormatting sqref="T28 Y28">
    <cfRule type="expression" dxfId="10" priority="89" stopIfTrue="1">
      <formula>OR($U$22="TBA",$U$23="TBA",$U$24="TBA",$U$25="TBA",$U$26="TBA",$U$27="TBA")</formula>
    </cfRule>
  </conditionalFormatting>
  <conditionalFormatting sqref="U36:Y37 T37">
    <cfRule type="expression" dxfId="9" priority="88" stopIfTrue="1">
      <formula>OR($U$30="TBA",$U$31="TBA",$U$32="TBA",$U$33="TBA",$U$34="TBA",$U$35="TBA")</formula>
    </cfRule>
  </conditionalFormatting>
  <conditionalFormatting sqref="V22:V26 V30:V34">
    <cfRule type="expression" dxfId="8" priority="81" stopIfTrue="1">
      <formula>$U22="-"</formula>
    </cfRule>
  </conditionalFormatting>
  <conditionalFormatting sqref="V27">
    <cfRule type="expression" dxfId="7" priority="94" stopIfTrue="1">
      <formula>#REF!&lt;&gt;""</formula>
    </cfRule>
  </conditionalFormatting>
  <conditionalFormatting sqref="V35">
    <cfRule type="expression" dxfId="6" priority="85" stopIfTrue="1">
      <formula>$U$36&lt;&gt;""</formula>
    </cfRule>
  </conditionalFormatting>
  <conditionalFormatting sqref="V39">
    <cfRule type="cellIs" dxfId="5" priority="1" stopIfTrue="1" operator="notEqual">
      <formula>""</formula>
    </cfRule>
  </conditionalFormatting>
  <conditionalFormatting sqref="W27">
    <cfRule type="expression" dxfId="4" priority="90" stopIfTrue="1">
      <formula>#REF!&lt;&gt;""</formula>
    </cfRule>
    <cfRule type="expression" dxfId="3" priority="91" stopIfTrue="1">
      <formula>$U$27&lt;&gt;"$"</formula>
    </cfRule>
  </conditionalFormatting>
  <conditionalFormatting sqref="W35">
    <cfRule type="expression" dxfId="2" priority="82" stopIfTrue="1">
      <formula>$U36&lt;&gt;""</formula>
    </cfRule>
    <cfRule type="expression" dxfId="1" priority="83" stopIfTrue="1">
      <formula>$U$27&lt;&gt;"$"</formula>
    </cfRule>
  </conditionalFormatting>
  <dataValidations disablePrompts="1" count="1">
    <dataValidation type="list" allowBlank="1" showInputMessage="1" showErrorMessage="1" sqref="H15:H16" xr:uid="{00000000-0002-0000-0200-000000000000}">
      <formula1>"YES,NO"</formula1>
    </dataValidation>
  </dataValidations>
  <pageMargins left="0.82677165354330717" right="0" top="0.98425196850393704" bottom="0.19685039370078741" header="0.51181102362204722" footer="0.19685039370078741"/>
  <pageSetup paperSize="9" scale="67" orientation="landscape" blackAndWhite="1" horizontalDpi="4294967293" r:id="rId1"/>
  <headerFooter alignWithMargins="0"/>
  <ignoredErrors>
    <ignoredError sqref="A3 M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print="0" autoLine="0" autoPict="0">
                <anchor moveWithCells="1" sizeWithCells="1">
                  <from>
                    <xdr:col>1</xdr:col>
                    <xdr:colOff>7620</xdr:colOff>
                    <xdr:row>21</xdr:row>
                    <xdr:rowOff>7620</xdr:rowOff>
                  </from>
                  <to>
                    <xdr:col>7</xdr:col>
                    <xdr:colOff>22860</xdr:colOff>
                    <xdr:row>22</xdr:row>
                    <xdr:rowOff>45720</xdr:rowOff>
                  </to>
                </anchor>
              </controlPr>
            </control>
          </mc:Choice>
        </mc:AlternateContent>
        <mc:AlternateContent xmlns:mc="http://schemas.openxmlformats.org/markup-compatibility/2006">
          <mc:Choice Requires="x14">
            <control shapeId="21511" r:id="rId5" name="Drop Down 7">
              <controlPr defaultSize="0" print="0" autoLine="0" autoPict="0">
                <anchor moveWithCells="1">
                  <from>
                    <xdr:col>16</xdr:col>
                    <xdr:colOff>998220</xdr:colOff>
                    <xdr:row>10</xdr:row>
                    <xdr:rowOff>7620</xdr:rowOff>
                  </from>
                  <to>
                    <xdr:col>20</xdr:col>
                    <xdr:colOff>22860</xdr:colOff>
                    <xdr:row>10</xdr:row>
                    <xdr:rowOff>213360</xdr:rowOff>
                  </to>
                </anchor>
              </controlPr>
            </control>
          </mc:Choice>
        </mc:AlternateContent>
        <mc:AlternateContent xmlns:mc="http://schemas.openxmlformats.org/markup-compatibility/2006">
          <mc:Choice Requires="x14">
            <control shapeId="21597" r:id="rId6" name="Drop Down 93">
              <controlPr defaultSize="0" print="0" autoLine="0" autoPict="0">
                <anchor moveWithCells="1" sizeWithCells="1">
                  <from>
                    <xdr:col>1</xdr:col>
                    <xdr:colOff>7620</xdr:colOff>
                    <xdr:row>22</xdr:row>
                    <xdr:rowOff>22860</xdr:rowOff>
                  </from>
                  <to>
                    <xdr:col>7</xdr:col>
                    <xdr:colOff>22860</xdr:colOff>
                    <xdr:row>23</xdr:row>
                    <xdr:rowOff>22860</xdr:rowOff>
                  </to>
                </anchor>
              </controlPr>
            </control>
          </mc:Choice>
        </mc:AlternateContent>
        <mc:AlternateContent xmlns:mc="http://schemas.openxmlformats.org/markup-compatibility/2006">
          <mc:Choice Requires="x14">
            <control shapeId="21598" r:id="rId7" name="Drop Down 94">
              <controlPr defaultSize="0" print="0" autoLine="0" autoPict="0">
                <anchor moveWithCells="1" sizeWithCells="1">
                  <from>
                    <xdr:col>1</xdr:col>
                    <xdr:colOff>7620</xdr:colOff>
                    <xdr:row>23</xdr:row>
                    <xdr:rowOff>22860</xdr:rowOff>
                  </from>
                  <to>
                    <xdr:col>7</xdr:col>
                    <xdr:colOff>22860</xdr:colOff>
                    <xdr:row>24</xdr:row>
                    <xdr:rowOff>30480</xdr:rowOff>
                  </to>
                </anchor>
              </controlPr>
            </control>
          </mc:Choice>
        </mc:AlternateContent>
        <mc:AlternateContent xmlns:mc="http://schemas.openxmlformats.org/markup-compatibility/2006">
          <mc:Choice Requires="x14">
            <control shapeId="21599" r:id="rId8" name="Drop Down 95">
              <controlPr defaultSize="0" print="0" autoLine="0" autoPict="0">
                <anchor moveWithCells="1" sizeWithCells="1">
                  <from>
                    <xdr:col>1</xdr:col>
                    <xdr:colOff>7620</xdr:colOff>
                    <xdr:row>24</xdr:row>
                    <xdr:rowOff>22860</xdr:rowOff>
                  </from>
                  <to>
                    <xdr:col>7</xdr:col>
                    <xdr:colOff>22860</xdr:colOff>
                    <xdr:row>25</xdr:row>
                    <xdr:rowOff>38100</xdr:rowOff>
                  </to>
                </anchor>
              </controlPr>
            </control>
          </mc:Choice>
        </mc:AlternateContent>
        <mc:AlternateContent xmlns:mc="http://schemas.openxmlformats.org/markup-compatibility/2006">
          <mc:Choice Requires="x14">
            <control shapeId="21600" r:id="rId9" name="Drop Down 96">
              <controlPr defaultSize="0" print="0" autoLine="0" autoPict="0">
                <anchor moveWithCells="1" sizeWithCells="1">
                  <from>
                    <xdr:col>1</xdr:col>
                    <xdr:colOff>7620</xdr:colOff>
                    <xdr:row>25</xdr:row>
                    <xdr:rowOff>7620</xdr:rowOff>
                  </from>
                  <to>
                    <xdr:col>7</xdr:col>
                    <xdr:colOff>22860</xdr:colOff>
                    <xdr:row>26</xdr:row>
                    <xdr:rowOff>38100</xdr:rowOff>
                  </to>
                </anchor>
              </controlPr>
            </control>
          </mc:Choice>
        </mc:AlternateContent>
        <mc:AlternateContent xmlns:mc="http://schemas.openxmlformats.org/markup-compatibility/2006">
          <mc:Choice Requires="x14">
            <control shapeId="21641" r:id="rId10" name="Drop Down 137">
              <controlPr defaultSize="0" print="0" autoLine="0" autoPict="0">
                <anchor moveWithCells="1" sizeWithCells="1">
                  <from>
                    <xdr:col>1</xdr:col>
                    <xdr:colOff>7620</xdr:colOff>
                    <xdr:row>29</xdr:row>
                    <xdr:rowOff>7620</xdr:rowOff>
                  </from>
                  <to>
                    <xdr:col>7</xdr:col>
                    <xdr:colOff>22860</xdr:colOff>
                    <xdr:row>30</xdr:row>
                    <xdr:rowOff>45720</xdr:rowOff>
                  </to>
                </anchor>
              </controlPr>
            </control>
          </mc:Choice>
        </mc:AlternateContent>
        <mc:AlternateContent xmlns:mc="http://schemas.openxmlformats.org/markup-compatibility/2006">
          <mc:Choice Requires="x14">
            <control shapeId="21642" r:id="rId11" name="Drop Down 138">
              <controlPr defaultSize="0" print="0" autoLine="0" autoPict="0">
                <anchor moveWithCells="1" sizeWithCells="1">
                  <from>
                    <xdr:col>1</xdr:col>
                    <xdr:colOff>7620</xdr:colOff>
                    <xdr:row>30</xdr:row>
                    <xdr:rowOff>38100</xdr:rowOff>
                  </from>
                  <to>
                    <xdr:col>7</xdr:col>
                    <xdr:colOff>22860</xdr:colOff>
                    <xdr:row>31</xdr:row>
                    <xdr:rowOff>60960</xdr:rowOff>
                  </to>
                </anchor>
              </controlPr>
            </control>
          </mc:Choice>
        </mc:AlternateContent>
        <mc:AlternateContent xmlns:mc="http://schemas.openxmlformats.org/markup-compatibility/2006">
          <mc:Choice Requires="x14">
            <control shapeId="21643" r:id="rId12" name="Drop Down 139">
              <controlPr defaultSize="0" print="0" autoLine="0" autoPict="0">
                <anchor moveWithCells="1" sizeWithCells="1">
                  <from>
                    <xdr:col>1</xdr:col>
                    <xdr:colOff>7620</xdr:colOff>
                    <xdr:row>31</xdr:row>
                    <xdr:rowOff>30480</xdr:rowOff>
                  </from>
                  <to>
                    <xdr:col>7</xdr:col>
                    <xdr:colOff>22860</xdr:colOff>
                    <xdr:row>32</xdr:row>
                    <xdr:rowOff>68580</xdr:rowOff>
                  </to>
                </anchor>
              </controlPr>
            </control>
          </mc:Choice>
        </mc:AlternateContent>
        <mc:AlternateContent xmlns:mc="http://schemas.openxmlformats.org/markup-compatibility/2006">
          <mc:Choice Requires="x14">
            <control shapeId="21644" r:id="rId13" name="Drop Down 140">
              <controlPr defaultSize="0" print="0" autoLine="0" autoPict="0">
                <anchor moveWithCells="1" sizeWithCells="1">
                  <from>
                    <xdr:col>1</xdr:col>
                    <xdr:colOff>7620</xdr:colOff>
                    <xdr:row>32</xdr:row>
                    <xdr:rowOff>60960</xdr:rowOff>
                  </from>
                  <to>
                    <xdr:col>7</xdr:col>
                    <xdr:colOff>22860</xdr:colOff>
                    <xdr:row>33</xdr:row>
                    <xdr:rowOff>68580</xdr:rowOff>
                  </to>
                </anchor>
              </controlPr>
            </control>
          </mc:Choice>
        </mc:AlternateContent>
        <mc:AlternateContent xmlns:mc="http://schemas.openxmlformats.org/markup-compatibility/2006">
          <mc:Choice Requires="x14">
            <control shapeId="21645" r:id="rId14" name="Drop Down 141">
              <controlPr defaultSize="0" print="0" autoLine="0" autoPict="0">
                <anchor moveWithCells="1" sizeWithCells="1">
                  <from>
                    <xdr:col>1</xdr:col>
                    <xdr:colOff>7620</xdr:colOff>
                    <xdr:row>33</xdr:row>
                    <xdr:rowOff>45720</xdr:rowOff>
                  </from>
                  <to>
                    <xdr:col>7</xdr:col>
                    <xdr:colOff>22860</xdr:colOff>
                    <xdr:row>34</xdr:row>
                    <xdr:rowOff>22860</xdr:rowOff>
                  </to>
                </anchor>
              </controlPr>
            </control>
          </mc:Choice>
        </mc:AlternateContent>
        <mc:AlternateContent xmlns:mc="http://schemas.openxmlformats.org/markup-compatibility/2006">
          <mc:Choice Requires="x14">
            <control shapeId="21697" r:id="rId15" name="Drop Down 193">
              <controlPr defaultSize="0" print="0" autoLine="0" autoPict="0">
                <anchor moveWithCells="1" sizeWithCells="1">
                  <from>
                    <xdr:col>9</xdr:col>
                    <xdr:colOff>0</xdr:colOff>
                    <xdr:row>14</xdr:row>
                    <xdr:rowOff>7620</xdr:rowOff>
                  </from>
                  <to>
                    <xdr:col>18</xdr:col>
                    <xdr:colOff>22860</xdr:colOff>
                    <xdr:row>15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IV452"/>
  <sheetViews>
    <sheetView showGridLines="0" showZeros="0" topLeftCell="K208" zoomScale="115" zoomScaleNormal="115" workbookViewId="0">
      <selection activeCell="T216" sqref="T216"/>
    </sheetView>
  </sheetViews>
  <sheetFormatPr defaultColWidth="9.109375" defaultRowHeight="13.2" outlineLevelCol="3" x14ac:dyDescent="0.25"/>
  <cols>
    <col min="1" max="1" width="4.6640625" style="282" customWidth="1"/>
    <col min="2" max="2" width="11" style="282" customWidth="1"/>
    <col min="3" max="3" width="11.6640625" style="282" customWidth="1"/>
    <col min="4" max="4" width="13.5546875" style="282" customWidth="1"/>
    <col min="5" max="5" width="11.5546875" style="282" customWidth="1" outlineLevel="1"/>
    <col min="6" max="6" width="10.6640625" style="282" customWidth="1" outlineLevel="1"/>
    <col min="7" max="7" width="18.33203125" style="282" customWidth="1"/>
    <col min="8" max="8" width="13.44140625" style="282" customWidth="1"/>
    <col min="9" max="9" width="12.109375" style="282" customWidth="1" outlineLevel="1"/>
    <col min="10" max="10" width="16.109375" style="282" customWidth="1" outlineLevel="1"/>
    <col min="11" max="11" width="14.5546875" style="282" customWidth="1" outlineLevel="1"/>
    <col min="12" max="12" width="7.33203125" style="282" customWidth="1"/>
    <col min="13" max="13" width="8.33203125" style="282" customWidth="1" outlineLevel="1"/>
    <col min="14" max="14" width="11.5546875" style="282" customWidth="1" outlineLevel="1"/>
    <col min="15" max="15" width="17.5546875" style="282" customWidth="1"/>
    <col min="16" max="16" width="10.33203125" style="282" customWidth="1"/>
    <col min="17" max="17" width="15.6640625" style="282" customWidth="1"/>
    <col min="18" max="18" width="14.88671875" style="282" customWidth="1"/>
    <col min="19" max="19" width="16.44140625" style="282" customWidth="1"/>
    <col min="20" max="20" width="18.5546875" style="282" customWidth="1"/>
    <col min="21" max="21" width="8.44140625" style="282" customWidth="1"/>
    <col min="22" max="22" width="8.33203125" style="282" customWidth="1"/>
    <col min="23" max="23" width="14.109375" style="282" customWidth="1"/>
    <col min="24" max="24" width="17.33203125" style="282" customWidth="1" outlineLevel="1"/>
    <col min="25" max="25" width="15.88671875" style="282" customWidth="1" outlineLevel="1"/>
    <col min="26" max="26" width="7.6640625" style="282" customWidth="1" outlineLevel="1"/>
    <col min="27" max="27" width="6.88671875" style="282" customWidth="1" outlineLevel="1"/>
    <col min="28" max="28" width="18.109375" style="282" customWidth="1" outlineLevel="1"/>
    <col min="29" max="29" width="8.33203125" style="282" customWidth="1" outlineLevel="2"/>
    <col min="30" max="30" width="5.109375" style="282" customWidth="1" outlineLevel="2"/>
    <col min="31" max="31" width="16.88671875" style="282" customWidth="1" outlineLevel="1"/>
    <col min="32" max="32" width="7.5546875" style="282" customWidth="1" outlineLevel="2"/>
    <col min="33" max="33" width="9.33203125" style="282" customWidth="1" outlineLevel="3"/>
    <col min="34" max="34" width="9.6640625" style="282" customWidth="1" outlineLevel="3"/>
    <col min="35" max="35" width="7.6640625" style="282" customWidth="1" outlineLevel="3"/>
    <col min="36" max="36" width="28.6640625" style="282" customWidth="1" outlineLevel="1"/>
    <col min="37" max="37" width="13" style="282" customWidth="1" outlineLevel="1"/>
    <col min="38" max="38" width="5" style="282" customWidth="1" outlineLevel="1"/>
    <col min="39" max="39" width="9" style="282" customWidth="1" outlineLevel="1"/>
    <col min="40" max="40" width="45.5546875" style="282" customWidth="1"/>
    <col min="41" max="41" width="10.6640625" style="282" customWidth="1"/>
    <col min="42" max="42" width="22.88671875" style="282" customWidth="1"/>
    <col min="43" max="43" width="11.5546875" style="282" customWidth="1"/>
    <col min="44" max="44" width="22.44140625" style="282" customWidth="1"/>
    <col min="45" max="45" width="33.44140625" style="282" customWidth="1"/>
    <col min="46" max="46" width="11.5546875" style="282" customWidth="1"/>
    <col min="47" max="47" width="10.88671875" style="282" customWidth="1"/>
    <col min="48" max="48" width="10.109375" style="282" customWidth="1"/>
    <col min="49" max="49" width="11.88671875" style="282" customWidth="1"/>
    <col min="50" max="50" width="12.88671875" style="282" customWidth="1"/>
    <col min="51" max="51" width="11.44140625" style="282" customWidth="1"/>
    <col min="52" max="52" width="9.109375" style="282"/>
    <col min="53" max="53" width="12" style="282" customWidth="1"/>
    <col min="54" max="54" width="11.5546875" style="282" customWidth="1"/>
    <col min="55" max="55" width="9.109375" style="298"/>
    <col min="56" max="57" width="9.109375" style="282"/>
    <col min="58" max="59" width="11.33203125" style="282" customWidth="1"/>
    <col min="60" max="60" width="9.109375" style="282"/>
    <col min="61" max="61" width="12" style="282" customWidth="1"/>
    <col min="62" max="62" width="10.44140625" style="282" customWidth="1"/>
    <col min="63" max="64" width="9.109375" style="282"/>
    <col min="65" max="65" width="11.44140625" style="282" customWidth="1"/>
    <col min="66" max="66" width="9.44140625" style="282" customWidth="1"/>
    <col min="67" max="69" width="9.109375" style="282"/>
    <col min="70" max="70" width="11.88671875" style="282" customWidth="1"/>
    <col min="71" max="73" width="9.109375" style="282"/>
    <col min="74" max="74" width="10.88671875" style="282" customWidth="1"/>
    <col min="75" max="75" width="9.6640625" style="282" customWidth="1"/>
    <col min="76" max="76" width="7.109375" style="282" customWidth="1"/>
    <col min="77" max="77" width="5.44140625" style="282" customWidth="1"/>
    <col min="78" max="78" width="3.88671875" style="282" customWidth="1"/>
    <col min="79" max="79" width="13.109375" style="282" customWidth="1"/>
    <col min="80" max="16384" width="9.109375" style="282"/>
  </cols>
  <sheetData>
    <row r="1" spans="2:13" ht="15.6" x14ac:dyDescent="0.3">
      <c r="B1" s="297" t="s">
        <v>664</v>
      </c>
    </row>
    <row r="3" spans="2:13" x14ac:dyDescent="0.25">
      <c r="B3" s="299" t="s">
        <v>576</v>
      </c>
      <c r="C3" s="282" t="s">
        <v>577</v>
      </c>
    </row>
    <row r="4" spans="2:13" ht="15.9" customHeight="1" x14ac:dyDescent="0.25">
      <c r="B4" s="300"/>
      <c r="C4" s="301" t="s">
        <v>572</v>
      </c>
      <c r="D4" s="302"/>
      <c r="E4" s="302"/>
      <c r="F4" s="302"/>
    </row>
    <row r="5" spans="2:13" ht="15.9" customHeight="1" x14ac:dyDescent="0.25">
      <c r="B5" s="300"/>
      <c r="C5" s="301" t="s">
        <v>575</v>
      </c>
      <c r="D5" s="302"/>
      <c r="E5" s="302"/>
      <c r="F5" s="302"/>
    </row>
    <row r="6" spans="2:13" ht="15.9" customHeight="1" x14ac:dyDescent="0.25">
      <c r="B6" s="300"/>
      <c r="C6" s="303" t="s">
        <v>0</v>
      </c>
      <c r="D6" s="302"/>
      <c r="E6" s="302"/>
      <c r="F6" s="302"/>
    </row>
    <row r="7" spans="2:13" ht="15.9" customHeight="1" x14ac:dyDescent="0.25">
      <c r="C7" s="302" t="s">
        <v>1</v>
      </c>
    </row>
    <row r="8" spans="2:13" ht="15.9" customHeight="1" x14ac:dyDescent="0.25">
      <c r="C8" s="302" t="s">
        <v>2</v>
      </c>
      <c r="D8" s="302"/>
      <c r="E8" s="302"/>
      <c r="F8" s="302"/>
    </row>
    <row r="9" spans="2:13" ht="15.9" customHeight="1" x14ac:dyDescent="0.25">
      <c r="B9" s="300"/>
      <c r="C9" s="302" t="s">
        <v>3</v>
      </c>
      <c r="D9" s="302"/>
      <c r="E9" s="302"/>
      <c r="F9" s="302"/>
    </row>
    <row r="10" spans="2:13" ht="12.75" customHeight="1" x14ac:dyDescent="0.25">
      <c r="C10" s="303" t="s">
        <v>4</v>
      </c>
      <c r="D10" s="302"/>
      <c r="E10" s="302"/>
      <c r="F10" s="302"/>
    </row>
    <row r="11" spans="2:13" ht="21.75" customHeight="1" x14ac:dyDescent="0.25">
      <c r="C11" s="304" t="s">
        <v>578</v>
      </c>
      <c r="F11" s="305"/>
    </row>
    <row r="12" spans="2:13" ht="16.5" customHeight="1" x14ac:dyDescent="0.25">
      <c r="B12" s="300"/>
      <c r="C12" s="306" t="s">
        <v>579</v>
      </c>
      <c r="F12" s="305"/>
      <c r="J12" s="305"/>
      <c r="K12" s="305"/>
      <c r="L12" s="305"/>
      <c r="M12" s="305"/>
    </row>
    <row r="13" spans="2:13" ht="15.9" customHeight="1" x14ac:dyDescent="0.25">
      <c r="C13" s="306" t="s">
        <v>6</v>
      </c>
      <c r="F13" s="305"/>
    </row>
    <row r="14" spans="2:13" ht="15.9" customHeight="1" x14ac:dyDescent="0.25">
      <c r="C14" s="306" t="s">
        <v>7</v>
      </c>
      <c r="F14" s="305"/>
    </row>
    <row r="15" spans="2:13" ht="15.9" customHeight="1" x14ac:dyDescent="0.25">
      <c r="C15" s="306" t="s">
        <v>586</v>
      </c>
      <c r="F15" s="305"/>
      <c r="G15" s="754"/>
      <c r="H15" s="754"/>
      <c r="I15" s="754"/>
    </row>
    <row r="16" spans="2:13" ht="15.9" customHeight="1" x14ac:dyDescent="0.25">
      <c r="C16" s="302"/>
      <c r="D16" s="302"/>
      <c r="E16" s="302"/>
      <c r="F16" s="302"/>
      <c r="H16" s="302"/>
      <c r="I16" s="302"/>
      <c r="J16" s="302"/>
    </row>
    <row r="17" spans="1:36" ht="15.9" customHeight="1" x14ac:dyDescent="0.25">
      <c r="C17" s="302"/>
      <c r="D17" s="302"/>
      <c r="E17" s="302"/>
      <c r="F17" s="302"/>
      <c r="O17" s="298"/>
      <c r="P17" s="298"/>
    </row>
    <row r="18" spans="1:36" ht="15.9" customHeight="1" x14ac:dyDescent="0.25">
      <c r="C18" s="302"/>
      <c r="D18" s="302"/>
      <c r="E18" s="302"/>
      <c r="F18" s="302"/>
      <c r="H18" s="754"/>
      <c r="I18" s="754"/>
      <c r="J18" s="754"/>
    </row>
    <row r="19" spans="1:36" ht="15.9" customHeight="1" x14ac:dyDescent="0.25">
      <c r="C19" s="302"/>
      <c r="D19" s="302"/>
      <c r="E19" s="302"/>
      <c r="F19" s="302"/>
      <c r="H19" s="302"/>
    </row>
    <row r="20" spans="1:36" ht="15.9" customHeight="1" x14ac:dyDescent="0.25">
      <c r="C20" s="302"/>
      <c r="D20" s="302"/>
      <c r="E20" s="302"/>
      <c r="F20" s="302"/>
    </row>
    <row r="21" spans="1:36" ht="15.9" customHeight="1" x14ac:dyDescent="0.25">
      <c r="C21" s="307"/>
      <c r="D21" s="307"/>
      <c r="E21" s="307"/>
    </row>
    <row r="22" spans="1:36" x14ac:dyDescent="0.25">
      <c r="C22" s="308"/>
      <c r="D22" s="307"/>
      <c r="E22" s="307"/>
    </row>
    <row r="23" spans="1:36" x14ac:dyDescent="0.25">
      <c r="C23" s="308"/>
      <c r="D23" s="307"/>
      <c r="E23" s="307"/>
    </row>
    <row r="24" spans="1:36" x14ac:dyDescent="0.25">
      <c r="C24" s="308"/>
    </row>
    <row r="25" spans="1:36" x14ac:dyDescent="0.25">
      <c r="C25" s="308"/>
    </row>
    <row r="26" spans="1:36" ht="15" customHeight="1" x14ac:dyDescent="0.25">
      <c r="G26" s="309"/>
      <c r="AG26" s="310"/>
      <c r="AH26" s="311"/>
      <c r="AI26" s="311"/>
      <c r="AJ26" s="310"/>
    </row>
    <row r="27" spans="1:36" x14ac:dyDescent="0.25">
      <c r="O27" s="309"/>
      <c r="Y27" s="309"/>
    </row>
    <row r="29" spans="1:36" ht="13.8" thickBot="1" x14ac:dyDescent="0.3">
      <c r="O29" s="299" t="s">
        <v>0</v>
      </c>
      <c r="Y29" s="312" t="s">
        <v>1</v>
      </c>
      <c r="AE29" s="309"/>
    </row>
    <row r="30" spans="1:36" ht="13.5" customHeight="1" thickBot="1" x14ac:dyDescent="0.3">
      <c r="B30" s="312" t="s">
        <v>572</v>
      </c>
      <c r="G30" s="312" t="s">
        <v>575</v>
      </c>
      <c r="O30" s="769" t="s">
        <v>389</v>
      </c>
      <c r="P30" s="770"/>
      <c r="Q30" s="770"/>
      <c r="R30" s="770"/>
      <c r="S30" s="770"/>
      <c r="T30" s="770"/>
      <c r="U30" s="771"/>
      <c r="V30" s="772" t="s">
        <v>422</v>
      </c>
      <c r="W30" s="773"/>
      <c r="Y30" s="813" t="s">
        <v>423</v>
      </c>
      <c r="Z30" s="814"/>
      <c r="AA30" s="814"/>
      <c r="AB30" s="814"/>
      <c r="AC30" s="773"/>
    </row>
    <row r="31" spans="1:36" ht="12.75" customHeight="1" thickBot="1" x14ac:dyDescent="0.3">
      <c r="A31" s="313"/>
      <c r="B31" s="782" t="s">
        <v>263</v>
      </c>
      <c r="C31" s="783"/>
      <c r="D31" s="783"/>
      <c r="E31" s="784"/>
      <c r="G31" s="756" t="s">
        <v>573</v>
      </c>
      <c r="H31" s="757"/>
      <c r="I31" s="757"/>
      <c r="J31" s="757"/>
      <c r="K31" s="757"/>
      <c r="L31" s="757"/>
      <c r="M31" s="758"/>
      <c r="O31" s="805" t="s">
        <v>259</v>
      </c>
      <c r="P31" s="806"/>
      <c r="Q31" s="807"/>
      <c r="R31" s="811" t="s">
        <v>388</v>
      </c>
      <c r="S31" s="812"/>
      <c r="T31" s="314" t="s">
        <v>387</v>
      </c>
      <c r="U31" s="315"/>
      <c r="V31" s="774"/>
      <c r="W31" s="775"/>
      <c r="Y31" s="815"/>
      <c r="Z31" s="816"/>
      <c r="AA31" s="816"/>
      <c r="AB31" s="816"/>
      <c r="AC31" s="775"/>
      <c r="AE31" s="312" t="s">
        <v>2</v>
      </c>
    </row>
    <row r="32" spans="1:36" ht="14.25" customHeight="1" thickBot="1" x14ac:dyDescent="0.3">
      <c r="A32" s="313"/>
      <c r="B32" s="316"/>
      <c r="C32" s="317"/>
      <c r="D32" s="317"/>
      <c r="E32" s="318"/>
      <c r="G32" s="725" t="s">
        <v>549</v>
      </c>
      <c r="H32" s="726"/>
      <c r="I32" s="727"/>
      <c r="J32" s="730" t="s">
        <v>552</v>
      </c>
      <c r="K32" s="755"/>
      <c r="L32" s="730" t="s">
        <v>454</v>
      </c>
      <c r="M32" s="731"/>
      <c r="O32" s="808"/>
      <c r="P32" s="809"/>
      <c r="Q32" s="810"/>
      <c r="R32" s="319" t="s">
        <v>385</v>
      </c>
      <c r="S32" s="319" t="s">
        <v>386</v>
      </c>
      <c r="T32" s="319" t="s">
        <v>385</v>
      </c>
      <c r="U32" s="319" t="s">
        <v>386</v>
      </c>
      <c r="V32" s="319" t="s">
        <v>420</v>
      </c>
      <c r="W32" s="320" t="s">
        <v>421</v>
      </c>
      <c r="Y32" s="761" t="s">
        <v>259</v>
      </c>
      <c r="Z32" s="762"/>
      <c r="AA32" s="763"/>
      <c r="AB32" s="767" t="s">
        <v>333</v>
      </c>
      <c r="AC32" s="768"/>
      <c r="AE32" s="799" t="s">
        <v>720</v>
      </c>
      <c r="AF32" s="800"/>
      <c r="AG32" s="800"/>
      <c r="AH32" s="800"/>
      <c r="AI32" s="801"/>
    </row>
    <row r="33" spans="1:59" ht="13.8" thickBot="1" x14ac:dyDescent="0.3">
      <c r="A33" s="313"/>
      <c r="B33" s="316" t="s">
        <v>112</v>
      </c>
      <c r="C33" s="317"/>
      <c r="D33" s="317"/>
      <c r="E33" s="318"/>
      <c r="G33" s="321"/>
      <c r="H33" s="322"/>
      <c r="I33" s="323"/>
      <c r="J33" s="317"/>
      <c r="K33" s="318"/>
      <c r="L33" s="316"/>
      <c r="M33" s="318"/>
      <c r="N33" s="282" t="s">
        <v>100</v>
      </c>
      <c r="O33" s="728" t="s">
        <v>267</v>
      </c>
      <c r="P33" s="729"/>
      <c r="Q33" s="318"/>
      <c r="R33" s="324"/>
      <c r="S33" s="325"/>
      <c r="T33" s="324"/>
      <c r="U33" s="325"/>
      <c r="V33" s="324" t="s">
        <v>267</v>
      </c>
      <c r="W33" s="325" t="s">
        <v>267</v>
      </c>
      <c r="Y33" s="764"/>
      <c r="Z33" s="765"/>
      <c r="AA33" s="766"/>
      <c r="AB33" s="326" t="s">
        <v>281</v>
      </c>
      <c r="AC33" s="327" t="s">
        <v>282</v>
      </c>
      <c r="AE33" s="776" t="s">
        <v>418</v>
      </c>
      <c r="AF33" s="777"/>
      <c r="AG33" s="748"/>
      <c r="AH33" s="328" t="s">
        <v>417</v>
      </c>
      <c r="AI33" s="329" t="s">
        <v>326</v>
      </c>
    </row>
    <row r="34" spans="1:59" x14ac:dyDescent="0.25">
      <c r="A34" s="313"/>
      <c r="B34" s="330" t="s">
        <v>290</v>
      </c>
      <c r="C34" s="331"/>
      <c r="D34" s="331"/>
      <c r="E34" s="332"/>
      <c r="G34" s="333" t="s">
        <v>396</v>
      </c>
      <c r="H34" s="334"/>
      <c r="I34" s="318"/>
      <c r="J34" s="317" t="s">
        <v>277</v>
      </c>
      <c r="K34" s="318"/>
      <c r="L34" s="316" t="s">
        <v>419</v>
      </c>
      <c r="M34" s="318"/>
      <c r="N34" s="282" t="s">
        <v>100</v>
      </c>
      <c r="O34" s="333" t="str">
        <f>G34</f>
        <v>Sector 1   (CBD - North Ward)</v>
      </c>
      <c r="P34" s="335"/>
      <c r="Q34" s="318"/>
      <c r="R34" s="324">
        <v>657</v>
      </c>
      <c r="S34" s="325">
        <v>1</v>
      </c>
      <c r="T34" s="324">
        <v>1591</v>
      </c>
      <c r="U34" s="325">
        <v>34</v>
      </c>
      <c r="V34" s="324" t="s">
        <v>424</v>
      </c>
      <c r="W34" s="336" t="s">
        <v>433</v>
      </c>
      <c r="Y34" s="321" t="s">
        <v>267</v>
      </c>
      <c r="Z34" s="317"/>
      <c r="AA34" s="318"/>
      <c r="AB34" s="337"/>
      <c r="AC34" s="337"/>
      <c r="AE34" s="316" t="s">
        <v>267</v>
      </c>
      <c r="AF34" s="317"/>
      <c r="AG34" s="317"/>
      <c r="AH34" s="336"/>
      <c r="AI34" s="325"/>
    </row>
    <row r="35" spans="1:59" x14ac:dyDescent="0.25">
      <c r="A35" s="313"/>
      <c r="G35" s="333" t="s">
        <v>397</v>
      </c>
      <c r="H35" s="335"/>
      <c r="I35" s="318"/>
      <c r="J35" s="317" t="s">
        <v>277</v>
      </c>
      <c r="K35" s="318"/>
      <c r="L35" s="316" t="s">
        <v>419</v>
      </c>
      <c r="M35" s="318"/>
      <c r="N35" s="282" t="s">
        <v>100</v>
      </c>
      <c r="O35" s="333" t="str">
        <f t="shared" ref="O35:O44" si="0">G35</f>
        <v>Sector 2   (S. Townsville - Railway Estate)</v>
      </c>
      <c r="P35" s="335"/>
      <c r="Q35" s="318"/>
      <c r="R35" s="324">
        <v>90</v>
      </c>
      <c r="S35" s="325">
        <v>1</v>
      </c>
      <c r="T35" s="324">
        <v>1503</v>
      </c>
      <c r="U35" s="325">
        <v>34</v>
      </c>
      <c r="V35" s="324" t="s">
        <v>425</v>
      </c>
      <c r="W35" s="336" t="s">
        <v>434</v>
      </c>
      <c r="Y35" s="334" t="s">
        <v>292</v>
      </c>
      <c r="Z35" s="317"/>
      <c r="AA35" s="318"/>
      <c r="AB35" s="337">
        <v>0</v>
      </c>
      <c r="AC35" s="337">
        <v>4891</v>
      </c>
      <c r="AE35" s="334" t="s">
        <v>276</v>
      </c>
      <c r="AF35" s="317"/>
      <c r="AG35" s="317"/>
      <c r="AH35" s="336">
        <v>0</v>
      </c>
      <c r="AI35" s="325" t="s">
        <v>331</v>
      </c>
    </row>
    <row r="36" spans="1:59" x14ac:dyDescent="0.25">
      <c r="A36" s="313"/>
      <c r="G36" s="333" t="s">
        <v>398</v>
      </c>
      <c r="H36" s="335"/>
      <c r="I36" s="318"/>
      <c r="J36" s="317" t="s">
        <v>277</v>
      </c>
      <c r="K36" s="318"/>
      <c r="L36" s="316" t="s">
        <v>419</v>
      </c>
      <c r="M36" s="318"/>
      <c r="N36" s="282" t="s">
        <v>100</v>
      </c>
      <c r="O36" s="333" t="str">
        <f t="shared" si="0"/>
        <v>Sector 3   (Garbutt, W. End, Belgian Gdns)</v>
      </c>
      <c r="P36" s="335"/>
      <c r="Q36" s="318"/>
      <c r="R36" s="324">
        <v>1064</v>
      </c>
      <c r="S36" s="325">
        <v>1</v>
      </c>
      <c r="T36" s="324">
        <v>1228</v>
      </c>
      <c r="U36" s="325">
        <v>34</v>
      </c>
      <c r="V36" s="324" t="s">
        <v>426</v>
      </c>
      <c r="W36" s="336" t="s">
        <v>435</v>
      </c>
      <c r="Y36" s="334" t="s">
        <v>276</v>
      </c>
      <c r="Z36" s="317"/>
      <c r="AA36" s="318"/>
      <c r="AB36" s="337">
        <v>3388</v>
      </c>
      <c r="AC36" s="337">
        <v>4312</v>
      </c>
      <c r="AE36" s="330" t="s">
        <v>419</v>
      </c>
      <c r="AF36" s="331"/>
      <c r="AG36" s="331"/>
      <c r="AH36" s="338">
        <v>0</v>
      </c>
      <c r="AI36" s="339" t="s">
        <v>330</v>
      </c>
    </row>
    <row r="37" spans="1:59" x14ac:dyDescent="0.25">
      <c r="A37" s="313"/>
      <c r="G37" s="333" t="s">
        <v>399</v>
      </c>
      <c r="H37" s="335"/>
      <c r="I37" s="318"/>
      <c r="J37" s="317" t="s">
        <v>277</v>
      </c>
      <c r="K37" s="318"/>
      <c r="L37" s="316" t="s">
        <v>419</v>
      </c>
      <c r="M37" s="318"/>
      <c r="N37" s="282" t="s">
        <v>100</v>
      </c>
      <c r="O37" s="333" t="str">
        <f t="shared" si="0"/>
        <v>Sector 4   (Hyde Pk., M'burra, Cranbrook)</v>
      </c>
      <c r="P37" s="335"/>
      <c r="Q37" s="318"/>
      <c r="R37" s="324">
        <v>741</v>
      </c>
      <c r="S37" s="325">
        <v>1</v>
      </c>
      <c r="T37" s="324">
        <v>1228</v>
      </c>
      <c r="U37" s="325">
        <v>34</v>
      </c>
      <c r="V37" s="324" t="s">
        <v>427</v>
      </c>
      <c r="W37" s="336" t="s">
        <v>436</v>
      </c>
      <c r="Y37" s="334" t="s">
        <v>277</v>
      </c>
      <c r="Z37" s="317"/>
      <c r="AA37" s="318"/>
      <c r="AB37" s="337">
        <v>2120</v>
      </c>
      <c r="AC37" s="337">
        <v>3358</v>
      </c>
    </row>
    <row r="38" spans="1:59" x14ac:dyDescent="0.25">
      <c r="A38" s="313"/>
      <c r="G38" s="333" t="s">
        <v>400</v>
      </c>
      <c r="H38" s="335"/>
      <c r="I38" s="318"/>
      <c r="J38" s="317" t="s">
        <v>277</v>
      </c>
      <c r="K38" s="318"/>
      <c r="L38" s="316" t="s">
        <v>419</v>
      </c>
      <c r="M38" s="318"/>
      <c r="N38" s="282" t="s">
        <v>100</v>
      </c>
      <c r="O38" s="333" t="str">
        <f t="shared" si="0"/>
        <v>Sector 5   (Oonoomba - Roseneath)</v>
      </c>
      <c r="P38" s="335"/>
      <c r="Q38" s="318"/>
      <c r="R38" s="324">
        <v>615</v>
      </c>
      <c r="S38" s="325">
        <v>15</v>
      </c>
      <c r="T38" s="324">
        <v>1823</v>
      </c>
      <c r="U38" s="325">
        <v>34</v>
      </c>
      <c r="V38" s="324" t="s">
        <v>428</v>
      </c>
      <c r="W38" s="336" t="s">
        <v>437</v>
      </c>
      <c r="Y38" s="334" t="s">
        <v>278</v>
      </c>
      <c r="Z38" s="317"/>
      <c r="AA38" s="318"/>
      <c r="AB38" s="337">
        <v>0</v>
      </c>
      <c r="AC38" s="337">
        <v>3927</v>
      </c>
    </row>
    <row r="39" spans="1:59" x14ac:dyDescent="0.25">
      <c r="A39" s="313"/>
      <c r="G39" s="333" t="s">
        <v>401</v>
      </c>
      <c r="H39" s="335"/>
      <c r="I39" s="318"/>
      <c r="J39" s="317" t="s">
        <v>277</v>
      </c>
      <c r="K39" s="318"/>
      <c r="L39" s="316" t="s">
        <v>419</v>
      </c>
      <c r="M39" s="318"/>
      <c r="N39" s="282" t="s">
        <v>100</v>
      </c>
      <c r="O39" s="333" t="str">
        <f t="shared" si="0"/>
        <v>Sector 6   (Douglas - Annandale)</v>
      </c>
      <c r="P39" s="335"/>
      <c r="Q39" s="318"/>
      <c r="R39" s="324">
        <v>653</v>
      </c>
      <c r="S39" s="325">
        <v>38</v>
      </c>
      <c r="T39" s="324">
        <v>1228</v>
      </c>
      <c r="U39" s="325">
        <v>34</v>
      </c>
      <c r="V39" s="324" t="s">
        <v>429</v>
      </c>
      <c r="W39" s="336" t="s">
        <v>438</v>
      </c>
      <c r="Y39" s="340"/>
      <c r="Z39" s="331"/>
      <c r="AA39" s="332"/>
      <c r="AB39" s="341"/>
      <c r="AC39" s="341"/>
      <c r="BC39" s="282"/>
    </row>
    <row r="40" spans="1:59" x14ac:dyDescent="0.25">
      <c r="A40" s="313"/>
      <c r="G40" s="333" t="s">
        <v>622</v>
      </c>
      <c r="H40" s="342"/>
      <c r="I40" s="343"/>
      <c r="J40" s="317" t="s">
        <v>292</v>
      </c>
      <c r="K40" s="318"/>
      <c r="L40" s="316" t="s">
        <v>419</v>
      </c>
      <c r="M40" s="318"/>
      <c r="N40" s="282" t="s">
        <v>100</v>
      </c>
      <c r="O40" s="333" t="str">
        <f t="shared" si="0"/>
        <v>Sector 9   (within Alligator Ck &amp; Julago water catchment)</v>
      </c>
      <c r="P40" s="335"/>
      <c r="Q40" s="318"/>
      <c r="R40" s="324">
        <v>90</v>
      </c>
      <c r="S40" s="325">
        <v>1</v>
      </c>
      <c r="T40" s="324">
        <v>3767</v>
      </c>
      <c r="U40" s="325">
        <v>34</v>
      </c>
      <c r="V40" s="324" t="s">
        <v>430</v>
      </c>
      <c r="W40" s="336" t="s">
        <v>439</v>
      </c>
      <c r="BC40" s="282"/>
    </row>
    <row r="41" spans="1:59" x14ac:dyDescent="0.25">
      <c r="A41" s="313"/>
      <c r="G41" s="333" t="s">
        <v>623</v>
      </c>
      <c r="H41" s="342"/>
      <c r="I41" s="343"/>
      <c r="J41" s="342" t="s">
        <v>278</v>
      </c>
      <c r="K41" s="318"/>
      <c r="L41" s="316" t="s">
        <v>419</v>
      </c>
      <c r="M41" s="318"/>
      <c r="N41" s="282" t="s">
        <v>100</v>
      </c>
      <c r="O41" s="333" t="str">
        <f t="shared" si="0"/>
        <v>Sector 9   (within Rocky Springs water catchment)</v>
      </c>
      <c r="P41" s="335"/>
      <c r="Q41" s="318"/>
      <c r="R41" s="324">
        <v>90</v>
      </c>
      <c r="S41" s="325">
        <v>1</v>
      </c>
      <c r="T41" s="324">
        <v>3767</v>
      </c>
      <c r="U41" s="325">
        <v>34</v>
      </c>
      <c r="V41" s="324" t="s">
        <v>430</v>
      </c>
      <c r="W41" s="336" t="s">
        <v>439</v>
      </c>
      <c r="BC41" s="282"/>
    </row>
    <row r="42" spans="1:59" x14ac:dyDescent="0.25">
      <c r="A42" s="313"/>
      <c r="G42" s="333" t="s">
        <v>624</v>
      </c>
      <c r="H42" s="317"/>
      <c r="I42" s="318"/>
      <c r="J42" s="317" t="s">
        <v>277</v>
      </c>
      <c r="K42" s="317"/>
      <c r="L42" s="316" t="s">
        <v>419</v>
      </c>
      <c r="M42" s="318"/>
      <c r="N42" s="282" t="s">
        <v>100</v>
      </c>
      <c r="O42" s="333" t="str">
        <f t="shared" si="0"/>
        <v>Sector 9   (elsewhere)</v>
      </c>
      <c r="P42" s="335"/>
      <c r="Q42" s="318"/>
      <c r="R42" s="324">
        <v>90</v>
      </c>
      <c r="S42" s="325">
        <v>1</v>
      </c>
      <c r="T42" s="324">
        <v>3767</v>
      </c>
      <c r="U42" s="325">
        <v>34</v>
      </c>
      <c r="V42" s="324" t="s">
        <v>430</v>
      </c>
      <c r="W42" s="336" t="s">
        <v>439</v>
      </c>
      <c r="BC42" s="282"/>
    </row>
    <row r="43" spans="1:59" x14ac:dyDescent="0.25">
      <c r="A43" s="313"/>
      <c r="G43" s="333" t="s">
        <v>402</v>
      </c>
      <c r="H43" s="333"/>
      <c r="I43" s="343"/>
      <c r="J43" s="342" t="s">
        <v>277</v>
      </c>
      <c r="K43" s="318"/>
      <c r="L43" s="316" t="s">
        <v>419</v>
      </c>
      <c r="M43" s="318"/>
      <c r="N43" s="282" t="s">
        <v>100</v>
      </c>
      <c r="O43" s="333" t="str">
        <f t="shared" si="0"/>
        <v>Sector 10   (Mt. Louisa - Pallarenda)</v>
      </c>
      <c r="P43" s="335"/>
      <c r="Q43" s="318"/>
      <c r="R43" s="324">
        <v>1785</v>
      </c>
      <c r="S43" s="325">
        <v>126</v>
      </c>
      <c r="T43" s="324">
        <v>1228</v>
      </c>
      <c r="U43" s="325">
        <v>34</v>
      </c>
      <c r="V43" s="344" t="s">
        <v>431</v>
      </c>
      <c r="W43" s="336" t="s">
        <v>440</v>
      </c>
      <c r="BC43" s="282"/>
    </row>
    <row r="44" spans="1:59" x14ac:dyDescent="0.25">
      <c r="A44" s="313"/>
      <c r="G44" s="345" t="s">
        <v>403</v>
      </c>
      <c r="H44" s="346"/>
      <c r="I44" s="332"/>
      <c r="J44" s="331" t="s">
        <v>276</v>
      </c>
      <c r="K44" s="332"/>
      <c r="L44" s="340" t="s">
        <v>276</v>
      </c>
      <c r="M44" s="332"/>
      <c r="O44" s="345" t="str">
        <f t="shared" si="0"/>
        <v>Sector 11   (Magnetic Island)</v>
      </c>
      <c r="P44" s="346"/>
      <c r="Q44" s="332"/>
      <c r="R44" s="347">
        <v>1994</v>
      </c>
      <c r="S44" s="339">
        <v>1</v>
      </c>
      <c r="T44" s="347">
        <v>1228</v>
      </c>
      <c r="U44" s="339">
        <v>34</v>
      </c>
      <c r="V44" s="347" t="s">
        <v>432</v>
      </c>
      <c r="W44" s="338" t="s">
        <v>441</v>
      </c>
      <c r="BC44" s="282"/>
    </row>
    <row r="45" spans="1:59" x14ac:dyDescent="0.25">
      <c r="A45" s="313"/>
      <c r="BC45" s="282"/>
    </row>
    <row r="46" spans="1:59" ht="30" customHeight="1" x14ac:dyDescent="0.25">
      <c r="BC46" s="282"/>
    </row>
    <row r="48" spans="1:59" x14ac:dyDescent="0.25">
      <c r="A48" s="313"/>
      <c r="BF48" s="348"/>
      <c r="BG48" s="348"/>
    </row>
    <row r="49" spans="1:256" ht="13.8" thickBot="1" x14ac:dyDescent="0.3">
      <c r="A49" s="282" t="s">
        <v>267</v>
      </c>
      <c r="B49" s="312" t="s">
        <v>3</v>
      </c>
      <c r="T49" s="299" t="s">
        <v>4</v>
      </c>
      <c r="AC49" s="298"/>
      <c r="AD49" s="298"/>
      <c r="AL49" s="298"/>
      <c r="AM49" s="298"/>
      <c r="AR49" s="305"/>
      <c r="AS49" s="305"/>
      <c r="AT49" s="349" t="s">
        <v>5</v>
      </c>
      <c r="AU49" s="305"/>
      <c r="AV49" s="305"/>
      <c r="AW49" s="305"/>
      <c r="AZ49" s="305"/>
    </row>
    <row r="50" spans="1:256" ht="12.75" customHeight="1" x14ac:dyDescent="0.25">
      <c r="B50" s="739" t="s">
        <v>365</v>
      </c>
      <c r="C50" s="740"/>
      <c r="D50" s="740"/>
      <c r="E50" s="740"/>
      <c r="F50" s="740"/>
      <c r="G50" s="740"/>
      <c r="H50" s="740"/>
      <c r="I50" s="740"/>
      <c r="J50" s="740"/>
      <c r="K50" s="740"/>
      <c r="L50" s="740"/>
      <c r="M50" s="740"/>
      <c r="N50" s="740"/>
      <c r="O50" s="740"/>
      <c r="P50" s="740"/>
      <c r="Q50" s="740"/>
      <c r="R50" s="741"/>
      <c r="T50" s="802" t="s">
        <v>555</v>
      </c>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4"/>
      <c r="AT50" s="739" t="s">
        <v>555</v>
      </c>
      <c r="AU50" s="740"/>
      <c r="AV50" s="740"/>
      <c r="AW50" s="740"/>
      <c r="AX50" s="740"/>
      <c r="AY50" s="740"/>
      <c r="AZ50" s="740"/>
      <c r="BA50" s="740"/>
      <c r="BB50" s="740"/>
      <c r="BC50" s="740"/>
      <c r="BD50" s="740"/>
      <c r="BE50" s="740"/>
      <c r="BF50" s="740"/>
      <c r="BG50" s="740"/>
      <c r="BH50" s="740"/>
      <c r="BI50" s="740"/>
      <c r="BJ50" s="740"/>
      <c r="BK50" s="740"/>
      <c r="BL50" s="740"/>
      <c r="BM50" s="740"/>
      <c r="BN50" s="740"/>
      <c r="BO50" s="740"/>
      <c r="BP50" s="740"/>
      <c r="BQ50" s="740"/>
      <c r="BR50" s="741"/>
    </row>
    <row r="51" spans="1:256" s="299" customFormat="1" ht="12.75" customHeight="1" x14ac:dyDescent="0.25">
      <c r="B51" s="781" t="s">
        <v>558</v>
      </c>
      <c r="C51" s="733"/>
      <c r="D51" s="733"/>
      <c r="E51" s="733"/>
      <c r="F51" s="734"/>
      <c r="G51" s="732" t="s">
        <v>552</v>
      </c>
      <c r="H51" s="733"/>
      <c r="I51" s="733"/>
      <c r="J51" s="733"/>
      <c r="K51" s="734"/>
      <c r="L51" s="778" t="s">
        <v>454</v>
      </c>
      <c r="M51" s="779"/>
      <c r="N51" s="780"/>
      <c r="O51" s="350" t="s">
        <v>569</v>
      </c>
      <c r="P51" s="351"/>
      <c r="Q51" s="351"/>
      <c r="R51" s="352"/>
      <c r="T51" s="794" t="str">
        <f>'INPUT &amp; OUTPUT'!$B$19</f>
        <v>Consolidated description</v>
      </c>
      <c r="U51" s="779"/>
      <c r="V51" s="779"/>
      <c r="W51" s="795"/>
      <c r="X51" s="353" t="s">
        <v>595</v>
      </c>
      <c r="Y51" s="353" t="s">
        <v>590</v>
      </c>
      <c r="Z51" s="732" t="s">
        <v>549</v>
      </c>
      <c r="AA51" s="733"/>
      <c r="AB51" s="733"/>
      <c r="AC51" s="733"/>
      <c r="AD51" s="734"/>
      <c r="AE51" s="732" t="s">
        <v>550</v>
      </c>
      <c r="AF51" s="733"/>
      <c r="AG51" s="733"/>
      <c r="AH51" s="733"/>
      <c r="AI51" s="734"/>
      <c r="AJ51" s="732" t="s">
        <v>454</v>
      </c>
      <c r="AK51" s="733"/>
      <c r="AL51" s="733"/>
      <c r="AM51" s="733"/>
      <c r="AN51" s="759" t="s">
        <v>569</v>
      </c>
      <c r="AO51" s="752"/>
      <c r="AP51" s="752"/>
      <c r="AQ51" s="760"/>
      <c r="AT51" s="742" t="s">
        <v>594</v>
      </c>
      <c r="AU51" s="743"/>
      <c r="AV51" s="743"/>
      <c r="AW51" s="744"/>
      <c r="AX51" s="735" t="str">
        <f>IF('INPUT &amp; OUTPUT'!$AF$10=1,"",IF('INPUT &amp; OUTPUT'!$AF$10=2,$B$51,$Z$51))</f>
        <v>Roads</v>
      </c>
      <c r="AY51" s="736"/>
      <c r="AZ51" s="736"/>
      <c r="BA51" s="737"/>
      <c r="BB51" s="738"/>
      <c r="BC51" s="735" t="s">
        <v>552</v>
      </c>
      <c r="BD51" s="736"/>
      <c r="BE51" s="736"/>
      <c r="BF51" s="736"/>
      <c r="BG51" s="736"/>
      <c r="BH51" s="738"/>
      <c r="BI51" s="750" t="s">
        <v>454</v>
      </c>
      <c r="BJ51" s="750"/>
      <c r="BK51" s="750"/>
      <c r="BL51" s="751"/>
      <c r="BM51" s="750" t="s">
        <v>553</v>
      </c>
      <c r="BN51" s="751"/>
      <c r="BO51" s="752" t="s">
        <v>569</v>
      </c>
      <c r="BP51" s="752"/>
      <c r="BQ51" s="752"/>
      <c r="BR51" s="753"/>
    </row>
    <row r="52" spans="1:256" s="299" customFormat="1" ht="12.75" customHeight="1" thickBot="1" x14ac:dyDescent="0.3">
      <c r="B52" s="354"/>
      <c r="C52" s="355"/>
      <c r="D52" s="355"/>
      <c r="E52" s="356" t="s">
        <v>297</v>
      </c>
      <c r="F52" s="357" t="s">
        <v>363</v>
      </c>
      <c r="G52" s="355"/>
      <c r="H52" s="355"/>
      <c r="I52" s="355"/>
      <c r="J52" s="356" t="s">
        <v>297</v>
      </c>
      <c r="K52" s="358" t="s">
        <v>582</v>
      </c>
      <c r="L52" s="359" t="s">
        <v>411</v>
      </c>
      <c r="M52" s="358" t="s">
        <v>297</v>
      </c>
      <c r="N52" s="357" t="s">
        <v>404</v>
      </c>
      <c r="O52" s="355"/>
      <c r="P52" s="355"/>
      <c r="Q52" s="355"/>
      <c r="R52" s="360"/>
      <c r="T52" s="354"/>
      <c r="U52" s="355"/>
      <c r="V52" s="355"/>
      <c r="W52" s="355"/>
      <c r="X52" s="356"/>
      <c r="Y52" s="356"/>
      <c r="Z52" s="355"/>
      <c r="AA52" s="355"/>
      <c r="AB52" s="361"/>
      <c r="AC52" s="362" t="s">
        <v>297</v>
      </c>
      <c r="AD52" s="363" t="s">
        <v>363</v>
      </c>
      <c r="AE52" s="355" t="s">
        <v>275</v>
      </c>
      <c r="AF52" s="355"/>
      <c r="AG52" s="364" t="s">
        <v>297</v>
      </c>
      <c r="AH52" s="365" t="s">
        <v>596</v>
      </c>
      <c r="AI52" s="364" t="s">
        <v>582</v>
      </c>
      <c r="AJ52" s="818" t="s">
        <v>405</v>
      </c>
      <c r="AK52" s="819"/>
      <c r="AL52" s="364" t="s">
        <v>297</v>
      </c>
      <c r="AM52" s="363" t="s">
        <v>404</v>
      </c>
      <c r="AN52" s="355"/>
      <c r="AO52" s="355"/>
      <c r="AP52" s="355"/>
      <c r="AQ52" s="360"/>
      <c r="AT52" s="745"/>
      <c r="AU52" s="746"/>
      <c r="AV52" s="746"/>
      <c r="AW52" s="747"/>
      <c r="AX52" s="355"/>
      <c r="AY52" s="355"/>
      <c r="AZ52" s="355"/>
      <c r="BA52" s="356" t="s">
        <v>297</v>
      </c>
      <c r="BB52" s="360" t="s">
        <v>363</v>
      </c>
      <c r="BC52" s="366"/>
      <c r="BD52" s="355"/>
      <c r="BE52" s="361"/>
      <c r="BF52" s="356" t="s">
        <v>297</v>
      </c>
      <c r="BG52" s="358" t="str">
        <f>AH52</f>
        <v>Fix U/unit</v>
      </c>
      <c r="BH52" s="357" t="s">
        <v>582</v>
      </c>
      <c r="BI52" s="748" t="str">
        <f>IF('INPUT &amp; OUTPUT'!$AF$10=1,"",IF('INPUT &amp; OUTPUT'!$AF$10=2,$L$52,$AJ$52))</f>
        <v>Land use</v>
      </c>
      <c r="BJ52" s="749"/>
      <c r="BK52" s="356" t="s">
        <v>297</v>
      </c>
      <c r="BL52" s="360" t="s">
        <v>404</v>
      </c>
      <c r="BM52" s="355"/>
      <c r="BN52" s="360"/>
      <c r="BO52" s="355"/>
      <c r="BP52" s="355"/>
      <c r="BQ52" s="355"/>
      <c r="BR52" s="360"/>
    </row>
    <row r="53" spans="1:256" ht="11.25" customHeight="1" x14ac:dyDescent="0.25">
      <c r="B53" s="316"/>
      <c r="C53" s="317"/>
      <c r="D53" s="317"/>
      <c r="E53" s="325"/>
      <c r="F53" s="293"/>
      <c r="G53" s="316"/>
      <c r="H53" s="317"/>
      <c r="I53" s="317"/>
      <c r="J53" s="325"/>
      <c r="K53" s="316"/>
      <c r="L53" s="325" t="s">
        <v>267</v>
      </c>
      <c r="M53" s="316"/>
      <c r="N53" s="293"/>
      <c r="O53" s="317"/>
      <c r="P53" s="317"/>
      <c r="Q53" s="317"/>
      <c r="R53" s="318"/>
      <c r="T53" s="367"/>
      <c r="U53" s="368"/>
      <c r="V53" s="317"/>
      <c r="W53" s="317"/>
      <c r="X53" s="325"/>
      <c r="Y53" s="325"/>
      <c r="Z53" s="335"/>
      <c r="AA53" s="317"/>
      <c r="AB53" s="318"/>
      <c r="AC53" s="369"/>
      <c r="AD53" s="369"/>
      <c r="AE53" s="335"/>
      <c r="AF53" s="318"/>
      <c r="AG53" s="335"/>
      <c r="AH53" s="370"/>
      <c r="AI53" s="369"/>
      <c r="AJ53" s="317"/>
      <c r="AK53" s="318"/>
      <c r="AL53" s="335"/>
      <c r="AM53" s="369"/>
      <c r="AN53" s="335"/>
      <c r="AO53" s="335"/>
      <c r="AP53" s="335"/>
      <c r="AQ53" s="371"/>
      <c r="AT53" s="372"/>
      <c r="AU53" s="317"/>
      <c r="AV53" s="317"/>
      <c r="AW53" s="373"/>
      <c r="AX53" s="335"/>
      <c r="AY53" s="374"/>
      <c r="AZ53" s="335"/>
      <c r="BA53" s="316"/>
      <c r="BB53" s="293"/>
      <c r="BC53" s="335"/>
      <c r="BD53" s="322"/>
      <c r="BE53" s="318"/>
      <c r="BF53" s="318"/>
      <c r="BG53" s="375"/>
      <c r="BH53" s="294"/>
      <c r="BI53" s="335"/>
      <c r="BJ53" s="318"/>
      <c r="BK53" s="332"/>
      <c r="BL53" s="294"/>
      <c r="BM53" s="322"/>
      <c r="BN53" s="376"/>
      <c r="BO53" s="335"/>
      <c r="BP53" s="317"/>
      <c r="BQ53" s="317"/>
      <c r="BR53" s="373"/>
      <c r="BU53" s="282">
        <f>IF(AE53="",X53,AE53)</f>
        <v>0</v>
      </c>
    </row>
    <row r="54" spans="1:256" s="388" customFormat="1" ht="12.75" customHeight="1" x14ac:dyDescent="0.25">
      <c r="A54" s="282"/>
      <c r="B54" s="316" t="s">
        <v>567</v>
      </c>
      <c r="C54" s="317"/>
      <c r="D54" s="317"/>
      <c r="E54" s="336" t="s">
        <v>367</v>
      </c>
      <c r="F54" s="294">
        <v>2.8</v>
      </c>
      <c r="G54" s="316" t="s">
        <v>548</v>
      </c>
      <c r="H54" s="317"/>
      <c r="I54" s="317"/>
      <c r="J54" s="336" t="s">
        <v>221</v>
      </c>
      <c r="K54" s="321">
        <v>2.8</v>
      </c>
      <c r="L54" s="325" t="s">
        <v>412</v>
      </c>
      <c r="M54" s="321" t="s">
        <v>367</v>
      </c>
      <c r="N54" s="294">
        <v>1</v>
      </c>
      <c r="O54" s="317" t="s">
        <v>660</v>
      </c>
      <c r="P54" s="317"/>
      <c r="Q54" s="317"/>
      <c r="R54" s="318"/>
      <c r="S54" s="282" t="s">
        <v>100</v>
      </c>
      <c r="T54" s="334" t="s">
        <v>638</v>
      </c>
      <c r="U54" s="317"/>
      <c r="V54" s="317"/>
      <c r="W54" s="317"/>
      <c r="X54" s="369" t="s">
        <v>298</v>
      </c>
      <c r="Y54" s="369" t="s">
        <v>599</v>
      </c>
      <c r="Z54" s="317" t="s">
        <v>298</v>
      </c>
      <c r="AA54" s="317"/>
      <c r="AB54" s="318"/>
      <c r="AC54" s="369" t="s">
        <v>289</v>
      </c>
      <c r="AD54" s="369">
        <v>0.8</v>
      </c>
      <c r="AE54" s="317" t="s">
        <v>298</v>
      </c>
      <c r="AF54" s="318"/>
      <c r="AG54" s="335" t="s">
        <v>286</v>
      </c>
      <c r="AH54" s="369" t="s">
        <v>503</v>
      </c>
      <c r="AI54" s="369">
        <v>0.75</v>
      </c>
      <c r="AJ54" s="317" t="s">
        <v>407</v>
      </c>
      <c r="AK54" s="318"/>
      <c r="AL54" s="335" t="s">
        <v>589</v>
      </c>
      <c r="AM54" s="369">
        <v>2.5000000000000001E-3</v>
      </c>
      <c r="AN54" s="317" t="s">
        <v>648</v>
      </c>
      <c r="AO54" s="317"/>
      <c r="AP54" s="317"/>
      <c r="AQ54" s="318"/>
      <c r="AR54" s="282"/>
      <c r="AS54" s="282"/>
      <c r="AT54" s="377" t="str">
        <f>IF('INPUT &amp; OUTPUT'!$AF$10=1,"",IF('INPUT &amp; OUTPUT'!$AF$10=2,$B54,$T54))</f>
        <v>Accommodation Building (Hostel room)</v>
      </c>
      <c r="AU54" s="378"/>
      <c r="AV54" s="378"/>
      <c r="AW54" s="379"/>
      <c r="AX54" s="380" t="str">
        <f>IF('INPUT &amp; OUTPUT'!$AF$10=1,"",IF('INPUT &amp; OUTPUT'!$AF$10=2,$B54,$Z54))</f>
        <v>Accommodation Building</v>
      </c>
      <c r="AY54" s="381"/>
      <c r="AZ54" s="380"/>
      <c r="BA54" s="382" t="str">
        <f>IF('INPUT &amp; OUTPUT'!$AF$10=1,"",IF('INPUT &amp; OUTPUT'!$AF$10=2,E54,AC54))</f>
        <v>room</v>
      </c>
      <c r="BB54" s="383">
        <f>IF('INPUT &amp; OUTPUT'!$AF$10=1,"",IF('INPUT &amp; OUTPUT'!$AF$10=2,F54,AD54))</f>
        <v>0.8</v>
      </c>
      <c r="BC54" s="380" t="str">
        <f>IF('INPUT &amp; OUTPUT'!$AF$10=1,"",IF('INPUT &amp; OUTPUT'!$AF$10=2,$G54,$AE54))</f>
        <v>Accommodation Building</v>
      </c>
      <c r="BD54" s="384"/>
      <c r="BE54" s="385"/>
      <c r="BF54" s="385" t="str">
        <f>IF('INPUT &amp; OUTPUT'!$AF$10=1,"",IF('INPUT &amp; OUTPUT'!$AF$10=2,$J54,$AG54))</f>
        <v>single bed</v>
      </c>
      <c r="BG54" s="386" t="str">
        <f>IF('INPUT &amp; OUTPUT'!$AF$10=1,"",IF('INPUT &amp; OUTPUT'!$AF$10=2,"",$AH54))</f>
        <v>-</v>
      </c>
      <c r="BH54" s="296">
        <f>IF('INPUT &amp; OUTPUT'!$AF$10=1,"",IF('INPUT &amp; OUTPUT'!$AF$10=2,$K54,$AI54))</f>
        <v>0.75</v>
      </c>
      <c r="BI54" s="380" t="str">
        <f>IF('INPUT &amp; OUTPUT'!$AF$10=1,"",IF('INPUT &amp; OUTPUT'!$AF$10=2,$L54,$AJ54))</f>
        <v>Commercial or retail uses</v>
      </c>
      <c r="BJ54" s="385"/>
      <c r="BK54" s="385" t="str">
        <f>IF('INPUT &amp; OUTPUT'!$AF$10=1,"",IF('INPUT &amp; OUTPUT'!$AF$10=2,$M54,$AL54))</f>
        <v>m² site area</v>
      </c>
      <c r="BL54" s="296">
        <f>IF('INPUT &amp; OUTPUT'!$AF$10=1,"",IF('INPUT &amp; OUTPUT'!$AF$10=2,$N54,$AM54))</f>
        <v>2.5000000000000001E-3</v>
      </c>
      <c r="BM54" s="384" t="str">
        <f>IF(OR(BI54="Single dwelling unit",BI54="Multiple dwelling units"),"dwelling",IF(AND('INPUT &amp; OUTPUT'!$AF$10=2,'Reference Data'!AT54&lt;&gt;0),"lot","-"))</f>
        <v>-</v>
      </c>
      <c r="BN54" s="387"/>
      <c r="BO54" s="380" t="str">
        <f>IF('INPUT &amp; OUTPUT'!$AF$10=1,"",IF('INPUT &amp; OUTPUT'!$AF$10=2,$O54,$AN54))</f>
        <v>Accommodation (long term bedroom)</v>
      </c>
      <c r="BP54" s="378"/>
      <c r="BQ54" s="378"/>
      <c r="BR54" s="379"/>
      <c r="BS54" s="282"/>
      <c r="BT54" s="282"/>
      <c r="BU54" s="282">
        <v>0</v>
      </c>
      <c r="BV54" s="282"/>
      <c r="BW54" s="282"/>
      <c r="BX54" s="282"/>
      <c r="BY54" s="282"/>
      <c r="BZ54" s="282"/>
      <c r="CA54" s="282"/>
      <c r="CB54" s="282"/>
      <c r="CC54" s="282"/>
      <c r="CD54" s="282"/>
      <c r="CE54" s="282"/>
      <c r="CF54" s="282"/>
      <c r="CG54" s="282"/>
      <c r="CH54" s="282"/>
      <c r="CI54" s="282"/>
      <c r="CJ54" s="282"/>
      <c r="CK54" s="282"/>
      <c r="CL54" s="282"/>
      <c r="CM54" s="282"/>
      <c r="CN54" s="282"/>
      <c r="CO54" s="282"/>
      <c r="CP54" s="282"/>
      <c r="CQ54" s="282"/>
      <c r="CR54" s="282"/>
      <c r="CS54" s="282"/>
      <c r="CT54" s="282"/>
      <c r="CU54" s="282"/>
      <c r="CV54" s="282"/>
      <c r="CW54" s="282"/>
      <c r="CX54" s="282"/>
      <c r="CY54" s="282"/>
      <c r="CZ54" s="282"/>
      <c r="DA54" s="282"/>
      <c r="DB54" s="282"/>
      <c r="DC54" s="282"/>
      <c r="DD54" s="282"/>
      <c r="DE54" s="282"/>
      <c r="DF54" s="282"/>
      <c r="DG54" s="282"/>
      <c r="DH54" s="282"/>
      <c r="DI54" s="282"/>
      <c r="DJ54" s="282"/>
      <c r="DK54" s="282"/>
      <c r="DL54" s="282"/>
      <c r="DM54" s="282"/>
      <c r="DN54" s="282"/>
      <c r="DO54" s="282"/>
      <c r="DP54" s="282"/>
      <c r="DQ54" s="282"/>
      <c r="DR54" s="282"/>
      <c r="DS54" s="282"/>
      <c r="DT54" s="282"/>
      <c r="DU54" s="282"/>
      <c r="DV54" s="282"/>
      <c r="DW54" s="282"/>
      <c r="DX54" s="282"/>
      <c r="DY54" s="282"/>
      <c r="DZ54" s="282"/>
      <c r="EA54" s="282"/>
      <c r="EB54" s="282"/>
      <c r="EC54" s="282"/>
      <c r="ED54" s="282"/>
      <c r="EE54" s="282"/>
      <c r="EF54" s="282"/>
      <c r="EG54" s="282"/>
      <c r="EH54" s="282"/>
      <c r="EI54" s="282"/>
      <c r="EJ54" s="282"/>
      <c r="EK54" s="282"/>
      <c r="EL54" s="282"/>
      <c r="EM54" s="282"/>
      <c r="EN54" s="282"/>
      <c r="EO54" s="282"/>
      <c r="EP54" s="282"/>
      <c r="EQ54" s="282"/>
      <c r="ER54" s="282"/>
      <c r="ES54" s="282"/>
      <c r="ET54" s="282"/>
      <c r="EU54" s="282"/>
      <c r="EV54" s="282"/>
      <c r="EW54" s="282"/>
      <c r="EX54" s="282"/>
      <c r="EY54" s="282"/>
      <c r="EZ54" s="282"/>
      <c r="FA54" s="282"/>
      <c r="FB54" s="282"/>
      <c r="FC54" s="282"/>
      <c r="FD54" s="282"/>
      <c r="FE54" s="282"/>
      <c r="FF54" s="282"/>
      <c r="FG54" s="282"/>
      <c r="FH54" s="282"/>
      <c r="FI54" s="282"/>
      <c r="FJ54" s="282"/>
      <c r="FK54" s="282"/>
      <c r="FL54" s="282"/>
      <c r="FM54" s="282"/>
      <c r="FN54" s="282"/>
      <c r="FO54" s="282"/>
      <c r="FP54" s="282"/>
      <c r="FQ54" s="282"/>
      <c r="FR54" s="282"/>
      <c r="FS54" s="282"/>
      <c r="FT54" s="282"/>
      <c r="FU54" s="282"/>
      <c r="FV54" s="282"/>
      <c r="FW54" s="282"/>
      <c r="FX54" s="282"/>
      <c r="FY54" s="282"/>
      <c r="FZ54" s="282"/>
      <c r="GA54" s="282"/>
      <c r="GB54" s="282"/>
      <c r="GC54" s="282"/>
      <c r="GD54" s="282"/>
      <c r="GE54" s="282"/>
      <c r="GF54" s="282"/>
      <c r="GG54" s="282"/>
      <c r="GH54" s="587"/>
      <c r="GI54" s="587"/>
      <c r="GJ54" s="587"/>
      <c r="GK54" s="587"/>
      <c r="GL54" s="587"/>
      <c r="GM54" s="587"/>
      <c r="GN54" s="587"/>
      <c r="GO54" s="587"/>
      <c r="GP54" s="587"/>
      <c r="GQ54" s="587"/>
      <c r="GR54" s="587"/>
      <c r="GS54" s="587"/>
      <c r="GT54" s="587"/>
      <c r="GU54" s="587"/>
      <c r="GV54" s="587"/>
      <c r="GW54" s="587"/>
      <c r="GX54" s="587"/>
      <c r="GY54" s="587"/>
      <c r="GZ54" s="587"/>
      <c r="HA54" s="587"/>
      <c r="HB54" s="587"/>
      <c r="HC54" s="587"/>
      <c r="HD54" s="587"/>
      <c r="HE54" s="587"/>
      <c r="HF54" s="587"/>
      <c r="HG54" s="587"/>
      <c r="HH54" s="587"/>
      <c r="HI54" s="587"/>
      <c r="HJ54" s="587"/>
      <c r="HK54" s="587"/>
      <c r="HL54" s="587"/>
      <c r="HM54" s="587"/>
      <c r="HN54" s="587"/>
      <c r="HO54" s="587"/>
      <c r="HP54" s="587"/>
      <c r="HQ54" s="587"/>
      <c r="HR54" s="587"/>
      <c r="HS54" s="587"/>
      <c r="HT54" s="587"/>
      <c r="HU54" s="587"/>
      <c r="HV54" s="587"/>
      <c r="HW54" s="587"/>
      <c r="HX54" s="587"/>
      <c r="HY54" s="587"/>
      <c r="HZ54" s="587"/>
      <c r="IA54" s="587"/>
      <c r="IB54" s="587"/>
      <c r="IC54" s="587"/>
      <c r="ID54" s="587"/>
      <c r="IE54" s="587"/>
      <c r="IF54" s="587"/>
      <c r="IG54" s="587"/>
      <c r="IH54" s="587"/>
      <c r="II54" s="587"/>
      <c r="IJ54" s="587"/>
      <c r="IK54" s="587"/>
      <c r="IL54" s="587"/>
      <c r="IM54" s="587"/>
      <c r="IN54" s="587"/>
      <c r="IO54" s="587"/>
      <c r="IP54" s="587"/>
      <c r="IQ54" s="587"/>
      <c r="IR54" s="587"/>
      <c r="IS54" s="587"/>
      <c r="IT54" s="587"/>
      <c r="IU54" s="587"/>
      <c r="IV54" s="587"/>
    </row>
    <row r="55" spans="1:256" s="388" customFormat="1" ht="12.75" customHeight="1" x14ac:dyDescent="0.25">
      <c r="A55" s="282"/>
      <c r="B55" s="330" t="s">
        <v>568</v>
      </c>
      <c r="C55" s="331"/>
      <c r="D55" s="331"/>
      <c r="E55" s="338" t="s">
        <v>367</v>
      </c>
      <c r="F55" s="295">
        <v>2.8</v>
      </c>
      <c r="G55" s="330" t="s">
        <v>11</v>
      </c>
      <c r="H55" s="331"/>
      <c r="I55" s="331"/>
      <c r="J55" s="338" t="s">
        <v>221</v>
      </c>
      <c r="K55" s="389">
        <v>1.9879999999999998</v>
      </c>
      <c r="L55" s="339" t="s">
        <v>410</v>
      </c>
      <c r="M55" s="389" t="s">
        <v>367</v>
      </c>
      <c r="N55" s="295">
        <v>1</v>
      </c>
      <c r="O55" s="331" t="s">
        <v>660</v>
      </c>
      <c r="P55" s="331"/>
      <c r="Q55" s="331"/>
      <c r="R55" s="332"/>
      <c r="S55" s="282" t="s">
        <v>100</v>
      </c>
      <c r="T55" s="334" t="s">
        <v>712</v>
      </c>
      <c r="U55" s="317"/>
      <c r="V55" s="317"/>
      <c r="W55" s="317"/>
      <c r="X55" s="369" t="s">
        <v>298</v>
      </c>
      <c r="Y55" s="369" t="s">
        <v>599</v>
      </c>
      <c r="Z55" s="317" t="s">
        <v>298</v>
      </c>
      <c r="AA55" s="317"/>
      <c r="AB55" s="318"/>
      <c r="AC55" s="369" t="s">
        <v>289</v>
      </c>
      <c r="AD55" s="369">
        <v>0.8</v>
      </c>
      <c r="AE55" s="317" t="s">
        <v>298</v>
      </c>
      <c r="AF55" s="318"/>
      <c r="AG55" s="335" t="s">
        <v>286</v>
      </c>
      <c r="AH55" s="369" t="s">
        <v>503</v>
      </c>
      <c r="AI55" s="369">
        <v>0.75</v>
      </c>
      <c r="AJ55" s="317" t="s">
        <v>407</v>
      </c>
      <c r="AK55" s="318"/>
      <c r="AL55" s="335" t="s">
        <v>589</v>
      </c>
      <c r="AM55" s="369">
        <v>2.5000000000000001E-3</v>
      </c>
      <c r="AN55" s="317" t="s">
        <v>630</v>
      </c>
      <c r="AO55" s="390"/>
      <c r="AP55" s="335"/>
      <c r="AQ55" s="318"/>
      <c r="AR55" s="391"/>
      <c r="AS55" s="282"/>
      <c r="AT55" s="377" t="str">
        <f>IF('INPUT &amp; OUTPUT'!$AF$10=1,"",IF('INPUT &amp; OUTPUT'!$AF$10=2,$B55,$T55))</f>
        <v>Accommodation Building (Hostel suite up to 2 bedrooms)</v>
      </c>
      <c r="AU55" s="378"/>
      <c r="AV55" s="378"/>
      <c r="AW55" s="379"/>
      <c r="AX55" s="380" t="str">
        <f>IF('INPUT &amp; OUTPUT'!$AF$10=1,"",IF('INPUT &amp; OUTPUT'!$AF$10=2,$B55,$Z55))</f>
        <v>Accommodation Building</v>
      </c>
      <c r="AY55" s="381"/>
      <c r="AZ55" s="380"/>
      <c r="BA55" s="382" t="str">
        <f>IF('INPUT &amp; OUTPUT'!$AF$10=1,"",IF('INPUT &amp; OUTPUT'!$AF$10=2,E55,AC55))</f>
        <v>room</v>
      </c>
      <c r="BB55" s="383">
        <f>IF('INPUT &amp; OUTPUT'!$AF$10=1,"",IF('INPUT &amp; OUTPUT'!$AF$10=2,F55,AD55))</f>
        <v>0.8</v>
      </c>
      <c r="BC55" s="380" t="str">
        <f>IF('INPUT &amp; OUTPUT'!$AF$10=1,"",IF('INPUT &amp; OUTPUT'!$AF$10=2,$G55,$AE55))</f>
        <v>Accommodation Building</v>
      </c>
      <c r="BD55" s="384"/>
      <c r="BE55" s="385"/>
      <c r="BF55" s="385" t="str">
        <f>IF('INPUT &amp; OUTPUT'!$AF$10=1,"",IF('INPUT &amp; OUTPUT'!$AF$10=2,$J55,$AG55))</f>
        <v>single bed</v>
      </c>
      <c r="BG55" s="386" t="str">
        <f>IF('INPUT &amp; OUTPUT'!$AF$10=1,"",IF('INPUT &amp; OUTPUT'!$AF$10=2,"",$AH55))</f>
        <v>-</v>
      </c>
      <c r="BH55" s="296">
        <f>IF('INPUT &amp; OUTPUT'!$AF$10=1,"",IF('INPUT &amp; OUTPUT'!$AF$10=2,$K55,$AI55))</f>
        <v>0.75</v>
      </c>
      <c r="BI55" s="380" t="str">
        <f>IF('INPUT &amp; OUTPUT'!$AF$10=1,"",IF('INPUT &amp; OUTPUT'!$AF$10=2,$L55,$AJ55))</f>
        <v>Commercial or retail uses</v>
      </c>
      <c r="BJ55" s="385"/>
      <c r="BK55" s="385" t="str">
        <f>IF('INPUT &amp; OUTPUT'!$AF$10=1,"",IF('INPUT &amp; OUTPUT'!$AF$10=2,$M55,$AL55))</f>
        <v>m² site area</v>
      </c>
      <c r="BL55" s="296">
        <f>IF('INPUT &amp; OUTPUT'!$AF$10=1,"",IF('INPUT &amp; OUTPUT'!$AF$10=2,$N55,$AM55))</f>
        <v>2.5000000000000001E-3</v>
      </c>
      <c r="BM55" s="384" t="str">
        <f>IF(OR(BI55="Single dwelling unit",BI55="Multiple dwelling units"),"dwelling",IF(AND('INPUT &amp; OUTPUT'!$AF$10=2,'Reference Data'!AT55&lt;&gt;0),"lot","-"))</f>
        <v>-</v>
      </c>
      <c r="BN55" s="387"/>
      <c r="BO55" s="380" t="str">
        <f>IF('INPUT &amp; OUTPUT'!$AF$10=1,"",IF('INPUT &amp; OUTPUT'!$AF$10=2,$O55,$AN55))</f>
        <v>Accommodation (long term 1 or 2 bedrooms suite)</v>
      </c>
      <c r="BP55" s="378"/>
      <c r="BQ55" s="378"/>
      <c r="BR55" s="379"/>
      <c r="BS55" s="282"/>
      <c r="BT55" s="282"/>
      <c r="BU55" s="282"/>
      <c r="BV55" s="282"/>
      <c r="BW55" s="282"/>
      <c r="BX55" s="282"/>
      <c r="BY55" s="282"/>
      <c r="BZ55" s="282"/>
      <c r="CA55" s="282"/>
      <c r="CB55" s="282"/>
      <c r="CC55" s="282"/>
      <c r="CD55" s="282"/>
      <c r="CE55" s="282"/>
      <c r="CF55" s="282"/>
      <c r="CG55" s="282"/>
      <c r="CH55" s="282"/>
      <c r="CI55" s="282"/>
      <c r="CJ55" s="282"/>
      <c r="CK55" s="282"/>
      <c r="CL55" s="282"/>
      <c r="CM55" s="282"/>
      <c r="CN55" s="282"/>
      <c r="CO55" s="282"/>
      <c r="CP55" s="282"/>
      <c r="CQ55" s="282"/>
      <c r="CR55" s="282"/>
      <c r="CS55" s="282"/>
      <c r="CT55" s="282"/>
      <c r="CU55" s="282"/>
      <c r="CV55" s="282"/>
      <c r="CW55" s="282"/>
      <c r="CX55" s="282"/>
      <c r="CY55" s="282"/>
      <c r="CZ55" s="282"/>
      <c r="DA55" s="282"/>
      <c r="DB55" s="282"/>
      <c r="DC55" s="282"/>
      <c r="DD55" s="282"/>
      <c r="DE55" s="282"/>
      <c r="DF55" s="282"/>
      <c r="DG55" s="282"/>
      <c r="DH55" s="282"/>
      <c r="DI55" s="282"/>
      <c r="DJ55" s="282"/>
      <c r="DK55" s="282"/>
      <c r="DL55" s="282"/>
      <c r="DM55" s="282"/>
      <c r="DN55" s="282"/>
      <c r="DO55" s="282"/>
      <c r="DP55" s="282"/>
      <c r="DQ55" s="282"/>
      <c r="DR55" s="282"/>
      <c r="DS55" s="282"/>
      <c r="DT55" s="282"/>
      <c r="DU55" s="282"/>
      <c r="DV55" s="282"/>
      <c r="DW55" s="282"/>
      <c r="DX55" s="282"/>
      <c r="DY55" s="282"/>
      <c r="DZ55" s="282"/>
      <c r="EA55" s="282"/>
      <c r="EB55" s="282"/>
      <c r="EC55" s="282"/>
      <c r="ED55" s="282"/>
      <c r="EE55" s="282"/>
      <c r="EF55" s="282"/>
      <c r="EG55" s="282"/>
      <c r="EH55" s="282"/>
      <c r="EI55" s="282"/>
      <c r="EJ55" s="282"/>
      <c r="EK55" s="282"/>
      <c r="EL55" s="282"/>
      <c r="EM55" s="282"/>
      <c r="EN55" s="282"/>
      <c r="EO55" s="282"/>
      <c r="EP55" s="282"/>
      <c r="EQ55" s="282"/>
      <c r="ER55" s="282"/>
      <c r="ES55" s="282"/>
      <c r="ET55" s="282"/>
      <c r="EU55" s="282"/>
      <c r="EV55" s="282"/>
      <c r="EW55" s="282"/>
      <c r="EX55" s="282"/>
      <c r="EY55" s="282"/>
      <c r="EZ55" s="282"/>
      <c r="FA55" s="282"/>
      <c r="FB55" s="282"/>
      <c r="FC55" s="282"/>
      <c r="FD55" s="282"/>
      <c r="FE55" s="282"/>
      <c r="FF55" s="282"/>
      <c r="FG55" s="282"/>
      <c r="FH55" s="282"/>
      <c r="FI55" s="282"/>
      <c r="FJ55" s="282"/>
      <c r="FK55" s="282"/>
      <c r="FL55" s="282"/>
      <c r="FM55" s="282"/>
      <c r="FN55" s="282"/>
      <c r="FO55" s="282"/>
      <c r="FP55" s="282"/>
      <c r="FQ55" s="282"/>
      <c r="FR55" s="282"/>
      <c r="FS55" s="282"/>
      <c r="FT55" s="282"/>
      <c r="FU55" s="282"/>
      <c r="FV55" s="282"/>
      <c r="FW55" s="282"/>
      <c r="FX55" s="282"/>
      <c r="FY55" s="282"/>
      <c r="FZ55" s="282"/>
      <c r="GA55" s="282"/>
      <c r="GB55" s="282"/>
      <c r="GC55" s="282"/>
      <c r="GD55" s="282"/>
      <c r="GE55" s="282"/>
      <c r="GF55" s="282"/>
      <c r="GG55" s="282"/>
      <c r="GH55" s="587"/>
      <c r="GI55" s="587"/>
      <c r="GJ55" s="587"/>
      <c r="GK55" s="587"/>
      <c r="GL55" s="587"/>
      <c r="GM55" s="587"/>
      <c r="GN55" s="587"/>
      <c r="GO55" s="587"/>
      <c r="GP55" s="587"/>
      <c r="GQ55" s="587"/>
      <c r="GR55" s="587"/>
      <c r="GS55" s="587"/>
      <c r="GT55" s="587"/>
      <c r="GU55" s="587"/>
      <c r="GV55" s="587"/>
      <c r="GW55" s="587"/>
      <c r="GX55" s="587"/>
      <c r="GY55" s="587"/>
      <c r="GZ55" s="587"/>
      <c r="HA55" s="587"/>
      <c r="HB55" s="587"/>
      <c r="HC55" s="587"/>
      <c r="HD55" s="587"/>
      <c r="HE55" s="587"/>
      <c r="HF55" s="587"/>
      <c r="HG55" s="587"/>
      <c r="HH55" s="587"/>
      <c r="HI55" s="587"/>
      <c r="HJ55" s="587"/>
      <c r="HK55" s="587"/>
      <c r="HL55" s="587"/>
      <c r="HM55" s="587"/>
      <c r="HN55" s="587"/>
      <c r="HO55" s="587"/>
      <c r="HP55" s="587"/>
      <c r="HQ55" s="587"/>
      <c r="HR55" s="587"/>
      <c r="HS55" s="587"/>
      <c r="HT55" s="587"/>
      <c r="HU55" s="587"/>
      <c r="HV55" s="587"/>
      <c r="HW55" s="587"/>
      <c r="HX55" s="587"/>
      <c r="HY55" s="587"/>
      <c r="HZ55" s="587"/>
      <c r="IA55" s="587"/>
      <c r="IB55" s="587"/>
      <c r="IC55" s="587"/>
      <c r="ID55" s="587"/>
      <c r="IE55" s="587"/>
      <c r="IF55" s="587"/>
      <c r="IG55" s="587"/>
      <c r="IH55" s="587"/>
      <c r="II55" s="587"/>
      <c r="IJ55" s="587"/>
      <c r="IK55" s="587"/>
      <c r="IL55" s="587"/>
      <c r="IM55" s="587"/>
      <c r="IN55" s="587"/>
      <c r="IO55" s="587"/>
      <c r="IP55" s="587"/>
      <c r="IQ55" s="587"/>
      <c r="IR55" s="587"/>
      <c r="IS55" s="587"/>
      <c r="IT55" s="587"/>
      <c r="IU55" s="587"/>
      <c r="IV55" s="587"/>
    </row>
    <row r="56" spans="1:256" s="388" customFormat="1" ht="12.75" customHeight="1" x14ac:dyDescent="0.25">
      <c r="A56" s="282"/>
      <c r="B56" s="392" t="s">
        <v>15</v>
      </c>
      <c r="C56" s="378"/>
      <c r="D56" s="378"/>
      <c r="E56" s="393" t="s">
        <v>367</v>
      </c>
      <c r="F56" s="296">
        <v>2.8</v>
      </c>
      <c r="G56" s="392" t="s">
        <v>12</v>
      </c>
      <c r="H56" s="378"/>
      <c r="I56" s="378"/>
      <c r="J56" s="393" t="s">
        <v>221</v>
      </c>
      <c r="K56" s="394">
        <v>2.4079999999999999</v>
      </c>
      <c r="L56" s="382" t="s">
        <v>410</v>
      </c>
      <c r="M56" s="394" t="s">
        <v>367</v>
      </c>
      <c r="N56" s="296">
        <v>1</v>
      </c>
      <c r="O56" s="378" t="s">
        <v>660</v>
      </c>
      <c r="P56" s="378"/>
      <c r="Q56" s="378"/>
      <c r="R56" s="385"/>
      <c r="S56" s="282" t="s">
        <v>100</v>
      </c>
      <c r="T56" s="334" t="s">
        <v>637</v>
      </c>
      <c r="U56" s="317"/>
      <c r="V56" s="317"/>
      <c r="W56" s="317"/>
      <c r="X56" s="369" t="s">
        <v>298</v>
      </c>
      <c r="Y56" s="369" t="s">
        <v>599</v>
      </c>
      <c r="Z56" s="317" t="s">
        <v>298</v>
      </c>
      <c r="AA56" s="317"/>
      <c r="AB56" s="318"/>
      <c r="AC56" s="369" t="s">
        <v>289</v>
      </c>
      <c r="AD56" s="369">
        <v>0.8</v>
      </c>
      <c r="AE56" s="317" t="s">
        <v>298</v>
      </c>
      <c r="AF56" s="318"/>
      <c r="AG56" s="335" t="s">
        <v>286</v>
      </c>
      <c r="AH56" s="369" t="s">
        <v>503</v>
      </c>
      <c r="AI56" s="369">
        <v>0.75</v>
      </c>
      <c r="AJ56" s="317" t="s">
        <v>407</v>
      </c>
      <c r="AK56" s="318"/>
      <c r="AL56" s="335" t="s">
        <v>589</v>
      </c>
      <c r="AM56" s="369">
        <v>2.5000000000000001E-3</v>
      </c>
      <c r="AN56" s="317" t="s">
        <v>631</v>
      </c>
      <c r="AO56" s="317"/>
      <c r="AP56" s="317"/>
      <c r="AQ56" s="371"/>
      <c r="AR56" s="282"/>
      <c r="AS56" s="282"/>
      <c r="AT56" s="377" t="str">
        <f>IF('INPUT &amp; OUTPUT'!$AF$10=1,"",IF('INPUT &amp; OUTPUT'!$AF$10=2,$B56,$T56))</f>
        <v>Accommodation Building (Hostel suite more than 3 bedrooms)</v>
      </c>
      <c r="AU56" s="378"/>
      <c r="AV56" s="378"/>
      <c r="AW56" s="379"/>
      <c r="AX56" s="380" t="str">
        <f>IF('INPUT &amp; OUTPUT'!$AF$10=1,"",IF('INPUT &amp; OUTPUT'!$AF$10=2,$B56,$Z56))</f>
        <v>Accommodation Building</v>
      </c>
      <c r="AY56" s="381"/>
      <c r="AZ56" s="380"/>
      <c r="BA56" s="382" t="str">
        <f>IF('INPUT &amp; OUTPUT'!$AF$10=1,"",IF('INPUT &amp; OUTPUT'!$AF$10=2,E56,AC56))</f>
        <v>room</v>
      </c>
      <c r="BB56" s="383">
        <f>IF('INPUT &amp; OUTPUT'!$AF$10=1,"",IF('INPUT &amp; OUTPUT'!$AF$10=2,F56,AD56))</f>
        <v>0.8</v>
      </c>
      <c r="BC56" s="380" t="str">
        <f>IF('INPUT &amp; OUTPUT'!$AF$10=1,"",IF('INPUT &amp; OUTPUT'!$AF$10=2,$G56,$AE56))</f>
        <v>Accommodation Building</v>
      </c>
      <c r="BD56" s="384"/>
      <c r="BE56" s="385"/>
      <c r="BF56" s="385" t="str">
        <f>IF('INPUT &amp; OUTPUT'!$AF$10=1,"",IF('INPUT &amp; OUTPUT'!$AF$10=2,$J56,$AG56))</f>
        <v>single bed</v>
      </c>
      <c r="BG56" s="386" t="str">
        <f>IF('INPUT &amp; OUTPUT'!$AF$10=1,"",IF('INPUT &amp; OUTPUT'!$AF$10=2,"",$AH56))</f>
        <v>-</v>
      </c>
      <c r="BH56" s="296">
        <f>IF('INPUT &amp; OUTPUT'!$AF$10=1,"",IF('INPUT &amp; OUTPUT'!$AF$10=2,$K56,$AI56))</f>
        <v>0.75</v>
      </c>
      <c r="BI56" s="380" t="str">
        <f>IF('INPUT &amp; OUTPUT'!$AF$10=1,"",IF('INPUT &amp; OUTPUT'!$AF$10=2,$L56,$AJ56))</f>
        <v>Commercial or retail uses</v>
      </c>
      <c r="BJ56" s="385"/>
      <c r="BK56" s="385" t="str">
        <f>IF('INPUT &amp; OUTPUT'!$AF$10=1,"",IF('INPUT &amp; OUTPUT'!$AF$10=2,$M56,$AL56))</f>
        <v>m² site area</v>
      </c>
      <c r="BL56" s="296">
        <f>IF('INPUT &amp; OUTPUT'!$AF$10=1,"",IF('INPUT &amp; OUTPUT'!$AF$10=2,$N56,$AM56))</f>
        <v>2.5000000000000001E-3</v>
      </c>
      <c r="BM56" s="384" t="str">
        <f>IF(OR(BI56="Single dwelling unit",BI56="Multiple dwelling units"),"dwelling",IF(AND('INPUT &amp; OUTPUT'!$AF$10=2,'Reference Data'!AT56&lt;&gt;0),"lot","-"))</f>
        <v>-</v>
      </c>
      <c r="BN56" s="387"/>
      <c r="BO56" s="380" t="str">
        <f>IF('INPUT &amp; OUTPUT'!$AF$10=1,"",IF('INPUT &amp; OUTPUT'!$AF$10=2,$O56,$AN56))</f>
        <v>Accommodation (long term 3 or more bedrooms suite)</v>
      </c>
      <c r="BP56" s="378"/>
      <c r="BQ56" s="378"/>
      <c r="BR56" s="379"/>
      <c r="BS56" s="282"/>
      <c r="BT56" s="282"/>
      <c r="BU56" s="282"/>
      <c r="BV56" s="282"/>
      <c r="BW56" s="282"/>
      <c r="BX56" s="282"/>
      <c r="BY56" s="282"/>
      <c r="BZ56" s="282"/>
      <c r="CA56" s="282"/>
      <c r="CB56" s="282"/>
      <c r="CC56" s="282"/>
      <c r="CD56" s="282"/>
      <c r="CE56" s="282"/>
      <c r="CF56" s="282"/>
      <c r="CG56" s="282"/>
      <c r="CH56" s="282"/>
      <c r="CI56" s="282"/>
      <c r="CJ56" s="282"/>
      <c r="CK56" s="282"/>
      <c r="CL56" s="282"/>
      <c r="CM56" s="282"/>
      <c r="CN56" s="282"/>
      <c r="CO56" s="282"/>
      <c r="CP56" s="282"/>
      <c r="CQ56" s="282"/>
      <c r="CR56" s="282"/>
      <c r="CS56" s="282"/>
      <c r="CT56" s="282"/>
      <c r="CU56" s="282"/>
      <c r="CV56" s="282"/>
      <c r="CW56" s="282"/>
      <c r="CX56" s="282"/>
      <c r="CY56" s="282"/>
      <c r="CZ56" s="282"/>
      <c r="DA56" s="282"/>
      <c r="DB56" s="282"/>
      <c r="DC56" s="282"/>
      <c r="DD56" s="282"/>
      <c r="DE56" s="282"/>
      <c r="DF56" s="282"/>
      <c r="DG56" s="282"/>
      <c r="DH56" s="282"/>
      <c r="DI56" s="282"/>
      <c r="DJ56" s="282"/>
      <c r="DK56" s="282"/>
      <c r="DL56" s="282"/>
      <c r="DM56" s="282"/>
      <c r="DN56" s="282"/>
      <c r="DO56" s="282"/>
      <c r="DP56" s="282"/>
      <c r="DQ56" s="282"/>
      <c r="DR56" s="282"/>
      <c r="DS56" s="282"/>
      <c r="DT56" s="282"/>
      <c r="DU56" s="282"/>
      <c r="DV56" s="282"/>
      <c r="DW56" s="282"/>
      <c r="DX56" s="282"/>
      <c r="DY56" s="282"/>
      <c r="DZ56" s="282"/>
      <c r="EA56" s="282"/>
      <c r="EB56" s="282"/>
      <c r="EC56" s="282"/>
      <c r="ED56" s="282"/>
      <c r="EE56" s="282"/>
      <c r="EF56" s="282"/>
      <c r="EG56" s="282"/>
      <c r="EH56" s="282"/>
      <c r="EI56" s="282"/>
      <c r="EJ56" s="282"/>
      <c r="EK56" s="282"/>
      <c r="EL56" s="282"/>
      <c r="EM56" s="282"/>
      <c r="EN56" s="282"/>
      <c r="EO56" s="282"/>
      <c r="EP56" s="282"/>
      <c r="EQ56" s="282"/>
      <c r="ER56" s="282"/>
      <c r="ES56" s="282"/>
      <c r="ET56" s="282"/>
      <c r="EU56" s="282"/>
      <c r="EV56" s="282"/>
      <c r="EW56" s="282"/>
      <c r="EX56" s="282"/>
      <c r="EY56" s="282"/>
      <c r="EZ56" s="282"/>
      <c r="FA56" s="282"/>
      <c r="FB56" s="282"/>
      <c r="FC56" s="282"/>
      <c r="FD56" s="282"/>
      <c r="FE56" s="282"/>
      <c r="FF56" s="282"/>
      <c r="FG56" s="282"/>
      <c r="FH56" s="282"/>
      <c r="FI56" s="282"/>
      <c r="FJ56" s="282"/>
      <c r="FK56" s="282"/>
      <c r="FL56" s="282"/>
      <c r="FM56" s="282"/>
      <c r="FN56" s="282"/>
      <c r="FO56" s="282"/>
      <c r="FP56" s="282"/>
      <c r="FQ56" s="282"/>
      <c r="FR56" s="282"/>
      <c r="FS56" s="282"/>
      <c r="FT56" s="282"/>
      <c r="FU56" s="282"/>
      <c r="FV56" s="282"/>
      <c r="FW56" s="282"/>
      <c r="FX56" s="282"/>
      <c r="FY56" s="282"/>
      <c r="FZ56" s="282"/>
      <c r="GA56" s="282"/>
      <c r="GB56" s="282"/>
      <c r="GC56" s="282"/>
      <c r="GD56" s="282"/>
      <c r="GE56" s="282"/>
      <c r="GF56" s="282"/>
      <c r="GG56" s="282"/>
      <c r="GH56" s="587"/>
      <c r="GI56" s="587"/>
      <c r="GJ56" s="587"/>
      <c r="GK56" s="587"/>
      <c r="GL56" s="587"/>
      <c r="GM56" s="587"/>
      <c r="GN56" s="587"/>
      <c r="GO56" s="587"/>
      <c r="GP56" s="587"/>
      <c r="GQ56" s="587"/>
      <c r="GR56" s="587"/>
      <c r="GS56" s="587"/>
      <c r="GT56" s="587"/>
      <c r="GU56" s="587"/>
      <c r="GV56" s="587"/>
      <c r="GW56" s="587"/>
      <c r="GX56" s="587"/>
      <c r="GY56" s="587"/>
      <c r="GZ56" s="587"/>
      <c r="HA56" s="587"/>
      <c r="HB56" s="587"/>
      <c r="HC56" s="587"/>
      <c r="HD56" s="587"/>
      <c r="HE56" s="587"/>
      <c r="HF56" s="587"/>
      <c r="HG56" s="587"/>
      <c r="HH56" s="587"/>
      <c r="HI56" s="587"/>
      <c r="HJ56" s="587"/>
      <c r="HK56" s="587"/>
      <c r="HL56" s="587"/>
      <c r="HM56" s="587"/>
      <c r="HN56" s="587"/>
      <c r="HO56" s="587"/>
      <c r="HP56" s="587"/>
      <c r="HQ56" s="587"/>
      <c r="HR56" s="587"/>
      <c r="HS56" s="587"/>
      <c r="HT56" s="587"/>
      <c r="HU56" s="587"/>
      <c r="HV56" s="587"/>
      <c r="HW56" s="587"/>
      <c r="HX56" s="587"/>
      <c r="HY56" s="587"/>
      <c r="HZ56" s="587"/>
      <c r="IA56" s="587"/>
      <c r="IB56" s="587"/>
      <c r="IC56" s="587"/>
      <c r="ID56" s="587"/>
      <c r="IE56" s="587"/>
      <c r="IF56" s="587"/>
      <c r="IG56" s="587"/>
      <c r="IH56" s="587"/>
      <c r="II56" s="587"/>
      <c r="IJ56" s="587"/>
      <c r="IK56" s="587"/>
      <c r="IL56" s="587"/>
      <c r="IM56" s="587"/>
      <c r="IN56" s="587"/>
      <c r="IO56" s="587"/>
      <c r="IP56" s="587"/>
      <c r="IQ56" s="587"/>
      <c r="IR56" s="587"/>
      <c r="IS56" s="587"/>
      <c r="IT56" s="587"/>
      <c r="IU56" s="587"/>
      <c r="IV56" s="587"/>
    </row>
    <row r="57" spans="1:256" s="388" customFormat="1" ht="12.75" customHeight="1" x14ac:dyDescent="0.25">
      <c r="A57" s="282"/>
      <c r="B57" s="330" t="s">
        <v>16</v>
      </c>
      <c r="C57" s="331"/>
      <c r="D57" s="331"/>
      <c r="E57" s="338" t="s">
        <v>367</v>
      </c>
      <c r="F57" s="295">
        <v>2.8</v>
      </c>
      <c r="G57" s="330" t="s">
        <v>13</v>
      </c>
      <c r="H57" s="331"/>
      <c r="I57" s="331"/>
      <c r="J57" s="338" t="s">
        <v>221</v>
      </c>
      <c r="K57" s="389">
        <v>2.6039999999999996</v>
      </c>
      <c r="L57" s="339" t="s">
        <v>410</v>
      </c>
      <c r="M57" s="389" t="s">
        <v>367</v>
      </c>
      <c r="N57" s="295">
        <v>1</v>
      </c>
      <c r="O57" s="331" t="s">
        <v>660</v>
      </c>
      <c r="P57" s="331"/>
      <c r="Q57" s="331"/>
      <c r="R57" s="332"/>
      <c r="S57" s="282" t="s">
        <v>100</v>
      </c>
      <c r="T57" s="334" t="s">
        <v>102</v>
      </c>
      <c r="U57" s="317"/>
      <c r="V57" s="317"/>
      <c r="W57" s="317"/>
      <c r="X57" s="369" t="s">
        <v>298</v>
      </c>
      <c r="Y57" s="395" t="s">
        <v>86</v>
      </c>
      <c r="Z57" s="317" t="s">
        <v>298</v>
      </c>
      <c r="AA57" s="317"/>
      <c r="AB57" s="318"/>
      <c r="AC57" s="369" t="s">
        <v>289</v>
      </c>
      <c r="AD57" s="369">
        <v>0.8</v>
      </c>
      <c r="AE57" s="317" t="s">
        <v>287</v>
      </c>
      <c r="AF57" s="318"/>
      <c r="AG57" s="335" t="s">
        <v>243</v>
      </c>
      <c r="AH57" s="369" t="s">
        <v>503</v>
      </c>
      <c r="AI57" s="369">
        <v>2</v>
      </c>
      <c r="AJ57" s="317" t="s">
        <v>407</v>
      </c>
      <c r="AK57" s="318"/>
      <c r="AL57" s="335" t="s">
        <v>589</v>
      </c>
      <c r="AM57" s="369">
        <v>2.5000000000000001E-3</v>
      </c>
      <c r="AN57" s="317" t="s">
        <v>477</v>
      </c>
      <c r="AO57" s="396"/>
      <c r="AP57" s="335"/>
      <c r="AQ57" s="371"/>
      <c r="AR57" s="282"/>
      <c r="AS57" s="282"/>
      <c r="AT57" s="377" t="str">
        <f>IF('INPUT &amp; OUTPUT'!$AF$10=1,"",IF('INPUT &amp; OUTPUT'!$AF$10=2,$B57,$T57))</f>
        <v>Accommodation Building (Rural worker accommodation)</v>
      </c>
      <c r="AU57" s="378"/>
      <c r="AV57" s="378"/>
      <c r="AW57" s="379"/>
      <c r="AX57" s="380" t="str">
        <f>IF('INPUT &amp; OUTPUT'!$AF$10=1,"",IF('INPUT &amp; OUTPUT'!$AF$10=2,$B57,$Z57))</f>
        <v>Accommodation Building</v>
      </c>
      <c r="AY57" s="381"/>
      <c r="AZ57" s="380"/>
      <c r="BA57" s="382" t="str">
        <f>IF('INPUT &amp; OUTPUT'!$AF$10=1,"",IF('INPUT &amp; OUTPUT'!$AF$10=2,E57,AC57))</f>
        <v>room</v>
      </c>
      <c r="BB57" s="383">
        <f>IF('INPUT &amp; OUTPUT'!$AF$10=1,"",IF('INPUT &amp; OUTPUT'!$AF$10=2,F57,AD57))</f>
        <v>0.8</v>
      </c>
      <c r="BC57" s="380" t="str">
        <f>IF('INPUT &amp; OUTPUT'!$AF$10=1,"",IF('INPUT &amp; OUTPUT'!$AF$10=2,$G57,$AE57))</f>
        <v>Subordinate dwelling unit</v>
      </c>
      <c r="BD57" s="384"/>
      <c r="BE57" s="385"/>
      <c r="BF57" s="385" t="str">
        <f>IF('INPUT &amp; OUTPUT'!$AF$10=1,"",IF('INPUT &amp; OUTPUT'!$AF$10=2,$J57,$AG57))</f>
        <v>dwelling unit</v>
      </c>
      <c r="BG57" s="386" t="str">
        <f>IF('INPUT &amp; OUTPUT'!$AF$10=1,"",IF('INPUT &amp; OUTPUT'!$AF$10=2,"",$AH57))</f>
        <v>-</v>
      </c>
      <c r="BH57" s="296">
        <f>IF('INPUT &amp; OUTPUT'!$AF$10=1,"",IF('INPUT &amp; OUTPUT'!$AF$10=2,$K57,$AI57))</f>
        <v>2</v>
      </c>
      <c r="BI57" s="380" t="str">
        <f>IF('INPUT &amp; OUTPUT'!$AF$10=1,"",IF('INPUT &amp; OUTPUT'!$AF$10=2,$L57,$AJ57))</f>
        <v>Commercial or retail uses</v>
      </c>
      <c r="BJ57" s="385"/>
      <c r="BK57" s="385" t="str">
        <f>IF('INPUT &amp; OUTPUT'!$AF$10=1,"",IF('INPUT &amp; OUTPUT'!$AF$10=2,$M57,$AL57))</f>
        <v>m² site area</v>
      </c>
      <c r="BL57" s="296">
        <f>IF('INPUT &amp; OUTPUT'!$AF$10=1,"",IF('INPUT &amp; OUTPUT'!$AF$10=2,$N57,$AM57))</f>
        <v>2.5000000000000001E-3</v>
      </c>
      <c r="BM57" s="384" t="str">
        <f>IF(OR(BI57="Single dwelling unit",BI57="Multiple dwelling units"),"dwelling",IF(AND('INPUT &amp; OUTPUT'!$AF$10=2,'Reference Data'!AT57&lt;&gt;0),"lot","-"))</f>
        <v>-</v>
      </c>
      <c r="BN57" s="387"/>
      <c r="BO57" s="380" t="str">
        <f>IF('INPUT &amp; OUTPUT'!$AF$10=1,"",IF('INPUT &amp; OUTPUT'!$AF$10=2,$O57,$AN57))</f>
        <v>Specialised uses</v>
      </c>
      <c r="BP57" s="378"/>
      <c r="BQ57" s="378"/>
      <c r="BR57" s="379"/>
      <c r="BS57" s="282"/>
      <c r="BT57" s="282"/>
      <c r="BU57" s="282"/>
      <c r="BV57" s="282"/>
      <c r="BW57" s="282"/>
      <c r="BX57" s="282"/>
      <c r="BY57" s="282"/>
      <c r="BZ57" s="282"/>
      <c r="CA57" s="282"/>
      <c r="CB57" s="282"/>
      <c r="CC57" s="282"/>
      <c r="CD57" s="282"/>
      <c r="CE57" s="282"/>
      <c r="CF57" s="282"/>
      <c r="CG57" s="282"/>
      <c r="CH57" s="282"/>
      <c r="CI57" s="282"/>
      <c r="CJ57" s="282"/>
      <c r="CK57" s="282"/>
      <c r="CL57" s="282"/>
      <c r="CM57" s="282"/>
      <c r="CN57" s="282"/>
      <c r="CO57" s="282"/>
      <c r="CP57" s="282"/>
      <c r="CQ57" s="282"/>
      <c r="CR57" s="282"/>
      <c r="CS57" s="282"/>
      <c r="CT57" s="282"/>
      <c r="CU57" s="282"/>
      <c r="CV57" s="282"/>
      <c r="CW57" s="282"/>
      <c r="CX57" s="282"/>
      <c r="CY57" s="282"/>
      <c r="CZ57" s="282"/>
      <c r="DA57" s="282"/>
      <c r="DB57" s="282"/>
      <c r="DC57" s="282"/>
      <c r="DD57" s="282"/>
      <c r="DE57" s="282"/>
      <c r="DF57" s="282"/>
      <c r="DG57" s="282"/>
      <c r="DH57" s="282"/>
      <c r="DI57" s="282"/>
      <c r="DJ57" s="282"/>
      <c r="DK57" s="282"/>
      <c r="DL57" s="282"/>
      <c r="DM57" s="282"/>
      <c r="DN57" s="282"/>
      <c r="DO57" s="282"/>
      <c r="DP57" s="282"/>
      <c r="DQ57" s="282"/>
      <c r="DR57" s="282"/>
      <c r="DS57" s="282"/>
      <c r="DT57" s="282"/>
      <c r="DU57" s="282"/>
      <c r="DV57" s="282"/>
      <c r="DW57" s="282"/>
      <c r="DX57" s="282"/>
      <c r="DY57" s="282"/>
      <c r="DZ57" s="282"/>
      <c r="EA57" s="282"/>
      <c r="EB57" s="282"/>
      <c r="EC57" s="282"/>
      <c r="ED57" s="282"/>
      <c r="EE57" s="282"/>
      <c r="EF57" s="282"/>
      <c r="EG57" s="282"/>
      <c r="EH57" s="282"/>
      <c r="EI57" s="282"/>
      <c r="EJ57" s="282"/>
      <c r="EK57" s="282"/>
      <c r="EL57" s="282"/>
      <c r="EM57" s="282"/>
      <c r="EN57" s="282"/>
      <c r="EO57" s="282"/>
      <c r="EP57" s="282"/>
      <c r="EQ57" s="282"/>
      <c r="ER57" s="282"/>
      <c r="ES57" s="282"/>
      <c r="ET57" s="282"/>
      <c r="EU57" s="282"/>
      <c r="EV57" s="282"/>
      <c r="EW57" s="282"/>
      <c r="EX57" s="282"/>
      <c r="EY57" s="282"/>
      <c r="EZ57" s="282"/>
      <c r="FA57" s="282"/>
      <c r="FB57" s="282"/>
      <c r="FC57" s="282"/>
      <c r="FD57" s="282"/>
      <c r="FE57" s="282"/>
      <c r="FF57" s="282"/>
      <c r="FG57" s="282"/>
      <c r="FH57" s="282"/>
      <c r="FI57" s="282"/>
      <c r="FJ57" s="282"/>
      <c r="FK57" s="282"/>
      <c r="FL57" s="282"/>
      <c r="FM57" s="282"/>
      <c r="FN57" s="282"/>
      <c r="FO57" s="282"/>
      <c r="FP57" s="282"/>
      <c r="FQ57" s="282"/>
      <c r="FR57" s="282"/>
      <c r="FS57" s="282"/>
      <c r="FT57" s="282"/>
      <c r="FU57" s="282"/>
      <c r="FV57" s="282"/>
      <c r="FW57" s="282"/>
      <c r="FX57" s="282"/>
      <c r="FY57" s="282"/>
      <c r="FZ57" s="282"/>
      <c r="GA57" s="282"/>
      <c r="GB57" s="282"/>
      <c r="GC57" s="282"/>
      <c r="GD57" s="282"/>
      <c r="GE57" s="282"/>
      <c r="GF57" s="282"/>
      <c r="GG57" s="282"/>
      <c r="GH57" s="587"/>
      <c r="GI57" s="587"/>
      <c r="GJ57" s="587"/>
      <c r="GK57" s="587"/>
      <c r="GL57" s="587"/>
      <c r="GM57" s="587"/>
      <c r="GN57" s="587"/>
      <c r="GO57" s="587"/>
      <c r="GP57" s="587"/>
      <c r="GQ57" s="587"/>
      <c r="GR57" s="587"/>
      <c r="GS57" s="587"/>
      <c r="GT57" s="587"/>
      <c r="GU57" s="587"/>
      <c r="GV57" s="587"/>
      <c r="GW57" s="587"/>
      <c r="GX57" s="587"/>
      <c r="GY57" s="587"/>
      <c r="GZ57" s="587"/>
      <c r="HA57" s="587"/>
      <c r="HB57" s="587"/>
      <c r="HC57" s="587"/>
      <c r="HD57" s="587"/>
      <c r="HE57" s="587"/>
      <c r="HF57" s="587"/>
      <c r="HG57" s="587"/>
      <c r="HH57" s="587"/>
      <c r="HI57" s="587"/>
      <c r="HJ57" s="587"/>
      <c r="HK57" s="587"/>
      <c r="HL57" s="587"/>
      <c r="HM57" s="587"/>
      <c r="HN57" s="587"/>
      <c r="HO57" s="587"/>
      <c r="HP57" s="587"/>
      <c r="HQ57" s="587"/>
      <c r="HR57" s="587"/>
      <c r="HS57" s="587"/>
      <c r="HT57" s="587"/>
      <c r="HU57" s="587"/>
      <c r="HV57" s="587"/>
      <c r="HW57" s="587"/>
      <c r="HX57" s="587"/>
      <c r="HY57" s="587"/>
      <c r="HZ57" s="587"/>
      <c r="IA57" s="587"/>
      <c r="IB57" s="587"/>
      <c r="IC57" s="587"/>
      <c r="ID57" s="587"/>
      <c r="IE57" s="587"/>
      <c r="IF57" s="587"/>
      <c r="IG57" s="587"/>
      <c r="IH57" s="587"/>
      <c r="II57" s="587"/>
      <c r="IJ57" s="587"/>
      <c r="IK57" s="587"/>
      <c r="IL57" s="587"/>
      <c r="IM57" s="587"/>
      <c r="IN57" s="587"/>
      <c r="IO57" s="587"/>
      <c r="IP57" s="587"/>
      <c r="IQ57" s="587"/>
      <c r="IR57" s="587"/>
      <c r="IS57" s="587"/>
      <c r="IT57" s="587"/>
      <c r="IU57" s="587"/>
      <c r="IV57" s="587"/>
    </row>
    <row r="58" spans="1:256" s="388" customFormat="1" ht="12.75" customHeight="1" x14ac:dyDescent="0.25">
      <c r="A58" s="282"/>
      <c r="B58" s="392" t="s">
        <v>17</v>
      </c>
      <c r="C58" s="378"/>
      <c r="D58" s="378"/>
      <c r="E58" s="393" t="s">
        <v>367</v>
      </c>
      <c r="F58" s="296">
        <v>2.8</v>
      </c>
      <c r="G58" s="392" t="s">
        <v>14</v>
      </c>
      <c r="H58" s="378"/>
      <c r="I58" s="378"/>
      <c r="J58" s="393" t="s">
        <v>221</v>
      </c>
      <c r="K58" s="394">
        <v>2.8</v>
      </c>
      <c r="L58" s="382" t="s">
        <v>410</v>
      </c>
      <c r="M58" s="394" t="s">
        <v>367</v>
      </c>
      <c r="N58" s="296">
        <v>1</v>
      </c>
      <c r="O58" s="378" t="s">
        <v>660</v>
      </c>
      <c r="P58" s="378"/>
      <c r="Q58" s="378"/>
      <c r="R58" s="385"/>
      <c r="S58" s="282" t="s">
        <v>100</v>
      </c>
      <c r="T58" s="334" t="s">
        <v>644</v>
      </c>
      <c r="U58" s="317"/>
      <c r="V58" s="317"/>
      <c r="W58" s="317"/>
      <c r="X58" s="369" t="s">
        <v>298</v>
      </c>
      <c r="Y58" s="395" t="s">
        <v>89</v>
      </c>
      <c r="Z58" s="317" t="s">
        <v>298</v>
      </c>
      <c r="AA58" s="317"/>
      <c r="AB58" s="318"/>
      <c r="AC58" s="369" t="s">
        <v>289</v>
      </c>
      <c r="AD58" s="369">
        <v>0.8</v>
      </c>
      <c r="AE58" s="317" t="s">
        <v>298</v>
      </c>
      <c r="AF58" s="318"/>
      <c r="AG58" s="335" t="s">
        <v>286</v>
      </c>
      <c r="AH58" s="369" t="s">
        <v>503</v>
      </c>
      <c r="AI58" s="369">
        <v>0.75</v>
      </c>
      <c r="AJ58" s="317" t="s">
        <v>407</v>
      </c>
      <c r="AK58" s="318"/>
      <c r="AL58" s="335" t="s">
        <v>589</v>
      </c>
      <c r="AM58" s="369">
        <v>2.5000000000000001E-3</v>
      </c>
      <c r="AN58" s="317" t="s">
        <v>646</v>
      </c>
      <c r="AO58" s="397"/>
      <c r="AP58" s="335"/>
      <c r="AQ58" s="371"/>
      <c r="AR58" s="282"/>
      <c r="AS58" s="282"/>
      <c r="AT58" s="377" t="str">
        <f>IF('INPUT &amp; OUTPUT'!$AF$10=1,"",IF('INPUT &amp; OUTPUT'!$AF$10=2,$B58,$T58))</f>
        <v>Accommodation Building (Short-term, not self contained)</v>
      </c>
      <c r="AU58" s="378"/>
      <c r="AV58" s="378"/>
      <c r="AW58" s="379"/>
      <c r="AX58" s="380" t="str">
        <f>IF('INPUT &amp; OUTPUT'!$AF$10=1,"",IF('INPUT &amp; OUTPUT'!$AF$10=2,$B58,$Z58))</f>
        <v>Accommodation Building</v>
      </c>
      <c r="AY58" s="381"/>
      <c r="AZ58" s="380"/>
      <c r="BA58" s="382" t="str">
        <f>IF('INPUT &amp; OUTPUT'!$AF$10=1,"",IF('INPUT &amp; OUTPUT'!$AF$10=2,E58,AC58))</f>
        <v>room</v>
      </c>
      <c r="BB58" s="383">
        <f>IF('INPUT &amp; OUTPUT'!$AF$10=1,"",IF('INPUT &amp; OUTPUT'!$AF$10=2,F58,AD58))</f>
        <v>0.8</v>
      </c>
      <c r="BC58" s="380" t="str">
        <f>IF('INPUT &amp; OUTPUT'!$AF$10=1,"",IF('INPUT &amp; OUTPUT'!$AF$10=2,$G58,$AE58))</f>
        <v>Accommodation Building</v>
      </c>
      <c r="BD58" s="384"/>
      <c r="BE58" s="385"/>
      <c r="BF58" s="385" t="str">
        <f>IF('INPUT &amp; OUTPUT'!$AF$10=1,"",IF('INPUT &amp; OUTPUT'!$AF$10=2,$J58,$AG58))</f>
        <v>single bed</v>
      </c>
      <c r="BG58" s="386" t="str">
        <f>IF('INPUT &amp; OUTPUT'!$AF$10=1,"",IF('INPUT &amp; OUTPUT'!$AF$10=2,"",$AH58))</f>
        <v>-</v>
      </c>
      <c r="BH58" s="296">
        <f>IF('INPUT &amp; OUTPUT'!$AF$10=1,"",IF('INPUT &amp; OUTPUT'!$AF$10=2,$K58,$AI58))</f>
        <v>0.75</v>
      </c>
      <c r="BI58" s="380" t="str">
        <f>IF('INPUT &amp; OUTPUT'!$AF$10=1,"",IF('INPUT &amp; OUTPUT'!$AF$10=2,$L58,$AJ58))</f>
        <v>Commercial or retail uses</v>
      </c>
      <c r="BJ58" s="385"/>
      <c r="BK58" s="385" t="str">
        <f>IF('INPUT &amp; OUTPUT'!$AF$10=1,"",IF('INPUT &amp; OUTPUT'!$AF$10=2,$M58,$AL58))</f>
        <v>m² site area</v>
      </c>
      <c r="BL58" s="296">
        <f>IF('INPUT &amp; OUTPUT'!$AF$10=1,"",IF('INPUT &amp; OUTPUT'!$AF$10=2,$N58,$AM58))</f>
        <v>2.5000000000000001E-3</v>
      </c>
      <c r="BM58" s="384" t="str">
        <f>IF(OR(BI58="Single dwelling unit",BI58="Multiple dwelling units"),"dwelling",IF(AND('INPUT &amp; OUTPUT'!$AF$10=2,'Reference Data'!AT58&lt;&gt;0),"lot","-"))</f>
        <v>-</v>
      </c>
      <c r="BN58" s="387"/>
      <c r="BO58" s="380" t="str">
        <f>IF('INPUT &amp; OUTPUT'!$AF$10=1,"",IF('INPUT &amp; OUTPUT'!$AF$10=2,$O58,$AN58))</f>
        <v>Accommodation (short term bedroom)</v>
      </c>
      <c r="BP58" s="378"/>
      <c r="BQ58" s="378"/>
      <c r="BR58" s="379"/>
      <c r="BS58" s="282"/>
      <c r="BT58" s="282"/>
      <c r="BU58" s="282"/>
      <c r="BV58" s="282"/>
      <c r="BW58" s="282"/>
      <c r="BX58" s="282"/>
      <c r="BY58" s="282"/>
      <c r="BZ58" s="282"/>
      <c r="CA58" s="282"/>
      <c r="CB58" s="282"/>
      <c r="CC58" s="282"/>
      <c r="CD58" s="282"/>
      <c r="CE58" s="282"/>
      <c r="CF58" s="282"/>
      <c r="CG58" s="282"/>
      <c r="CH58" s="282"/>
      <c r="CI58" s="282"/>
      <c r="CJ58" s="282"/>
      <c r="CK58" s="282"/>
      <c r="CL58" s="282"/>
      <c r="CM58" s="282"/>
      <c r="CN58" s="282"/>
      <c r="CO58" s="282"/>
      <c r="CP58" s="282"/>
      <c r="CQ58" s="282"/>
      <c r="CR58" s="282"/>
      <c r="CS58" s="282"/>
      <c r="CT58" s="282"/>
      <c r="CU58" s="282"/>
      <c r="CV58" s="282"/>
      <c r="CW58" s="282"/>
      <c r="CX58" s="282"/>
      <c r="CY58" s="282"/>
      <c r="CZ58" s="282"/>
      <c r="DA58" s="282"/>
      <c r="DB58" s="282"/>
      <c r="DC58" s="282"/>
      <c r="DD58" s="282"/>
      <c r="DE58" s="282"/>
      <c r="DF58" s="282"/>
      <c r="DG58" s="282"/>
      <c r="DH58" s="282"/>
      <c r="DI58" s="282"/>
      <c r="DJ58" s="282"/>
      <c r="DK58" s="282"/>
      <c r="DL58" s="282"/>
      <c r="DM58" s="282"/>
      <c r="DN58" s="282"/>
      <c r="DO58" s="282"/>
      <c r="DP58" s="282"/>
      <c r="DQ58" s="282"/>
      <c r="DR58" s="282"/>
      <c r="DS58" s="282"/>
      <c r="DT58" s="282"/>
      <c r="DU58" s="282"/>
      <c r="DV58" s="282"/>
      <c r="DW58" s="282"/>
      <c r="DX58" s="282"/>
      <c r="DY58" s="282"/>
      <c r="DZ58" s="282"/>
      <c r="EA58" s="282"/>
      <c r="EB58" s="282"/>
      <c r="EC58" s="282"/>
      <c r="ED58" s="282"/>
      <c r="EE58" s="282"/>
      <c r="EF58" s="282"/>
      <c r="EG58" s="282"/>
      <c r="EH58" s="282"/>
      <c r="EI58" s="282"/>
      <c r="EJ58" s="282"/>
      <c r="EK58" s="282"/>
      <c r="EL58" s="282"/>
      <c r="EM58" s="282"/>
      <c r="EN58" s="282"/>
      <c r="EO58" s="282"/>
      <c r="EP58" s="282"/>
      <c r="EQ58" s="282"/>
      <c r="ER58" s="282"/>
      <c r="ES58" s="282"/>
      <c r="ET58" s="282"/>
      <c r="EU58" s="282"/>
      <c r="EV58" s="282"/>
      <c r="EW58" s="282"/>
      <c r="EX58" s="282"/>
      <c r="EY58" s="282"/>
      <c r="EZ58" s="282"/>
      <c r="FA58" s="282"/>
      <c r="FB58" s="282"/>
      <c r="FC58" s="282"/>
      <c r="FD58" s="282"/>
      <c r="FE58" s="282"/>
      <c r="FF58" s="282"/>
      <c r="FG58" s="282"/>
      <c r="FH58" s="282"/>
      <c r="FI58" s="282"/>
      <c r="FJ58" s="282"/>
      <c r="FK58" s="282"/>
      <c r="FL58" s="282"/>
      <c r="FM58" s="282"/>
      <c r="FN58" s="282"/>
      <c r="FO58" s="282"/>
      <c r="FP58" s="282"/>
      <c r="FQ58" s="282"/>
      <c r="FR58" s="282"/>
      <c r="FS58" s="282"/>
      <c r="FT58" s="282"/>
      <c r="FU58" s="282"/>
      <c r="FV58" s="282"/>
      <c r="FW58" s="282"/>
      <c r="FX58" s="282"/>
      <c r="FY58" s="282"/>
      <c r="FZ58" s="282"/>
      <c r="GA58" s="282"/>
      <c r="GB58" s="282"/>
      <c r="GC58" s="282"/>
      <c r="GD58" s="282"/>
      <c r="GE58" s="282"/>
      <c r="GF58" s="282"/>
      <c r="GG58" s="282"/>
      <c r="GH58" s="587"/>
      <c r="GI58" s="587"/>
      <c r="GJ58" s="587"/>
      <c r="GK58" s="587"/>
      <c r="GL58" s="587"/>
      <c r="GM58" s="587"/>
      <c r="GN58" s="587"/>
      <c r="GO58" s="587"/>
      <c r="GP58" s="587"/>
      <c r="GQ58" s="587"/>
      <c r="GR58" s="587"/>
      <c r="GS58" s="587"/>
      <c r="GT58" s="587"/>
      <c r="GU58" s="587"/>
      <c r="GV58" s="587"/>
      <c r="GW58" s="587"/>
      <c r="GX58" s="587"/>
      <c r="GY58" s="587"/>
      <c r="GZ58" s="587"/>
      <c r="HA58" s="587"/>
      <c r="HB58" s="587"/>
      <c r="HC58" s="587"/>
      <c r="HD58" s="587"/>
      <c r="HE58" s="587"/>
      <c r="HF58" s="587"/>
      <c r="HG58" s="587"/>
      <c r="HH58" s="587"/>
      <c r="HI58" s="587"/>
      <c r="HJ58" s="587"/>
      <c r="HK58" s="587"/>
      <c r="HL58" s="587"/>
      <c r="HM58" s="587"/>
      <c r="HN58" s="587"/>
      <c r="HO58" s="587"/>
      <c r="HP58" s="587"/>
      <c r="HQ58" s="587"/>
      <c r="HR58" s="587"/>
      <c r="HS58" s="587"/>
      <c r="HT58" s="587"/>
      <c r="HU58" s="587"/>
      <c r="HV58" s="587"/>
      <c r="HW58" s="587"/>
      <c r="HX58" s="587"/>
      <c r="HY58" s="587"/>
      <c r="HZ58" s="587"/>
      <c r="IA58" s="587"/>
      <c r="IB58" s="587"/>
      <c r="IC58" s="587"/>
      <c r="ID58" s="587"/>
      <c r="IE58" s="587"/>
      <c r="IF58" s="587"/>
      <c r="IG58" s="587"/>
      <c r="IH58" s="587"/>
      <c r="II58" s="587"/>
      <c r="IJ58" s="587"/>
      <c r="IK58" s="587"/>
      <c r="IL58" s="587"/>
      <c r="IM58" s="587"/>
      <c r="IN58" s="587"/>
      <c r="IO58" s="587"/>
      <c r="IP58" s="587"/>
      <c r="IQ58" s="587"/>
      <c r="IR58" s="587"/>
      <c r="IS58" s="587"/>
      <c r="IT58" s="587"/>
      <c r="IU58" s="587"/>
      <c r="IV58" s="587"/>
    </row>
    <row r="59" spans="1:256" s="388" customFormat="1" ht="12.75" customHeight="1" x14ac:dyDescent="0.25">
      <c r="A59" s="282"/>
      <c r="B59" s="330" t="s">
        <v>214</v>
      </c>
      <c r="C59" s="331"/>
      <c r="D59" s="331"/>
      <c r="E59" s="338" t="s">
        <v>367</v>
      </c>
      <c r="F59" s="295">
        <v>2.8</v>
      </c>
      <c r="G59" s="330" t="s">
        <v>548</v>
      </c>
      <c r="H59" s="331"/>
      <c r="I59" s="331"/>
      <c r="J59" s="338" t="s">
        <v>221</v>
      </c>
      <c r="K59" s="389">
        <v>2.8</v>
      </c>
      <c r="L59" s="339" t="s">
        <v>414</v>
      </c>
      <c r="M59" s="389" t="s">
        <v>367</v>
      </c>
      <c r="N59" s="295">
        <v>1</v>
      </c>
      <c r="O59" s="331" t="s">
        <v>660</v>
      </c>
      <c r="P59" s="331"/>
      <c r="Q59" s="331"/>
      <c r="R59" s="332"/>
      <c r="S59" s="282" t="s">
        <v>100</v>
      </c>
      <c r="T59" s="316" t="s">
        <v>610</v>
      </c>
      <c r="U59" s="317"/>
      <c r="V59" s="317"/>
      <c r="W59" s="317"/>
      <c r="X59" s="325" t="s">
        <v>192</v>
      </c>
      <c r="Y59" s="325" t="s">
        <v>604</v>
      </c>
      <c r="Z59" s="317" t="s">
        <v>224</v>
      </c>
      <c r="AA59" s="317"/>
      <c r="AB59" s="318"/>
      <c r="AC59" s="369" t="s">
        <v>223</v>
      </c>
      <c r="AD59" s="369">
        <v>0</v>
      </c>
      <c r="AE59" s="317" t="s">
        <v>224</v>
      </c>
      <c r="AF59" s="318"/>
      <c r="AG59" s="335" t="s">
        <v>505</v>
      </c>
      <c r="AH59" s="369" t="s">
        <v>503</v>
      </c>
      <c r="AI59" s="369" t="s">
        <v>505</v>
      </c>
      <c r="AJ59" s="317" t="s">
        <v>407</v>
      </c>
      <c r="AK59" s="318"/>
      <c r="AL59" s="335" t="s">
        <v>589</v>
      </c>
      <c r="AM59" s="369">
        <v>2.5000000000000001E-3</v>
      </c>
      <c r="AN59" s="317" t="s">
        <v>442</v>
      </c>
      <c r="AO59" s="335"/>
      <c r="AP59" s="335"/>
      <c r="AQ59" s="371"/>
      <c r="AR59" s="282"/>
      <c r="AS59" s="282"/>
      <c r="AT59" s="377" t="str">
        <f>IF('INPUT &amp; OUTPUT'!$AF$10=1,"",IF('INPUT &amp; OUTPUT'!$AF$10=2,$B59,$T59))</f>
        <v>Agriculture (Cropping)</v>
      </c>
      <c r="AU59" s="378"/>
      <c r="AV59" s="378"/>
      <c r="AW59" s="379"/>
      <c r="AX59" s="380" t="str">
        <f>IF('INPUT &amp; OUTPUT'!$AF$10=1,"",IF('INPUT &amp; OUTPUT'!$AF$10=2,$B59,$Z59))</f>
        <v>Other</v>
      </c>
      <c r="AY59" s="381"/>
      <c r="AZ59" s="380"/>
      <c r="BA59" s="382" t="str">
        <f>IF('INPUT &amp; OUTPUT'!$AF$10=1,"",IF('INPUT &amp; OUTPUT'!$AF$10=2,E59,AC59))</f>
        <v>FPA</v>
      </c>
      <c r="BB59" s="383">
        <f>IF('INPUT &amp; OUTPUT'!$AF$10=1,"",IF('INPUT &amp; OUTPUT'!$AF$10=2,F59,AD59))</f>
        <v>0</v>
      </c>
      <c r="BC59" s="380" t="str">
        <f>IF('INPUT &amp; OUTPUT'!$AF$10=1,"",IF('INPUT &amp; OUTPUT'!$AF$10=2,$G59,$AE59))</f>
        <v>Other</v>
      </c>
      <c r="BD59" s="384"/>
      <c r="BE59" s="385"/>
      <c r="BF59" s="385" t="str">
        <f>IF('INPUT &amp; OUTPUT'!$AF$10=1,"",IF('INPUT &amp; OUTPUT'!$AF$10=2,$J59,$AG59))</f>
        <v>TBA*</v>
      </c>
      <c r="BG59" s="386" t="str">
        <f>IF('INPUT &amp; OUTPUT'!$AF$10=1,"",IF('INPUT &amp; OUTPUT'!$AF$10=2,"",$AH59))</f>
        <v>-</v>
      </c>
      <c r="BH59" s="296" t="str">
        <f>IF('INPUT &amp; OUTPUT'!$AF$10=1,"",IF('INPUT &amp; OUTPUT'!$AF$10=2,$K59,$AI59))</f>
        <v>TBA*</v>
      </c>
      <c r="BI59" s="380" t="str">
        <f>IF('INPUT &amp; OUTPUT'!$AF$10=1,"",IF('INPUT &amp; OUTPUT'!$AF$10=2,$L59,$AJ59))</f>
        <v>Commercial or retail uses</v>
      </c>
      <c r="BJ59" s="385"/>
      <c r="BK59" s="385" t="str">
        <f>IF('INPUT &amp; OUTPUT'!$AF$10=1,"",IF('INPUT &amp; OUTPUT'!$AF$10=2,$M59,$AL59))</f>
        <v>m² site area</v>
      </c>
      <c r="BL59" s="296">
        <f>IF('INPUT &amp; OUTPUT'!$AF$10=1,"",IF('INPUT &amp; OUTPUT'!$AF$10=2,$N59,$AM59))</f>
        <v>2.5000000000000001E-3</v>
      </c>
      <c r="BM59" s="384" t="str">
        <f>IF(OR(BI59="Single dwelling unit",BI59="Multiple dwelling units"),"dwelling",IF(AND('INPUT &amp; OUTPUT'!$AF$10=2,'Reference Data'!AT59&lt;&gt;0),"lot","-"))</f>
        <v>-</v>
      </c>
      <c r="BN59" s="387"/>
      <c r="BO59" s="380" t="str">
        <f>IF('INPUT &amp; OUTPUT'!$AF$10=1,"",IF('INPUT &amp; OUTPUT'!$AF$10=2,$O59,$AN59))</f>
        <v>Low impact rural</v>
      </c>
      <c r="BP59" s="378"/>
      <c r="BQ59" s="378"/>
      <c r="BR59" s="379"/>
      <c r="BS59" s="282"/>
      <c r="BT59" s="282"/>
      <c r="BU59" s="282"/>
      <c r="BV59" s="282"/>
      <c r="BW59" s="282"/>
      <c r="BX59" s="282"/>
      <c r="BY59" s="282"/>
      <c r="BZ59" s="282"/>
      <c r="CA59" s="282"/>
      <c r="CB59" s="282"/>
      <c r="CC59" s="282"/>
      <c r="CD59" s="282"/>
      <c r="CE59" s="282"/>
      <c r="CF59" s="282"/>
      <c r="CG59" s="282"/>
      <c r="CH59" s="282"/>
      <c r="CI59" s="282"/>
      <c r="CJ59" s="282"/>
      <c r="CK59" s="282"/>
      <c r="CL59" s="282"/>
      <c r="CM59" s="282"/>
      <c r="CN59" s="282"/>
      <c r="CO59" s="282"/>
      <c r="CP59" s="282"/>
      <c r="CQ59" s="282"/>
      <c r="CR59" s="282"/>
      <c r="CS59" s="282"/>
      <c r="CT59" s="282"/>
      <c r="CU59" s="282"/>
      <c r="CV59" s="282"/>
      <c r="CW59" s="282"/>
      <c r="CX59" s="282"/>
      <c r="CY59" s="282"/>
      <c r="CZ59" s="282"/>
      <c r="DA59" s="282"/>
      <c r="DB59" s="282"/>
      <c r="DC59" s="282"/>
      <c r="DD59" s="282"/>
      <c r="DE59" s="282"/>
      <c r="DF59" s="282"/>
      <c r="DG59" s="282"/>
      <c r="DH59" s="282"/>
      <c r="DI59" s="282"/>
      <c r="DJ59" s="282"/>
      <c r="DK59" s="282"/>
      <c r="DL59" s="282"/>
      <c r="DM59" s="282"/>
      <c r="DN59" s="282"/>
      <c r="DO59" s="282"/>
      <c r="DP59" s="282"/>
      <c r="DQ59" s="282"/>
      <c r="DR59" s="282"/>
      <c r="DS59" s="282"/>
      <c r="DT59" s="282"/>
      <c r="DU59" s="282"/>
      <c r="DV59" s="282"/>
      <c r="DW59" s="282"/>
      <c r="DX59" s="282"/>
      <c r="DY59" s="282"/>
      <c r="DZ59" s="282"/>
      <c r="EA59" s="282"/>
      <c r="EB59" s="282"/>
      <c r="EC59" s="282"/>
      <c r="ED59" s="282"/>
      <c r="EE59" s="282"/>
      <c r="EF59" s="282"/>
      <c r="EG59" s="282"/>
      <c r="EH59" s="282"/>
      <c r="EI59" s="282"/>
      <c r="EJ59" s="282"/>
      <c r="EK59" s="282"/>
      <c r="EL59" s="282"/>
      <c r="EM59" s="282"/>
      <c r="EN59" s="282"/>
      <c r="EO59" s="282"/>
      <c r="EP59" s="282"/>
      <c r="EQ59" s="282"/>
      <c r="ER59" s="282"/>
      <c r="ES59" s="282"/>
      <c r="ET59" s="282"/>
      <c r="EU59" s="282"/>
      <c r="EV59" s="282"/>
      <c r="EW59" s="282"/>
      <c r="EX59" s="282"/>
      <c r="EY59" s="282"/>
      <c r="EZ59" s="282"/>
      <c r="FA59" s="282"/>
      <c r="FB59" s="282"/>
      <c r="FC59" s="282"/>
      <c r="FD59" s="282"/>
      <c r="FE59" s="282"/>
      <c r="FF59" s="282"/>
      <c r="FG59" s="282"/>
      <c r="FH59" s="282"/>
      <c r="FI59" s="282"/>
      <c r="FJ59" s="282"/>
      <c r="FK59" s="282"/>
      <c r="FL59" s="282"/>
      <c r="FM59" s="282"/>
      <c r="FN59" s="282"/>
      <c r="FO59" s="282"/>
      <c r="FP59" s="282"/>
      <c r="FQ59" s="282"/>
      <c r="FR59" s="282"/>
      <c r="FS59" s="282"/>
      <c r="FT59" s="282"/>
      <c r="FU59" s="282"/>
      <c r="FV59" s="282"/>
      <c r="FW59" s="282"/>
      <c r="FX59" s="282"/>
      <c r="FY59" s="282"/>
      <c r="FZ59" s="282"/>
      <c r="GA59" s="282"/>
      <c r="GB59" s="282"/>
      <c r="GC59" s="282"/>
      <c r="GD59" s="282"/>
      <c r="GE59" s="282"/>
      <c r="GF59" s="282"/>
      <c r="GG59" s="282"/>
      <c r="GH59" s="587"/>
      <c r="GI59" s="587"/>
      <c r="GJ59" s="587"/>
      <c r="GK59" s="587"/>
      <c r="GL59" s="587"/>
      <c r="GM59" s="587"/>
      <c r="GN59" s="587"/>
      <c r="GO59" s="587"/>
      <c r="GP59" s="587"/>
      <c r="GQ59" s="587"/>
      <c r="GR59" s="587"/>
      <c r="GS59" s="587"/>
      <c r="GT59" s="587"/>
      <c r="GU59" s="587"/>
      <c r="GV59" s="587"/>
      <c r="GW59" s="587"/>
      <c r="GX59" s="587"/>
      <c r="GY59" s="587"/>
      <c r="GZ59" s="587"/>
      <c r="HA59" s="587"/>
      <c r="HB59" s="587"/>
      <c r="HC59" s="587"/>
      <c r="HD59" s="587"/>
      <c r="HE59" s="587"/>
      <c r="HF59" s="587"/>
      <c r="HG59" s="587"/>
      <c r="HH59" s="587"/>
      <c r="HI59" s="587"/>
      <c r="HJ59" s="587"/>
      <c r="HK59" s="587"/>
      <c r="HL59" s="587"/>
      <c r="HM59" s="587"/>
      <c r="HN59" s="587"/>
      <c r="HO59" s="587"/>
      <c r="HP59" s="587"/>
      <c r="HQ59" s="587"/>
      <c r="HR59" s="587"/>
      <c r="HS59" s="587"/>
      <c r="HT59" s="587"/>
      <c r="HU59" s="587"/>
      <c r="HV59" s="587"/>
      <c r="HW59" s="587"/>
      <c r="HX59" s="587"/>
      <c r="HY59" s="587"/>
      <c r="HZ59" s="587"/>
      <c r="IA59" s="587"/>
      <c r="IB59" s="587"/>
      <c r="IC59" s="587"/>
      <c r="ID59" s="587"/>
      <c r="IE59" s="587"/>
      <c r="IF59" s="587"/>
      <c r="IG59" s="587"/>
      <c r="IH59" s="587"/>
      <c r="II59" s="587"/>
      <c r="IJ59" s="587"/>
      <c r="IK59" s="587"/>
      <c r="IL59" s="587"/>
      <c r="IM59" s="587"/>
      <c r="IN59" s="587"/>
      <c r="IO59" s="587"/>
      <c r="IP59" s="587"/>
      <c r="IQ59" s="587"/>
      <c r="IR59" s="587"/>
      <c r="IS59" s="587"/>
      <c r="IT59" s="587"/>
      <c r="IU59" s="587"/>
      <c r="IV59" s="587"/>
    </row>
    <row r="60" spans="1:256" s="388" customFormat="1" ht="12.75" customHeight="1" x14ac:dyDescent="0.25">
      <c r="A60" s="282"/>
      <c r="B60" s="392" t="s">
        <v>209</v>
      </c>
      <c r="C60" s="378"/>
      <c r="D60" s="378"/>
      <c r="E60" s="393" t="s">
        <v>367</v>
      </c>
      <c r="F60" s="296">
        <v>2.8</v>
      </c>
      <c r="G60" s="392" t="s">
        <v>548</v>
      </c>
      <c r="H60" s="378"/>
      <c r="I60" s="378"/>
      <c r="J60" s="393" t="s">
        <v>221</v>
      </c>
      <c r="K60" s="394">
        <v>2.8</v>
      </c>
      <c r="L60" s="382" t="s">
        <v>412</v>
      </c>
      <c r="M60" s="394" t="s">
        <v>367</v>
      </c>
      <c r="N60" s="296">
        <v>1</v>
      </c>
      <c r="O60" s="378" t="s">
        <v>660</v>
      </c>
      <c r="P60" s="378"/>
      <c r="Q60" s="378"/>
      <c r="R60" s="385"/>
      <c r="S60" s="282" t="s">
        <v>100</v>
      </c>
      <c r="T60" s="316" t="s">
        <v>457</v>
      </c>
      <c r="U60" s="317"/>
      <c r="V60" s="317"/>
      <c r="W60" s="317"/>
      <c r="X60" s="325" t="s">
        <v>192</v>
      </c>
      <c r="Y60" s="369" t="s">
        <v>182</v>
      </c>
      <c r="Z60" s="317" t="s">
        <v>224</v>
      </c>
      <c r="AA60" s="317"/>
      <c r="AB60" s="318"/>
      <c r="AC60" s="369" t="s">
        <v>223</v>
      </c>
      <c r="AD60" s="369">
        <v>0</v>
      </c>
      <c r="AE60" s="317" t="s">
        <v>224</v>
      </c>
      <c r="AF60" s="318"/>
      <c r="AG60" s="335" t="s">
        <v>505</v>
      </c>
      <c r="AH60" s="369" t="s">
        <v>503</v>
      </c>
      <c r="AI60" s="369" t="s">
        <v>505</v>
      </c>
      <c r="AJ60" s="317" t="s">
        <v>407</v>
      </c>
      <c r="AK60" s="318"/>
      <c r="AL60" s="335" t="s">
        <v>589</v>
      </c>
      <c r="AM60" s="369">
        <v>2.5000000000000001E-3</v>
      </c>
      <c r="AN60" s="317" t="s">
        <v>443</v>
      </c>
      <c r="AO60" s="335"/>
      <c r="AP60" s="335"/>
      <c r="AQ60" s="371"/>
      <c r="AR60" s="282"/>
      <c r="AS60" s="282"/>
      <c r="AT60" s="377" t="str">
        <f>IF('INPUT &amp; OUTPUT'!$AF$10=1,"",IF('INPUT &amp; OUTPUT'!$AF$10=2,$B60,$T60))</f>
        <v>Agriculture (Intensive horticulture)</v>
      </c>
      <c r="AU60" s="378"/>
      <c r="AV60" s="378"/>
      <c r="AW60" s="379"/>
      <c r="AX60" s="380" t="str">
        <f>IF('INPUT &amp; OUTPUT'!$AF$10=1,"",IF('INPUT &amp; OUTPUT'!$AF$10=2,$B60,$Z60))</f>
        <v>Other</v>
      </c>
      <c r="AY60" s="381"/>
      <c r="AZ60" s="380"/>
      <c r="BA60" s="382" t="str">
        <f>IF('INPUT &amp; OUTPUT'!$AF$10=1,"",IF('INPUT &amp; OUTPUT'!$AF$10=2,E60,AC60))</f>
        <v>FPA</v>
      </c>
      <c r="BB60" s="383">
        <f>IF('INPUT &amp; OUTPUT'!$AF$10=1,"",IF('INPUT &amp; OUTPUT'!$AF$10=2,F60,AD60))</f>
        <v>0</v>
      </c>
      <c r="BC60" s="380" t="str">
        <f>IF('INPUT &amp; OUTPUT'!$AF$10=1,"",IF('INPUT &amp; OUTPUT'!$AF$10=2,$G60,$AE60))</f>
        <v>Other</v>
      </c>
      <c r="BD60" s="384"/>
      <c r="BE60" s="385"/>
      <c r="BF60" s="385" t="str">
        <f>IF('INPUT &amp; OUTPUT'!$AF$10=1,"",IF('INPUT &amp; OUTPUT'!$AF$10=2,$J60,$AG60))</f>
        <v>TBA*</v>
      </c>
      <c r="BG60" s="386" t="str">
        <f>IF('INPUT &amp; OUTPUT'!$AF$10=1,"",IF('INPUT &amp; OUTPUT'!$AF$10=2,"",$AH60))</f>
        <v>-</v>
      </c>
      <c r="BH60" s="296" t="str">
        <f>IF('INPUT &amp; OUTPUT'!$AF$10=1,"",IF('INPUT &amp; OUTPUT'!$AF$10=2,$K60,$AI60))</f>
        <v>TBA*</v>
      </c>
      <c r="BI60" s="380" t="str">
        <f>IF('INPUT &amp; OUTPUT'!$AF$10=1,"",IF('INPUT &amp; OUTPUT'!$AF$10=2,$L60,$AJ60))</f>
        <v>Commercial or retail uses</v>
      </c>
      <c r="BJ60" s="385"/>
      <c r="BK60" s="385" t="str">
        <f>IF('INPUT &amp; OUTPUT'!$AF$10=1,"",IF('INPUT &amp; OUTPUT'!$AF$10=2,$M60,$AL60))</f>
        <v>m² site area</v>
      </c>
      <c r="BL60" s="296">
        <f>IF('INPUT &amp; OUTPUT'!$AF$10=1,"",IF('INPUT &amp; OUTPUT'!$AF$10=2,$N60,$AM60))</f>
        <v>2.5000000000000001E-3</v>
      </c>
      <c r="BM60" s="384" t="str">
        <f>IF(OR(BI60="Single dwelling unit",BI60="Multiple dwelling units"),"dwelling",IF(AND('INPUT &amp; OUTPUT'!$AF$10=2,'Reference Data'!AT60&lt;&gt;0),"lot","-"))</f>
        <v>-</v>
      </c>
      <c r="BN60" s="387"/>
      <c r="BO60" s="380" t="str">
        <f>IF('INPUT &amp; OUTPUT'!$AF$10=1,"",IF('INPUT &amp; OUTPUT'!$AF$10=2,$O60,$AN60))</f>
        <v>High impact rural</v>
      </c>
      <c r="BP60" s="378"/>
      <c r="BQ60" s="378"/>
      <c r="BR60" s="379"/>
      <c r="BS60" s="282"/>
      <c r="BT60" s="282"/>
      <c r="BU60" s="282"/>
      <c r="BV60" s="282"/>
      <c r="BW60" s="282"/>
      <c r="BX60" s="282"/>
      <c r="BY60" s="282"/>
      <c r="BZ60" s="282"/>
      <c r="CA60" s="282"/>
      <c r="CB60" s="282"/>
      <c r="CC60" s="282"/>
      <c r="CD60" s="282"/>
      <c r="CE60" s="282"/>
      <c r="CF60" s="282"/>
      <c r="CG60" s="282"/>
      <c r="CH60" s="282"/>
      <c r="CI60" s="282"/>
      <c r="CJ60" s="282"/>
      <c r="CK60" s="282"/>
      <c r="CL60" s="282"/>
      <c r="CM60" s="282"/>
      <c r="CN60" s="282"/>
      <c r="CO60" s="282"/>
      <c r="CP60" s="282"/>
      <c r="CQ60" s="282"/>
      <c r="CR60" s="282"/>
      <c r="CS60" s="282"/>
      <c r="CT60" s="282"/>
      <c r="CU60" s="282"/>
      <c r="CV60" s="282"/>
      <c r="CW60" s="282"/>
      <c r="CX60" s="282"/>
      <c r="CY60" s="282"/>
      <c r="CZ60" s="282"/>
      <c r="DA60" s="282"/>
      <c r="DB60" s="282"/>
      <c r="DC60" s="282"/>
      <c r="DD60" s="282"/>
      <c r="DE60" s="282"/>
      <c r="DF60" s="282"/>
      <c r="DG60" s="282"/>
      <c r="DH60" s="282"/>
      <c r="DI60" s="282"/>
      <c r="DJ60" s="282"/>
      <c r="DK60" s="282"/>
      <c r="DL60" s="282"/>
      <c r="DM60" s="282"/>
      <c r="DN60" s="282"/>
      <c r="DO60" s="282"/>
      <c r="DP60" s="282"/>
      <c r="DQ60" s="282"/>
      <c r="DR60" s="282"/>
      <c r="DS60" s="282"/>
      <c r="DT60" s="282"/>
      <c r="DU60" s="282"/>
      <c r="DV60" s="282"/>
      <c r="DW60" s="282"/>
      <c r="DX60" s="282"/>
      <c r="DY60" s="282"/>
      <c r="DZ60" s="282"/>
      <c r="EA60" s="282"/>
      <c r="EB60" s="282"/>
      <c r="EC60" s="282"/>
      <c r="ED60" s="282"/>
      <c r="EE60" s="282"/>
      <c r="EF60" s="282"/>
      <c r="EG60" s="282"/>
      <c r="EH60" s="282"/>
      <c r="EI60" s="282"/>
      <c r="EJ60" s="282"/>
      <c r="EK60" s="282"/>
      <c r="EL60" s="282"/>
      <c r="EM60" s="282"/>
      <c r="EN60" s="282"/>
      <c r="EO60" s="282"/>
      <c r="EP60" s="282"/>
      <c r="EQ60" s="282"/>
      <c r="ER60" s="282"/>
      <c r="ES60" s="282"/>
      <c r="ET60" s="282"/>
      <c r="EU60" s="282"/>
      <c r="EV60" s="282"/>
      <c r="EW60" s="282"/>
      <c r="EX60" s="282"/>
      <c r="EY60" s="282"/>
      <c r="EZ60" s="282"/>
      <c r="FA60" s="282"/>
      <c r="FB60" s="282"/>
      <c r="FC60" s="282"/>
      <c r="FD60" s="282"/>
      <c r="FE60" s="282"/>
      <c r="FF60" s="282"/>
      <c r="FG60" s="282"/>
      <c r="FH60" s="282"/>
      <c r="FI60" s="282"/>
      <c r="FJ60" s="282"/>
      <c r="FK60" s="282"/>
      <c r="FL60" s="282"/>
      <c r="FM60" s="282"/>
      <c r="FN60" s="282"/>
      <c r="FO60" s="282"/>
      <c r="FP60" s="282"/>
      <c r="FQ60" s="282"/>
      <c r="FR60" s="282"/>
      <c r="FS60" s="282"/>
      <c r="FT60" s="282"/>
      <c r="FU60" s="282"/>
      <c r="FV60" s="282"/>
      <c r="FW60" s="282"/>
      <c r="FX60" s="282"/>
      <c r="FY60" s="282"/>
      <c r="FZ60" s="282"/>
      <c r="GA60" s="282"/>
      <c r="GB60" s="282"/>
      <c r="GC60" s="282"/>
      <c r="GD60" s="282"/>
      <c r="GE60" s="282"/>
      <c r="GF60" s="282"/>
      <c r="GG60" s="282"/>
      <c r="GH60" s="587"/>
      <c r="GI60" s="587"/>
      <c r="GJ60" s="587"/>
      <c r="GK60" s="587"/>
      <c r="GL60" s="587"/>
      <c r="GM60" s="587"/>
      <c r="GN60" s="587"/>
      <c r="GO60" s="587"/>
      <c r="GP60" s="587"/>
      <c r="GQ60" s="587"/>
      <c r="GR60" s="587"/>
      <c r="GS60" s="587"/>
      <c r="GT60" s="587"/>
      <c r="GU60" s="587"/>
      <c r="GV60" s="587"/>
      <c r="GW60" s="587"/>
      <c r="GX60" s="587"/>
      <c r="GY60" s="587"/>
      <c r="GZ60" s="587"/>
      <c r="HA60" s="587"/>
      <c r="HB60" s="587"/>
      <c r="HC60" s="587"/>
      <c r="HD60" s="587"/>
      <c r="HE60" s="587"/>
      <c r="HF60" s="587"/>
      <c r="HG60" s="587"/>
      <c r="HH60" s="587"/>
      <c r="HI60" s="587"/>
      <c r="HJ60" s="587"/>
      <c r="HK60" s="587"/>
      <c r="HL60" s="587"/>
      <c r="HM60" s="587"/>
      <c r="HN60" s="587"/>
      <c r="HO60" s="587"/>
      <c r="HP60" s="587"/>
      <c r="HQ60" s="587"/>
      <c r="HR60" s="587"/>
      <c r="HS60" s="587"/>
      <c r="HT60" s="587"/>
      <c r="HU60" s="587"/>
      <c r="HV60" s="587"/>
      <c r="HW60" s="587"/>
      <c r="HX60" s="587"/>
      <c r="HY60" s="587"/>
      <c r="HZ60" s="587"/>
      <c r="IA60" s="587"/>
      <c r="IB60" s="587"/>
      <c r="IC60" s="587"/>
      <c r="ID60" s="587"/>
      <c r="IE60" s="587"/>
      <c r="IF60" s="587"/>
      <c r="IG60" s="587"/>
      <c r="IH60" s="587"/>
      <c r="II60" s="587"/>
      <c r="IJ60" s="587"/>
      <c r="IK60" s="587"/>
      <c r="IL60" s="587"/>
      <c r="IM60" s="587"/>
      <c r="IN60" s="587"/>
      <c r="IO60" s="587"/>
      <c r="IP60" s="587"/>
      <c r="IQ60" s="587"/>
      <c r="IR60" s="587"/>
      <c r="IS60" s="587"/>
      <c r="IT60" s="587"/>
      <c r="IU60" s="587"/>
      <c r="IV60" s="587"/>
    </row>
    <row r="61" spans="1:256" s="388" customFormat="1" ht="12.75" customHeight="1" x14ac:dyDescent="0.25">
      <c r="A61" s="282"/>
      <c r="B61" s="330" t="s">
        <v>210</v>
      </c>
      <c r="C61" s="331"/>
      <c r="D61" s="331"/>
      <c r="E61" s="338" t="s">
        <v>367</v>
      </c>
      <c r="F61" s="295">
        <v>2.8</v>
      </c>
      <c r="G61" s="330" t="s">
        <v>548</v>
      </c>
      <c r="H61" s="331"/>
      <c r="I61" s="331"/>
      <c r="J61" s="338" t="s">
        <v>221</v>
      </c>
      <c r="K61" s="389">
        <v>2.8</v>
      </c>
      <c r="L61" s="339" t="s">
        <v>413</v>
      </c>
      <c r="M61" s="389" t="s">
        <v>367</v>
      </c>
      <c r="N61" s="295">
        <v>1</v>
      </c>
      <c r="O61" s="331" t="s">
        <v>660</v>
      </c>
      <c r="P61" s="331"/>
      <c r="Q61" s="331"/>
      <c r="R61" s="332"/>
      <c r="S61" s="282" t="s">
        <v>100</v>
      </c>
      <c r="T61" s="316" t="s">
        <v>458</v>
      </c>
      <c r="U61" s="317"/>
      <c r="V61" s="317"/>
      <c r="W61" s="317"/>
      <c r="X61" s="325" t="s">
        <v>192</v>
      </c>
      <c r="Y61" s="398" t="s">
        <v>82</v>
      </c>
      <c r="Z61" s="317" t="s">
        <v>224</v>
      </c>
      <c r="AA61" s="317"/>
      <c r="AB61" s="318"/>
      <c r="AC61" s="369" t="s">
        <v>223</v>
      </c>
      <c r="AD61" s="369">
        <v>0</v>
      </c>
      <c r="AE61" s="317" t="s">
        <v>224</v>
      </c>
      <c r="AF61" s="318"/>
      <c r="AG61" s="335" t="s">
        <v>505</v>
      </c>
      <c r="AH61" s="369" t="s">
        <v>503</v>
      </c>
      <c r="AI61" s="369" t="s">
        <v>505</v>
      </c>
      <c r="AJ61" s="317" t="s">
        <v>407</v>
      </c>
      <c r="AK61" s="318"/>
      <c r="AL61" s="335" t="s">
        <v>589</v>
      </c>
      <c r="AM61" s="369">
        <v>2.5000000000000001E-3</v>
      </c>
      <c r="AN61" s="317" t="s">
        <v>442</v>
      </c>
      <c r="AO61" s="335"/>
      <c r="AP61" s="335"/>
      <c r="AQ61" s="371"/>
      <c r="AR61" s="282"/>
      <c r="AS61" s="282"/>
      <c r="AT61" s="377" t="str">
        <f>IF('INPUT &amp; OUTPUT'!$AF$10=1,"",IF('INPUT &amp; OUTPUT'!$AF$10=2,$B61,$T61))</f>
        <v>Agriculture (Permanent plantations)</v>
      </c>
      <c r="AU61" s="378"/>
      <c r="AV61" s="378"/>
      <c r="AW61" s="379"/>
      <c r="AX61" s="380" t="str">
        <f>IF('INPUT &amp; OUTPUT'!$AF$10=1,"",IF('INPUT &amp; OUTPUT'!$AF$10=2,$B61,$Z61))</f>
        <v>Other</v>
      </c>
      <c r="AY61" s="381"/>
      <c r="AZ61" s="380"/>
      <c r="BA61" s="382" t="str">
        <f>IF('INPUT &amp; OUTPUT'!$AF$10=1,"",IF('INPUT &amp; OUTPUT'!$AF$10=2,E61,AC61))</f>
        <v>FPA</v>
      </c>
      <c r="BB61" s="383">
        <f>IF('INPUT &amp; OUTPUT'!$AF$10=1,"",IF('INPUT &amp; OUTPUT'!$AF$10=2,F61,AD61))</f>
        <v>0</v>
      </c>
      <c r="BC61" s="380" t="str">
        <f>IF('INPUT &amp; OUTPUT'!$AF$10=1,"",IF('INPUT &amp; OUTPUT'!$AF$10=2,$G61,$AE61))</f>
        <v>Other</v>
      </c>
      <c r="BD61" s="384"/>
      <c r="BE61" s="385"/>
      <c r="BF61" s="385" t="str">
        <f>IF('INPUT &amp; OUTPUT'!$AF$10=1,"",IF('INPUT &amp; OUTPUT'!$AF$10=2,$J61,$AG61))</f>
        <v>TBA*</v>
      </c>
      <c r="BG61" s="386" t="str">
        <f>IF('INPUT &amp; OUTPUT'!$AF$10=1,"",IF('INPUT &amp; OUTPUT'!$AF$10=2,"",$AH61))</f>
        <v>-</v>
      </c>
      <c r="BH61" s="296" t="str">
        <f>IF('INPUT &amp; OUTPUT'!$AF$10=1,"",IF('INPUT &amp; OUTPUT'!$AF$10=2,$K61,$AI61))</f>
        <v>TBA*</v>
      </c>
      <c r="BI61" s="380" t="str">
        <f>IF('INPUT &amp; OUTPUT'!$AF$10=1,"",IF('INPUT &amp; OUTPUT'!$AF$10=2,$L61,$AJ61))</f>
        <v>Commercial or retail uses</v>
      </c>
      <c r="BJ61" s="385"/>
      <c r="BK61" s="385" t="str">
        <f>IF('INPUT &amp; OUTPUT'!$AF$10=1,"",IF('INPUT &amp; OUTPUT'!$AF$10=2,$M61,$AL61))</f>
        <v>m² site area</v>
      </c>
      <c r="BL61" s="296">
        <f>IF('INPUT &amp; OUTPUT'!$AF$10=1,"",IF('INPUT &amp; OUTPUT'!$AF$10=2,$N61,$AM61))</f>
        <v>2.5000000000000001E-3</v>
      </c>
      <c r="BM61" s="384" t="str">
        <f>IF(OR(BI61="Single dwelling unit",BI61="Multiple dwelling units"),"dwelling",IF(AND('INPUT &amp; OUTPUT'!$AF$10=2,'Reference Data'!AT61&lt;&gt;0),"lot","-"))</f>
        <v>-</v>
      </c>
      <c r="BN61" s="387"/>
      <c r="BO61" s="380" t="str">
        <f>IF('INPUT &amp; OUTPUT'!$AF$10=1,"",IF('INPUT &amp; OUTPUT'!$AF$10=2,$O61,$AN61))</f>
        <v>Low impact rural</v>
      </c>
      <c r="BP61" s="378"/>
      <c r="BQ61" s="378"/>
      <c r="BR61" s="379"/>
      <c r="BS61" s="282"/>
      <c r="BT61" s="282"/>
      <c r="BU61" s="282">
        <v>0</v>
      </c>
      <c r="BV61" s="282"/>
      <c r="BW61" s="282"/>
      <c r="BX61" s="282"/>
      <c r="BY61" s="282"/>
      <c r="BZ61" s="282"/>
      <c r="CA61" s="282"/>
      <c r="CB61" s="282"/>
      <c r="CC61" s="282"/>
      <c r="CD61" s="282"/>
      <c r="CE61" s="282"/>
      <c r="CF61" s="282"/>
      <c r="CG61" s="282"/>
      <c r="CH61" s="282"/>
      <c r="CI61" s="282"/>
      <c r="CJ61" s="282"/>
      <c r="CK61" s="282"/>
      <c r="CL61" s="282"/>
      <c r="CM61" s="282"/>
      <c r="CN61" s="282"/>
      <c r="CO61" s="282"/>
      <c r="CP61" s="282"/>
      <c r="CQ61" s="282"/>
      <c r="CR61" s="282"/>
      <c r="CS61" s="282"/>
      <c r="CT61" s="282"/>
      <c r="CU61" s="282"/>
      <c r="CV61" s="282"/>
      <c r="CW61" s="282"/>
      <c r="CX61" s="282"/>
      <c r="CY61" s="282"/>
      <c r="CZ61" s="282"/>
      <c r="DA61" s="282"/>
      <c r="DB61" s="282"/>
      <c r="DC61" s="282"/>
      <c r="DD61" s="282"/>
      <c r="DE61" s="282"/>
      <c r="DF61" s="282"/>
      <c r="DG61" s="282"/>
      <c r="DH61" s="282"/>
      <c r="DI61" s="282"/>
      <c r="DJ61" s="282"/>
      <c r="DK61" s="282"/>
      <c r="DL61" s="282"/>
      <c r="DM61" s="282"/>
      <c r="DN61" s="282"/>
      <c r="DO61" s="282"/>
      <c r="DP61" s="282"/>
      <c r="DQ61" s="282"/>
      <c r="DR61" s="282"/>
      <c r="DS61" s="282"/>
      <c r="DT61" s="282"/>
      <c r="DU61" s="282"/>
      <c r="DV61" s="282"/>
      <c r="DW61" s="282"/>
      <c r="DX61" s="282"/>
      <c r="DY61" s="282"/>
      <c r="DZ61" s="282"/>
      <c r="EA61" s="282"/>
      <c r="EB61" s="282"/>
      <c r="EC61" s="282"/>
      <c r="ED61" s="282"/>
      <c r="EE61" s="282"/>
      <c r="EF61" s="282"/>
      <c r="EG61" s="282"/>
      <c r="EH61" s="282"/>
      <c r="EI61" s="282"/>
      <c r="EJ61" s="282"/>
      <c r="EK61" s="282"/>
      <c r="EL61" s="282"/>
      <c r="EM61" s="282"/>
      <c r="EN61" s="282"/>
      <c r="EO61" s="282"/>
      <c r="EP61" s="282"/>
      <c r="EQ61" s="282"/>
      <c r="ER61" s="282"/>
      <c r="ES61" s="282"/>
      <c r="ET61" s="282"/>
      <c r="EU61" s="282"/>
      <c r="EV61" s="282"/>
      <c r="EW61" s="282"/>
      <c r="EX61" s="282"/>
      <c r="EY61" s="282"/>
      <c r="EZ61" s="282"/>
      <c r="FA61" s="282"/>
      <c r="FB61" s="282"/>
      <c r="FC61" s="282"/>
      <c r="FD61" s="282"/>
      <c r="FE61" s="282"/>
      <c r="FF61" s="282"/>
      <c r="FG61" s="282"/>
      <c r="FH61" s="282"/>
      <c r="FI61" s="282"/>
      <c r="FJ61" s="282"/>
      <c r="FK61" s="282"/>
      <c r="FL61" s="282"/>
      <c r="FM61" s="282"/>
      <c r="FN61" s="282"/>
      <c r="FO61" s="282"/>
      <c r="FP61" s="282"/>
      <c r="FQ61" s="282"/>
      <c r="FR61" s="282"/>
      <c r="FS61" s="282"/>
      <c r="FT61" s="282"/>
      <c r="FU61" s="282"/>
      <c r="FV61" s="282"/>
      <c r="FW61" s="282"/>
      <c r="FX61" s="282"/>
      <c r="FY61" s="282"/>
      <c r="FZ61" s="282"/>
      <c r="GA61" s="282"/>
      <c r="GB61" s="282"/>
      <c r="GC61" s="282"/>
      <c r="GD61" s="282"/>
      <c r="GE61" s="282"/>
      <c r="GF61" s="282"/>
      <c r="GG61" s="282"/>
      <c r="GH61" s="587"/>
      <c r="GI61" s="587"/>
      <c r="GJ61" s="587"/>
      <c r="GK61" s="587"/>
      <c r="GL61" s="587"/>
      <c r="GM61" s="587"/>
      <c r="GN61" s="587"/>
      <c r="GO61" s="587"/>
      <c r="GP61" s="587"/>
      <c r="GQ61" s="587"/>
      <c r="GR61" s="587"/>
      <c r="GS61" s="587"/>
      <c r="GT61" s="587"/>
      <c r="GU61" s="587"/>
      <c r="GV61" s="587"/>
      <c r="GW61" s="587"/>
      <c r="GX61" s="587"/>
      <c r="GY61" s="587"/>
      <c r="GZ61" s="587"/>
      <c r="HA61" s="587"/>
      <c r="HB61" s="587"/>
      <c r="HC61" s="587"/>
      <c r="HD61" s="587"/>
      <c r="HE61" s="587"/>
      <c r="HF61" s="587"/>
      <c r="HG61" s="587"/>
      <c r="HH61" s="587"/>
      <c r="HI61" s="587"/>
      <c r="HJ61" s="587"/>
      <c r="HK61" s="587"/>
      <c r="HL61" s="587"/>
      <c r="HM61" s="587"/>
      <c r="HN61" s="587"/>
      <c r="HO61" s="587"/>
      <c r="HP61" s="587"/>
      <c r="HQ61" s="587"/>
      <c r="HR61" s="587"/>
      <c r="HS61" s="587"/>
      <c r="HT61" s="587"/>
      <c r="HU61" s="587"/>
      <c r="HV61" s="587"/>
      <c r="HW61" s="587"/>
      <c r="HX61" s="587"/>
      <c r="HY61" s="587"/>
      <c r="HZ61" s="587"/>
      <c r="IA61" s="587"/>
      <c r="IB61" s="587"/>
      <c r="IC61" s="587"/>
      <c r="ID61" s="587"/>
      <c r="IE61" s="587"/>
      <c r="IF61" s="587"/>
      <c r="IG61" s="587"/>
      <c r="IH61" s="587"/>
      <c r="II61" s="587"/>
      <c r="IJ61" s="587"/>
      <c r="IK61" s="587"/>
      <c r="IL61" s="587"/>
      <c r="IM61" s="587"/>
      <c r="IN61" s="587"/>
      <c r="IO61" s="587"/>
      <c r="IP61" s="587"/>
      <c r="IQ61" s="587"/>
      <c r="IR61" s="587"/>
      <c r="IS61" s="587"/>
      <c r="IT61" s="587"/>
      <c r="IU61" s="587"/>
      <c r="IV61" s="587"/>
    </row>
    <row r="62" spans="1:256" s="388" customFormat="1" ht="12.75" customHeight="1" x14ac:dyDescent="0.25">
      <c r="A62" s="282"/>
      <c r="B62" s="392" t="s">
        <v>211</v>
      </c>
      <c r="C62" s="378"/>
      <c r="D62" s="378"/>
      <c r="E62" s="393" t="s">
        <v>367</v>
      </c>
      <c r="F62" s="296">
        <v>2.8</v>
      </c>
      <c r="G62" s="392" t="s">
        <v>548</v>
      </c>
      <c r="H62" s="378"/>
      <c r="I62" s="378"/>
      <c r="J62" s="393" t="s">
        <v>221</v>
      </c>
      <c r="K62" s="394">
        <v>2.8</v>
      </c>
      <c r="L62" s="382" t="s">
        <v>413</v>
      </c>
      <c r="M62" s="394" t="s">
        <v>367</v>
      </c>
      <c r="N62" s="296">
        <v>1</v>
      </c>
      <c r="O62" s="378" t="s">
        <v>660</v>
      </c>
      <c r="P62" s="378"/>
      <c r="Q62" s="378"/>
      <c r="R62" s="385"/>
      <c r="S62" s="282" t="s">
        <v>100</v>
      </c>
      <c r="T62" s="334" t="s">
        <v>187</v>
      </c>
      <c r="U62" s="317"/>
      <c r="V62" s="317"/>
      <c r="W62" s="317"/>
      <c r="X62" s="369" t="s">
        <v>187</v>
      </c>
      <c r="Y62" s="369" t="s">
        <v>160</v>
      </c>
      <c r="Z62" s="317" t="s">
        <v>224</v>
      </c>
      <c r="AA62" s="317"/>
      <c r="AB62" s="318"/>
      <c r="AC62" s="369" t="s">
        <v>223</v>
      </c>
      <c r="AD62" s="369">
        <v>0</v>
      </c>
      <c r="AE62" s="317" t="s">
        <v>224</v>
      </c>
      <c r="AF62" s="318"/>
      <c r="AG62" s="335" t="s">
        <v>505</v>
      </c>
      <c r="AH62" s="369" t="s">
        <v>503</v>
      </c>
      <c r="AI62" s="369" t="s">
        <v>505</v>
      </c>
      <c r="AJ62" s="317" t="s">
        <v>407</v>
      </c>
      <c r="AK62" s="318"/>
      <c r="AL62" s="335" t="s">
        <v>589</v>
      </c>
      <c r="AM62" s="369">
        <v>2.5000000000000001E-3</v>
      </c>
      <c r="AN62" s="317" t="s">
        <v>442</v>
      </c>
      <c r="AO62" s="335"/>
      <c r="AP62" s="335"/>
      <c r="AQ62" s="371"/>
      <c r="AR62" s="282"/>
      <c r="AS62" s="282"/>
      <c r="AT62" s="377" t="str">
        <f>IF('INPUT &amp; OUTPUT'!$AF$10=1,"",IF('INPUT &amp; OUTPUT'!$AF$10=2,$B62,$T62))</f>
        <v xml:space="preserve">Animal Husbandry </v>
      </c>
      <c r="AU62" s="378"/>
      <c r="AV62" s="378"/>
      <c r="AW62" s="379"/>
      <c r="AX62" s="380" t="str">
        <f>IF('INPUT &amp; OUTPUT'!$AF$10=1,"",IF('INPUT &amp; OUTPUT'!$AF$10=2,$B62,$Z62))</f>
        <v>Other</v>
      </c>
      <c r="AY62" s="381"/>
      <c r="AZ62" s="380"/>
      <c r="BA62" s="382" t="str">
        <f>IF('INPUT &amp; OUTPUT'!$AF$10=1,"",IF('INPUT &amp; OUTPUT'!$AF$10=2,E62,AC62))</f>
        <v>FPA</v>
      </c>
      <c r="BB62" s="383">
        <f>IF('INPUT &amp; OUTPUT'!$AF$10=1,"",IF('INPUT &amp; OUTPUT'!$AF$10=2,F62,AD62))</f>
        <v>0</v>
      </c>
      <c r="BC62" s="380" t="str">
        <f>IF('INPUT &amp; OUTPUT'!$AF$10=1,"",IF('INPUT &amp; OUTPUT'!$AF$10=2,$G62,$AE62))</f>
        <v>Other</v>
      </c>
      <c r="BD62" s="384"/>
      <c r="BE62" s="385"/>
      <c r="BF62" s="385" t="str">
        <f>IF('INPUT &amp; OUTPUT'!$AF$10=1,"",IF('INPUT &amp; OUTPUT'!$AF$10=2,$J62,$AG62))</f>
        <v>TBA*</v>
      </c>
      <c r="BG62" s="386" t="str">
        <f>IF('INPUT &amp; OUTPUT'!$AF$10=1,"",IF('INPUT &amp; OUTPUT'!$AF$10=2,"",$AH62))</f>
        <v>-</v>
      </c>
      <c r="BH62" s="296" t="str">
        <f>IF('INPUT &amp; OUTPUT'!$AF$10=1,"",IF('INPUT &amp; OUTPUT'!$AF$10=2,$K62,$AI62))</f>
        <v>TBA*</v>
      </c>
      <c r="BI62" s="380" t="str">
        <f>IF('INPUT &amp; OUTPUT'!$AF$10=1,"",IF('INPUT &amp; OUTPUT'!$AF$10=2,$L62,$AJ62))</f>
        <v>Commercial or retail uses</v>
      </c>
      <c r="BJ62" s="385"/>
      <c r="BK62" s="385" t="str">
        <f>IF('INPUT &amp; OUTPUT'!$AF$10=1,"",IF('INPUT &amp; OUTPUT'!$AF$10=2,$M62,$AL62))</f>
        <v>m² site area</v>
      </c>
      <c r="BL62" s="296">
        <f>IF('INPUT &amp; OUTPUT'!$AF$10=1,"",IF('INPUT &amp; OUTPUT'!$AF$10=2,$N62,$AM62))</f>
        <v>2.5000000000000001E-3</v>
      </c>
      <c r="BM62" s="384" t="str">
        <f>IF(OR(BI62="Single dwelling unit",BI62="Multiple dwelling units"),"dwelling",IF(AND('INPUT &amp; OUTPUT'!$AF$10=2,'Reference Data'!AT62&lt;&gt;0),"lot","-"))</f>
        <v>-</v>
      </c>
      <c r="BN62" s="387"/>
      <c r="BO62" s="380" t="str">
        <f>IF('INPUT &amp; OUTPUT'!$AF$10=1,"",IF('INPUT &amp; OUTPUT'!$AF$10=2,$O62,$AN62))</f>
        <v>Low impact rural</v>
      </c>
      <c r="BP62" s="378"/>
      <c r="BQ62" s="378"/>
      <c r="BR62" s="379"/>
      <c r="BS62" s="282"/>
      <c r="BT62" s="282"/>
      <c r="BU62" s="282">
        <v>0</v>
      </c>
      <c r="BV62" s="282"/>
      <c r="BW62" s="282"/>
      <c r="BX62" s="282"/>
      <c r="BY62" s="282"/>
      <c r="BZ62" s="282"/>
      <c r="CA62" s="282"/>
      <c r="CB62" s="282"/>
      <c r="CC62" s="282"/>
      <c r="CD62" s="282"/>
      <c r="CE62" s="282"/>
      <c r="CF62" s="282"/>
      <c r="CG62" s="282"/>
      <c r="CH62" s="282"/>
      <c r="CI62" s="282"/>
      <c r="CJ62" s="282"/>
      <c r="CK62" s="282"/>
      <c r="CL62" s="282"/>
      <c r="CM62" s="282"/>
      <c r="CN62" s="282"/>
      <c r="CO62" s="282"/>
      <c r="CP62" s="282"/>
      <c r="CQ62" s="282"/>
      <c r="CR62" s="282"/>
      <c r="CS62" s="282"/>
      <c r="CT62" s="282"/>
      <c r="CU62" s="282"/>
      <c r="CV62" s="282"/>
      <c r="CW62" s="282"/>
      <c r="CX62" s="282"/>
      <c r="CY62" s="282"/>
      <c r="CZ62" s="282"/>
      <c r="DA62" s="282"/>
      <c r="DB62" s="282"/>
      <c r="DC62" s="282"/>
      <c r="DD62" s="282"/>
      <c r="DE62" s="282"/>
      <c r="DF62" s="282"/>
      <c r="DG62" s="282"/>
      <c r="DH62" s="282"/>
      <c r="DI62" s="282"/>
      <c r="DJ62" s="282"/>
      <c r="DK62" s="282"/>
      <c r="DL62" s="282"/>
      <c r="DM62" s="282"/>
      <c r="DN62" s="282"/>
      <c r="DO62" s="282"/>
      <c r="DP62" s="282"/>
      <c r="DQ62" s="282"/>
      <c r="DR62" s="282"/>
      <c r="DS62" s="282"/>
      <c r="DT62" s="282"/>
      <c r="DU62" s="282"/>
      <c r="DV62" s="282"/>
      <c r="DW62" s="282"/>
      <c r="DX62" s="282"/>
      <c r="DY62" s="282"/>
      <c r="DZ62" s="282"/>
      <c r="EA62" s="282"/>
      <c r="EB62" s="282"/>
      <c r="EC62" s="282"/>
      <c r="ED62" s="282"/>
      <c r="EE62" s="282"/>
      <c r="EF62" s="282"/>
      <c r="EG62" s="282"/>
      <c r="EH62" s="282"/>
      <c r="EI62" s="282"/>
      <c r="EJ62" s="282"/>
      <c r="EK62" s="282"/>
      <c r="EL62" s="282"/>
      <c r="EM62" s="282"/>
      <c r="EN62" s="282"/>
      <c r="EO62" s="282"/>
      <c r="EP62" s="282"/>
      <c r="EQ62" s="282"/>
      <c r="ER62" s="282"/>
      <c r="ES62" s="282"/>
      <c r="ET62" s="282"/>
      <c r="EU62" s="282"/>
      <c r="EV62" s="282"/>
      <c r="EW62" s="282"/>
      <c r="EX62" s="282"/>
      <c r="EY62" s="282"/>
      <c r="EZ62" s="282"/>
      <c r="FA62" s="282"/>
      <c r="FB62" s="282"/>
      <c r="FC62" s="282"/>
      <c r="FD62" s="282"/>
      <c r="FE62" s="282"/>
      <c r="FF62" s="282"/>
      <c r="FG62" s="282"/>
      <c r="FH62" s="282"/>
      <c r="FI62" s="282"/>
      <c r="FJ62" s="282"/>
      <c r="FK62" s="282"/>
      <c r="FL62" s="282"/>
      <c r="FM62" s="282"/>
      <c r="FN62" s="282"/>
      <c r="FO62" s="282"/>
      <c r="FP62" s="282"/>
      <c r="FQ62" s="282"/>
      <c r="FR62" s="282"/>
      <c r="FS62" s="282"/>
      <c r="FT62" s="282"/>
      <c r="FU62" s="282"/>
      <c r="FV62" s="282"/>
      <c r="FW62" s="282"/>
      <c r="FX62" s="282"/>
      <c r="FY62" s="282"/>
      <c r="FZ62" s="282"/>
      <c r="GA62" s="282"/>
      <c r="GB62" s="282"/>
      <c r="GC62" s="282"/>
      <c r="GD62" s="282"/>
      <c r="GE62" s="282"/>
      <c r="GF62" s="282"/>
      <c r="GG62" s="282"/>
      <c r="GH62" s="587"/>
      <c r="GI62" s="587"/>
      <c r="GJ62" s="587"/>
      <c r="GK62" s="587"/>
      <c r="GL62" s="587"/>
      <c r="GM62" s="587"/>
      <c r="GN62" s="587"/>
      <c r="GO62" s="587"/>
      <c r="GP62" s="587"/>
      <c r="GQ62" s="587"/>
      <c r="GR62" s="587"/>
      <c r="GS62" s="587"/>
      <c r="GT62" s="587"/>
      <c r="GU62" s="587"/>
      <c r="GV62" s="587"/>
      <c r="GW62" s="587"/>
      <c r="GX62" s="587"/>
      <c r="GY62" s="587"/>
      <c r="GZ62" s="587"/>
      <c r="HA62" s="587"/>
      <c r="HB62" s="587"/>
      <c r="HC62" s="587"/>
      <c r="HD62" s="587"/>
      <c r="HE62" s="587"/>
      <c r="HF62" s="587"/>
      <c r="HG62" s="587"/>
      <c r="HH62" s="587"/>
      <c r="HI62" s="587"/>
      <c r="HJ62" s="587"/>
      <c r="HK62" s="587"/>
      <c r="HL62" s="587"/>
      <c r="HM62" s="587"/>
      <c r="HN62" s="587"/>
      <c r="HO62" s="587"/>
      <c r="HP62" s="587"/>
      <c r="HQ62" s="587"/>
      <c r="HR62" s="587"/>
      <c r="HS62" s="587"/>
      <c r="HT62" s="587"/>
      <c r="HU62" s="587"/>
      <c r="HV62" s="587"/>
      <c r="HW62" s="587"/>
      <c r="HX62" s="587"/>
      <c r="HY62" s="587"/>
      <c r="HZ62" s="587"/>
      <c r="IA62" s="587"/>
      <c r="IB62" s="587"/>
      <c r="IC62" s="587"/>
      <c r="ID62" s="587"/>
      <c r="IE62" s="587"/>
      <c r="IF62" s="587"/>
      <c r="IG62" s="587"/>
      <c r="IH62" s="587"/>
      <c r="II62" s="587"/>
      <c r="IJ62" s="587"/>
      <c r="IK62" s="587"/>
      <c r="IL62" s="587"/>
      <c r="IM62" s="587"/>
      <c r="IN62" s="587"/>
      <c r="IO62" s="587"/>
      <c r="IP62" s="587"/>
      <c r="IQ62" s="587"/>
      <c r="IR62" s="587"/>
      <c r="IS62" s="587"/>
      <c r="IT62" s="587"/>
      <c r="IU62" s="587"/>
      <c r="IV62" s="587"/>
    </row>
    <row r="63" spans="1:256" s="388" customFormat="1" ht="12.75" customHeight="1" x14ac:dyDescent="0.25">
      <c r="A63" s="282"/>
      <c r="B63" s="330" t="s">
        <v>591</v>
      </c>
      <c r="C63" s="331"/>
      <c r="D63" s="331"/>
      <c r="E63" s="338" t="s">
        <v>367</v>
      </c>
      <c r="F63" s="295">
        <v>2.8</v>
      </c>
      <c r="G63" s="330" t="s">
        <v>548</v>
      </c>
      <c r="H63" s="331"/>
      <c r="I63" s="331"/>
      <c r="J63" s="338" t="s">
        <v>221</v>
      </c>
      <c r="K63" s="389">
        <v>2.8</v>
      </c>
      <c r="L63" s="339" t="s">
        <v>412</v>
      </c>
      <c r="M63" s="389" t="s">
        <v>367</v>
      </c>
      <c r="N63" s="295">
        <v>1</v>
      </c>
      <c r="O63" s="331" t="s">
        <v>660</v>
      </c>
      <c r="P63" s="331"/>
      <c r="Q63" s="331"/>
      <c r="R63" s="332"/>
      <c r="S63" s="282" t="s">
        <v>100</v>
      </c>
      <c r="T63" s="334" t="s">
        <v>162</v>
      </c>
      <c r="U63" s="317"/>
      <c r="V63" s="317"/>
      <c r="W63" s="317"/>
      <c r="X63" s="369" t="s">
        <v>162</v>
      </c>
      <c r="Y63" s="369" t="s">
        <v>162</v>
      </c>
      <c r="Z63" s="317" t="s">
        <v>224</v>
      </c>
      <c r="AA63" s="317"/>
      <c r="AB63" s="318"/>
      <c r="AC63" s="369" t="s">
        <v>223</v>
      </c>
      <c r="AD63" s="369">
        <v>0</v>
      </c>
      <c r="AE63" s="317" t="s">
        <v>224</v>
      </c>
      <c r="AF63" s="318"/>
      <c r="AG63" s="335" t="s">
        <v>505</v>
      </c>
      <c r="AH63" s="369" t="s">
        <v>503</v>
      </c>
      <c r="AI63" s="369" t="s">
        <v>505</v>
      </c>
      <c r="AJ63" s="317" t="s">
        <v>407</v>
      </c>
      <c r="AK63" s="318"/>
      <c r="AL63" s="335" t="s">
        <v>589</v>
      </c>
      <c r="AM63" s="369">
        <v>2.5000000000000001E-3</v>
      </c>
      <c r="AN63" s="317" t="s">
        <v>443</v>
      </c>
      <c r="AO63" s="335"/>
      <c r="AP63" s="335"/>
      <c r="AQ63" s="371"/>
      <c r="AR63" s="282"/>
      <c r="AS63" s="282"/>
      <c r="AT63" s="377" t="str">
        <f>IF('INPUT &amp; OUTPUT'!$AF$10=1,"",IF('INPUT &amp; OUTPUT'!$AF$10=2,$B63,$T63))</f>
        <v>Aquaculture</v>
      </c>
      <c r="AU63" s="378"/>
      <c r="AV63" s="378"/>
      <c r="AW63" s="379"/>
      <c r="AX63" s="380" t="str">
        <f>IF('INPUT &amp; OUTPUT'!$AF$10=1,"",IF('INPUT &amp; OUTPUT'!$AF$10=2,$B63,$Z63))</f>
        <v>Other</v>
      </c>
      <c r="AY63" s="381"/>
      <c r="AZ63" s="380"/>
      <c r="BA63" s="382" t="str">
        <f>IF('INPUT &amp; OUTPUT'!$AF$10=1,"",IF('INPUT &amp; OUTPUT'!$AF$10=2,E63,AC63))</f>
        <v>FPA</v>
      </c>
      <c r="BB63" s="383">
        <f>IF('INPUT &amp; OUTPUT'!$AF$10=1,"",IF('INPUT &amp; OUTPUT'!$AF$10=2,F63,AD63))</f>
        <v>0</v>
      </c>
      <c r="BC63" s="380" t="str">
        <f>IF('INPUT &amp; OUTPUT'!$AF$10=1,"",IF('INPUT &amp; OUTPUT'!$AF$10=2,$G63,$AE63))</f>
        <v>Other</v>
      </c>
      <c r="BD63" s="384"/>
      <c r="BE63" s="385"/>
      <c r="BF63" s="385" t="str">
        <f>IF('INPUT &amp; OUTPUT'!$AF$10=1,"",IF('INPUT &amp; OUTPUT'!$AF$10=2,$J63,$AG63))</f>
        <v>TBA*</v>
      </c>
      <c r="BG63" s="386" t="str">
        <f>IF('INPUT &amp; OUTPUT'!$AF$10=1,"",IF('INPUT &amp; OUTPUT'!$AF$10=2,"",$AH63))</f>
        <v>-</v>
      </c>
      <c r="BH63" s="296" t="str">
        <f>IF('INPUT &amp; OUTPUT'!$AF$10=1,"",IF('INPUT &amp; OUTPUT'!$AF$10=2,$K63,$AI63))</f>
        <v>TBA*</v>
      </c>
      <c r="BI63" s="380" t="str">
        <f>IF('INPUT &amp; OUTPUT'!$AF$10=1,"",IF('INPUT &amp; OUTPUT'!$AF$10=2,$L63,$AJ63))</f>
        <v>Commercial or retail uses</v>
      </c>
      <c r="BJ63" s="385"/>
      <c r="BK63" s="385" t="str">
        <f>IF('INPUT &amp; OUTPUT'!$AF$10=1,"",IF('INPUT &amp; OUTPUT'!$AF$10=2,$M63,$AL63))</f>
        <v>m² site area</v>
      </c>
      <c r="BL63" s="296">
        <f>IF('INPUT &amp; OUTPUT'!$AF$10=1,"",IF('INPUT &amp; OUTPUT'!$AF$10=2,$N63,$AM63))</f>
        <v>2.5000000000000001E-3</v>
      </c>
      <c r="BM63" s="384" t="str">
        <f>IF(OR(BI63="Single dwelling unit",BI63="Multiple dwelling units"),"dwelling",IF(AND('INPUT &amp; OUTPUT'!$AF$10=2,'Reference Data'!AT63&lt;&gt;0),"lot","-"))</f>
        <v>-</v>
      </c>
      <c r="BN63" s="387"/>
      <c r="BO63" s="380" t="str">
        <f>IF('INPUT &amp; OUTPUT'!$AF$10=1,"",IF('INPUT &amp; OUTPUT'!$AF$10=2,$O63,$AN63))</f>
        <v>High impact rural</v>
      </c>
      <c r="BP63" s="378"/>
      <c r="BQ63" s="378"/>
      <c r="BR63" s="379"/>
      <c r="BS63" s="282"/>
      <c r="BT63" s="282"/>
      <c r="BU63" s="282">
        <v>0</v>
      </c>
      <c r="BV63" s="282"/>
      <c r="BW63" s="282"/>
      <c r="BX63" s="282"/>
      <c r="BY63" s="282"/>
      <c r="BZ63" s="282"/>
      <c r="CA63" s="282"/>
      <c r="CB63" s="282"/>
      <c r="CC63" s="282"/>
      <c r="CD63" s="282"/>
      <c r="CE63" s="282"/>
      <c r="CF63" s="282"/>
      <c r="CG63" s="282"/>
      <c r="CH63" s="282"/>
      <c r="CI63" s="282"/>
      <c r="CJ63" s="282"/>
      <c r="CK63" s="282"/>
      <c r="CL63" s="282"/>
      <c r="CM63" s="282"/>
      <c r="CN63" s="282"/>
      <c r="CO63" s="282"/>
      <c r="CP63" s="282"/>
      <c r="CQ63" s="282"/>
      <c r="CR63" s="282"/>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282"/>
      <c r="FV63" s="282"/>
      <c r="FW63" s="282"/>
      <c r="FX63" s="282"/>
      <c r="FY63" s="282"/>
      <c r="FZ63" s="282"/>
      <c r="GA63" s="282"/>
      <c r="GB63" s="282"/>
      <c r="GC63" s="282"/>
      <c r="GD63" s="282"/>
      <c r="GE63" s="282"/>
      <c r="GF63" s="282"/>
      <c r="GG63" s="282"/>
      <c r="GH63" s="587"/>
      <c r="GI63" s="587"/>
      <c r="GJ63" s="587"/>
      <c r="GK63" s="587"/>
      <c r="GL63" s="587"/>
      <c r="GM63" s="587"/>
      <c r="GN63" s="587"/>
      <c r="GO63" s="587"/>
      <c r="GP63" s="587"/>
      <c r="GQ63" s="587"/>
      <c r="GR63" s="587"/>
      <c r="GS63" s="587"/>
      <c r="GT63" s="587"/>
      <c r="GU63" s="587"/>
      <c r="GV63" s="587"/>
      <c r="GW63" s="587"/>
      <c r="GX63" s="587"/>
      <c r="GY63" s="587"/>
      <c r="GZ63" s="587"/>
      <c r="HA63" s="587"/>
      <c r="HB63" s="587"/>
      <c r="HC63" s="587"/>
      <c r="HD63" s="587"/>
      <c r="HE63" s="587"/>
      <c r="HF63" s="587"/>
      <c r="HG63" s="587"/>
      <c r="HH63" s="587"/>
      <c r="HI63" s="587"/>
      <c r="HJ63" s="587"/>
      <c r="HK63" s="587"/>
      <c r="HL63" s="587"/>
      <c r="HM63" s="587"/>
      <c r="HN63" s="587"/>
      <c r="HO63" s="587"/>
      <c r="HP63" s="587"/>
      <c r="HQ63" s="587"/>
      <c r="HR63" s="587"/>
      <c r="HS63" s="587"/>
      <c r="HT63" s="587"/>
      <c r="HU63" s="587"/>
      <c r="HV63" s="587"/>
      <c r="HW63" s="587"/>
      <c r="HX63" s="587"/>
      <c r="HY63" s="587"/>
      <c r="HZ63" s="587"/>
      <c r="IA63" s="587"/>
      <c r="IB63" s="587"/>
      <c r="IC63" s="587"/>
      <c r="ID63" s="587"/>
      <c r="IE63" s="587"/>
      <c r="IF63" s="587"/>
      <c r="IG63" s="587"/>
      <c r="IH63" s="587"/>
      <c r="II63" s="587"/>
      <c r="IJ63" s="587"/>
      <c r="IK63" s="587"/>
      <c r="IL63" s="587"/>
      <c r="IM63" s="587"/>
      <c r="IN63" s="587"/>
      <c r="IO63" s="587"/>
      <c r="IP63" s="587"/>
      <c r="IQ63" s="587"/>
      <c r="IR63" s="587"/>
      <c r="IS63" s="587"/>
      <c r="IT63" s="587"/>
      <c r="IU63" s="587"/>
      <c r="IV63" s="587"/>
    </row>
    <row r="64" spans="1:256" ht="12.75" customHeight="1" x14ac:dyDescent="0.25">
      <c r="B64" s="392" t="s">
        <v>18</v>
      </c>
      <c r="C64" s="378"/>
      <c r="D64" s="378"/>
      <c r="E64" s="393" t="s">
        <v>367</v>
      </c>
      <c r="F64" s="296">
        <v>2.8</v>
      </c>
      <c r="G64" s="392" t="s">
        <v>11</v>
      </c>
      <c r="H64" s="378"/>
      <c r="I64" s="378"/>
      <c r="J64" s="393" t="s">
        <v>221</v>
      </c>
      <c r="K64" s="394">
        <v>1.9879999999999998</v>
      </c>
      <c r="L64" s="382" t="s">
        <v>410</v>
      </c>
      <c r="M64" s="394" t="s">
        <v>367</v>
      </c>
      <c r="N64" s="296">
        <v>1</v>
      </c>
      <c r="O64" s="378" t="s">
        <v>660</v>
      </c>
      <c r="P64" s="378"/>
      <c r="Q64" s="378"/>
      <c r="R64" s="385"/>
      <c r="S64" s="282" t="s">
        <v>100</v>
      </c>
      <c r="T64" s="316" t="s">
        <v>240</v>
      </c>
      <c r="U64" s="317"/>
      <c r="V64" s="317"/>
      <c r="W64" s="317"/>
      <c r="X64" s="325" t="s">
        <v>240</v>
      </c>
      <c r="Y64" s="325" t="s">
        <v>179</v>
      </c>
      <c r="Z64" s="317" t="s">
        <v>240</v>
      </c>
      <c r="AA64" s="317"/>
      <c r="AB64" s="318"/>
      <c r="AC64" s="369" t="s">
        <v>364</v>
      </c>
      <c r="AD64" s="369">
        <v>0.6</v>
      </c>
      <c r="AE64" s="317" t="s">
        <v>240</v>
      </c>
      <c r="AF64" s="318"/>
      <c r="AG64" s="335" t="s">
        <v>288</v>
      </c>
      <c r="AH64" s="369" t="s">
        <v>503</v>
      </c>
      <c r="AI64" s="369">
        <v>1.5</v>
      </c>
      <c r="AJ64" s="317" t="s">
        <v>407</v>
      </c>
      <c r="AK64" s="318"/>
      <c r="AL64" s="335" t="s">
        <v>589</v>
      </c>
      <c r="AM64" s="369">
        <v>2.5000000000000001E-3</v>
      </c>
      <c r="AN64" s="317" t="s">
        <v>478</v>
      </c>
      <c r="AO64" s="335"/>
      <c r="AP64" s="335"/>
      <c r="AQ64" s="371"/>
      <c r="AT64" s="377" t="str">
        <f>IF('INPUT &amp; OUTPUT'!$AF$10=1,"",IF('INPUT &amp; OUTPUT'!$AF$10=2,$B64,$T64))</f>
        <v>Bed and Breakfast</v>
      </c>
      <c r="AU64" s="378"/>
      <c r="AV64" s="378"/>
      <c r="AW64" s="379"/>
      <c r="AX64" s="380" t="str">
        <f>IF('INPUT &amp; OUTPUT'!$AF$10=1,"",IF('INPUT &amp; OUTPUT'!$AF$10=2,$B64,$Z64))</f>
        <v>Bed and Breakfast</v>
      </c>
      <c r="AY64" s="381"/>
      <c r="AZ64" s="380"/>
      <c r="BA64" s="382" t="str">
        <f>IF('INPUT &amp; OUTPUT'!$AF$10=1,"",IF('INPUT &amp; OUTPUT'!$AF$10=2,E64,AC64))</f>
        <v>lettable room</v>
      </c>
      <c r="BB64" s="383">
        <f>IF('INPUT &amp; OUTPUT'!$AF$10=1,"",IF('INPUT &amp; OUTPUT'!$AF$10=2,F64,AD64))</f>
        <v>0.6</v>
      </c>
      <c r="BC64" s="380" t="str">
        <f>IF('INPUT &amp; OUTPUT'!$AF$10=1,"",IF('INPUT &amp; OUTPUT'!$AF$10=2,$G64,$AE64))</f>
        <v>Bed and Breakfast</v>
      </c>
      <c r="BD64" s="384"/>
      <c r="BE64" s="385"/>
      <c r="BF64" s="385" t="str">
        <f>IF('INPUT &amp; OUTPUT'!$AF$10=1,"",IF('INPUT &amp; OUTPUT'!$AF$10=2,$J64,$AG64))</f>
        <v>site</v>
      </c>
      <c r="BG64" s="386" t="str">
        <f>IF('INPUT &amp; OUTPUT'!$AF$10=1,"",IF('INPUT &amp; OUTPUT'!$AF$10=2,"",$AH64))</f>
        <v>-</v>
      </c>
      <c r="BH64" s="296">
        <f>IF('INPUT &amp; OUTPUT'!$AF$10=1,"",IF('INPUT &amp; OUTPUT'!$AF$10=2,$K64,$AI64))</f>
        <v>1.5</v>
      </c>
      <c r="BI64" s="380" t="str">
        <f>IF('INPUT &amp; OUTPUT'!$AF$10=1,"",IF('INPUT &amp; OUTPUT'!$AF$10=2,$L64,$AJ64))</f>
        <v>Commercial or retail uses</v>
      </c>
      <c r="BJ64" s="385"/>
      <c r="BK64" s="385" t="str">
        <f>IF('INPUT &amp; OUTPUT'!$AF$10=1,"",IF('INPUT &amp; OUTPUT'!$AF$10=2,$M64,$AL64))</f>
        <v>m² site area</v>
      </c>
      <c r="BL64" s="296">
        <f>IF('INPUT &amp; OUTPUT'!$AF$10=1,"",IF('INPUT &amp; OUTPUT'!$AF$10=2,$N64,$AM64))</f>
        <v>2.5000000000000001E-3</v>
      </c>
      <c r="BM64" s="384" t="str">
        <f>IF(OR(BI64="Single dwelling unit",BI64="Multiple dwelling units"),"dwelling",IF(AND('INPUT &amp; OUTPUT'!$AF$10=2,'Reference Data'!AT64&lt;&gt;0),"lot","-"))</f>
        <v>-</v>
      </c>
      <c r="BN64" s="387"/>
      <c r="BO64" s="380" t="str">
        <f>IF('INPUT &amp; OUTPUT'!$AF$10=1,"",IF('INPUT &amp; OUTPUT'!$AF$10=2,$O64,$AN64))</f>
        <v>Minor uses</v>
      </c>
      <c r="BP64" s="378"/>
      <c r="BQ64" s="378"/>
      <c r="BR64" s="379"/>
      <c r="BU64" s="282">
        <v>0</v>
      </c>
      <c r="GH64" s="587"/>
      <c r="GI64" s="587"/>
      <c r="GJ64" s="587"/>
      <c r="GK64" s="587"/>
      <c r="GL64" s="587"/>
      <c r="GM64" s="587"/>
      <c r="GN64" s="587"/>
      <c r="GO64" s="587"/>
      <c r="GP64" s="587"/>
      <c r="GQ64" s="587"/>
      <c r="GR64" s="587"/>
      <c r="GS64" s="587"/>
      <c r="GT64" s="587"/>
      <c r="GU64" s="587"/>
      <c r="GV64" s="587"/>
      <c r="GW64" s="587"/>
      <c r="GX64" s="587"/>
      <c r="GY64" s="587"/>
      <c r="GZ64" s="587"/>
      <c r="HA64" s="587"/>
      <c r="HB64" s="587"/>
      <c r="HC64" s="587"/>
      <c r="HD64" s="587"/>
      <c r="HE64" s="587"/>
      <c r="HF64" s="587"/>
      <c r="HG64" s="587"/>
      <c r="HH64" s="587"/>
      <c r="HI64" s="587"/>
      <c r="HJ64" s="587"/>
      <c r="HK64" s="587"/>
      <c r="HL64" s="587"/>
      <c r="HM64" s="587"/>
      <c r="HN64" s="587"/>
      <c r="HO64" s="587"/>
      <c r="HP64" s="587"/>
      <c r="HQ64" s="587"/>
      <c r="HR64" s="587"/>
      <c r="HS64" s="587"/>
      <c r="HT64" s="587"/>
      <c r="HU64" s="587"/>
      <c r="HV64" s="587"/>
      <c r="HW64" s="587"/>
      <c r="HX64" s="587"/>
      <c r="HY64" s="587"/>
      <c r="HZ64" s="587"/>
      <c r="IA64" s="587"/>
      <c r="IB64" s="587"/>
      <c r="IC64" s="587"/>
      <c r="ID64" s="587"/>
      <c r="IE64" s="587"/>
      <c r="IF64" s="587"/>
      <c r="IG64" s="587"/>
      <c r="IH64" s="587"/>
      <c r="II64" s="587"/>
      <c r="IJ64" s="587"/>
      <c r="IK64" s="587"/>
      <c r="IL64" s="587"/>
      <c r="IM64" s="587"/>
      <c r="IN64" s="587"/>
      <c r="IO64" s="587"/>
      <c r="IP64" s="587"/>
      <c r="IQ64" s="587"/>
      <c r="IR64" s="587"/>
      <c r="IS64" s="587"/>
      <c r="IT64" s="587"/>
      <c r="IU64" s="587"/>
      <c r="IV64" s="587"/>
    </row>
    <row r="65" spans="1:256" ht="12.75" customHeight="1" x14ac:dyDescent="0.25">
      <c r="B65" s="330" t="s">
        <v>19</v>
      </c>
      <c r="C65" s="331"/>
      <c r="D65" s="331"/>
      <c r="E65" s="338" t="s">
        <v>367</v>
      </c>
      <c r="F65" s="295">
        <v>2.8</v>
      </c>
      <c r="G65" s="330" t="s">
        <v>12</v>
      </c>
      <c r="H65" s="331"/>
      <c r="I65" s="331"/>
      <c r="J65" s="338" t="s">
        <v>221</v>
      </c>
      <c r="K65" s="389">
        <v>2.4079999999999999</v>
      </c>
      <c r="L65" s="339" t="s">
        <v>410</v>
      </c>
      <c r="M65" s="389" t="s">
        <v>367</v>
      </c>
      <c r="N65" s="295">
        <v>1</v>
      </c>
      <c r="O65" s="331" t="s">
        <v>660</v>
      </c>
      <c r="P65" s="331"/>
      <c r="Q65" s="331"/>
      <c r="R65" s="332"/>
      <c r="S65" s="282" t="s">
        <v>100</v>
      </c>
      <c r="T65" s="334" t="s">
        <v>603</v>
      </c>
      <c r="U65" s="317"/>
      <c r="V65" s="317"/>
      <c r="W65" s="317"/>
      <c r="X65" s="369" t="s">
        <v>200</v>
      </c>
      <c r="Y65" s="369" t="s">
        <v>603</v>
      </c>
      <c r="Z65" s="317" t="s">
        <v>224</v>
      </c>
      <c r="AA65" s="317"/>
      <c r="AB65" s="318"/>
      <c r="AC65" s="369" t="s">
        <v>223</v>
      </c>
      <c r="AD65" s="369">
        <v>0</v>
      </c>
      <c r="AE65" s="317" t="s">
        <v>224</v>
      </c>
      <c r="AF65" s="371"/>
      <c r="AG65" s="335" t="s">
        <v>505</v>
      </c>
      <c r="AH65" s="369" t="s">
        <v>503</v>
      </c>
      <c r="AI65" s="369" t="s">
        <v>505</v>
      </c>
      <c r="AJ65" s="317" t="s">
        <v>407</v>
      </c>
      <c r="AK65" s="318"/>
      <c r="AL65" s="335" t="s">
        <v>589</v>
      </c>
      <c r="AM65" s="369">
        <v>2.5000000000000001E-3</v>
      </c>
      <c r="AN65" s="317" t="s">
        <v>224</v>
      </c>
      <c r="AO65" s="335"/>
      <c r="AP65" s="335"/>
      <c r="AQ65" s="371"/>
      <c r="AT65" s="377" t="str">
        <f>IF('INPUT &amp; OUTPUT'!$AF$10=1,"",IF('INPUT &amp; OUTPUT'!$AF$10=2,$B65,$T65))</f>
        <v>Brothel</v>
      </c>
      <c r="AU65" s="378"/>
      <c r="AV65" s="378"/>
      <c r="AW65" s="379"/>
      <c r="AX65" s="380" t="str">
        <f>IF('INPUT &amp; OUTPUT'!$AF$10=1,"",IF('INPUT &amp; OUTPUT'!$AF$10=2,$B65,$Z65))</f>
        <v>Other</v>
      </c>
      <c r="AY65" s="381"/>
      <c r="AZ65" s="380"/>
      <c r="BA65" s="382" t="str">
        <f>IF('INPUT &amp; OUTPUT'!$AF$10=1,"",IF('INPUT &amp; OUTPUT'!$AF$10=2,E65,AC65))</f>
        <v>FPA</v>
      </c>
      <c r="BB65" s="383">
        <f>IF('INPUT &amp; OUTPUT'!$AF$10=1,"",IF('INPUT &amp; OUTPUT'!$AF$10=2,F65,AD65))</f>
        <v>0</v>
      </c>
      <c r="BC65" s="380" t="str">
        <f>IF('INPUT &amp; OUTPUT'!$AF$10=1,"",IF('INPUT &amp; OUTPUT'!$AF$10=2,$G65,$AE65))</f>
        <v>Other</v>
      </c>
      <c r="BD65" s="384"/>
      <c r="BE65" s="385"/>
      <c r="BF65" s="385" t="str">
        <f>IF('INPUT &amp; OUTPUT'!$AF$10=1,"",IF('INPUT &amp; OUTPUT'!$AF$10=2,$J65,$AG65))</f>
        <v>TBA*</v>
      </c>
      <c r="BG65" s="386" t="str">
        <f>IF('INPUT &amp; OUTPUT'!$AF$10=1,"",IF('INPUT &amp; OUTPUT'!$AF$10=2,"",$AH65))</f>
        <v>-</v>
      </c>
      <c r="BH65" s="296" t="str">
        <f>IF('INPUT &amp; OUTPUT'!$AF$10=1,"",IF('INPUT &amp; OUTPUT'!$AF$10=2,$K65,$AI65))</f>
        <v>TBA*</v>
      </c>
      <c r="BI65" s="380" t="str">
        <f>IF('INPUT &amp; OUTPUT'!$AF$10=1,"",IF('INPUT &amp; OUTPUT'!$AF$10=2,$L65,$AJ65))</f>
        <v>Commercial or retail uses</v>
      </c>
      <c r="BJ65" s="385"/>
      <c r="BK65" s="385" t="str">
        <f>IF('INPUT &amp; OUTPUT'!$AF$10=1,"",IF('INPUT &amp; OUTPUT'!$AF$10=2,$M65,$AL65))</f>
        <v>m² site area</v>
      </c>
      <c r="BL65" s="296">
        <f>IF('INPUT &amp; OUTPUT'!$AF$10=1,"",IF('INPUT &amp; OUTPUT'!$AF$10=2,$N65,$AM65))</f>
        <v>2.5000000000000001E-3</v>
      </c>
      <c r="BM65" s="384" t="str">
        <f>IF(OR(BI65="Single dwelling unit",BI65="Multiple dwelling units"),"dwelling",IF(AND('INPUT &amp; OUTPUT'!$AF$10=2,'Reference Data'!AT65&lt;&gt;0),"lot","-"))</f>
        <v>-</v>
      </c>
      <c r="BN65" s="387"/>
      <c r="BO65" s="380" t="str">
        <f>IF('INPUT &amp; OUTPUT'!$AF$10=1,"",IF('INPUT &amp; OUTPUT'!$AF$10=2,$O65,$AN65))</f>
        <v>Other</v>
      </c>
      <c r="BP65" s="378"/>
      <c r="BQ65" s="378"/>
      <c r="BR65" s="379"/>
      <c r="BU65" s="282">
        <v>0</v>
      </c>
      <c r="GH65" s="587"/>
      <c r="GI65" s="587"/>
      <c r="GJ65" s="587"/>
      <c r="GK65" s="587"/>
      <c r="GL65" s="587"/>
      <c r="GM65" s="587"/>
      <c r="GN65" s="587"/>
      <c r="GO65" s="587"/>
      <c r="GP65" s="587"/>
      <c r="GQ65" s="587"/>
      <c r="GR65" s="587"/>
      <c r="GS65" s="587"/>
      <c r="GT65" s="587"/>
      <c r="GU65" s="587"/>
      <c r="GV65" s="587"/>
      <c r="GW65" s="587"/>
      <c r="GX65" s="587"/>
      <c r="GY65" s="587"/>
      <c r="GZ65" s="587"/>
      <c r="HA65" s="587"/>
      <c r="HB65" s="587"/>
      <c r="HC65" s="587"/>
      <c r="HD65" s="587"/>
      <c r="HE65" s="587"/>
      <c r="HF65" s="587"/>
      <c r="HG65" s="587"/>
      <c r="HH65" s="587"/>
      <c r="HI65" s="587"/>
      <c r="HJ65" s="587"/>
      <c r="HK65" s="587"/>
      <c r="HL65" s="587"/>
      <c r="HM65" s="587"/>
      <c r="HN65" s="587"/>
      <c r="HO65" s="587"/>
      <c r="HP65" s="587"/>
      <c r="HQ65" s="587"/>
      <c r="HR65" s="587"/>
      <c r="HS65" s="587"/>
      <c r="HT65" s="587"/>
      <c r="HU65" s="587"/>
      <c r="HV65" s="587"/>
      <c r="HW65" s="587"/>
      <c r="HX65" s="587"/>
      <c r="HY65" s="587"/>
      <c r="HZ65" s="587"/>
      <c r="IA65" s="587"/>
      <c r="IB65" s="587"/>
      <c r="IC65" s="587"/>
      <c r="ID65" s="587"/>
      <c r="IE65" s="587"/>
      <c r="IF65" s="587"/>
      <c r="IG65" s="587"/>
      <c r="IH65" s="587"/>
      <c r="II65" s="587"/>
      <c r="IJ65" s="587"/>
      <c r="IK65" s="587"/>
      <c r="IL65" s="587"/>
      <c r="IM65" s="587"/>
      <c r="IN65" s="587"/>
      <c r="IO65" s="587"/>
      <c r="IP65" s="587"/>
      <c r="IQ65" s="587"/>
      <c r="IR65" s="587"/>
      <c r="IS65" s="587"/>
      <c r="IT65" s="587"/>
      <c r="IU65" s="587"/>
      <c r="IV65" s="587"/>
    </row>
    <row r="66" spans="1:256" s="388" customFormat="1" ht="12.75" customHeight="1" x14ac:dyDescent="0.25">
      <c r="A66" s="282"/>
      <c r="B66" s="392" t="s">
        <v>19</v>
      </c>
      <c r="C66" s="378" t="s">
        <v>10</v>
      </c>
      <c r="D66" s="378"/>
      <c r="E66" s="393" t="s">
        <v>367</v>
      </c>
      <c r="F66" s="296">
        <v>2.8</v>
      </c>
      <c r="G66" s="392" t="s">
        <v>13</v>
      </c>
      <c r="H66" s="378"/>
      <c r="I66" s="378"/>
      <c r="J66" s="393" t="s">
        <v>221</v>
      </c>
      <c r="K66" s="394">
        <v>2.6039999999999996</v>
      </c>
      <c r="L66" s="382" t="s">
        <v>410</v>
      </c>
      <c r="M66" s="394" t="s">
        <v>367</v>
      </c>
      <c r="N66" s="296">
        <v>1</v>
      </c>
      <c r="O66" s="378" t="s">
        <v>660</v>
      </c>
      <c r="P66" s="378"/>
      <c r="Q66" s="378"/>
      <c r="R66" s="385"/>
      <c r="S66" s="282" t="s">
        <v>100</v>
      </c>
      <c r="T66" s="334" t="s">
        <v>193</v>
      </c>
      <c r="U66" s="317"/>
      <c r="V66" s="317"/>
      <c r="W66" s="317"/>
      <c r="X66" s="369" t="s">
        <v>193</v>
      </c>
      <c r="Y66" s="369" t="s">
        <v>151</v>
      </c>
      <c r="Z66" s="317" t="s">
        <v>224</v>
      </c>
      <c r="AA66" s="317"/>
      <c r="AB66" s="318"/>
      <c r="AC66" s="369" t="s">
        <v>223</v>
      </c>
      <c r="AD66" s="369">
        <v>0</v>
      </c>
      <c r="AE66" s="317" t="s">
        <v>224</v>
      </c>
      <c r="AF66" s="318"/>
      <c r="AG66" s="335" t="s">
        <v>505</v>
      </c>
      <c r="AH66" s="369" t="s">
        <v>503</v>
      </c>
      <c r="AI66" s="369" t="s">
        <v>505</v>
      </c>
      <c r="AJ66" s="317" t="s">
        <v>407</v>
      </c>
      <c r="AK66" s="318"/>
      <c r="AL66" s="335" t="s">
        <v>589</v>
      </c>
      <c r="AM66" s="369">
        <v>2.5000000000000001E-3</v>
      </c>
      <c r="AN66" s="317" t="s">
        <v>477</v>
      </c>
      <c r="AO66" s="335"/>
      <c r="AP66" s="335"/>
      <c r="AQ66" s="371"/>
      <c r="AR66" s="282"/>
      <c r="AS66" s="282"/>
      <c r="AT66" s="377" t="str">
        <f>IF('INPUT &amp; OUTPUT'!$AF$10=1,"",IF('INPUT &amp; OUTPUT'!$AF$10=2,$B66,$T66))</f>
        <v>Car Park</v>
      </c>
      <c r="AU66" s="378"/>
      <c r="AV66" s="378"/>
      <c r="AW66" s="379"/>
      <c r="AX66" s="380" t="str">
        <f>IF('INPUT &amp; OUTPUT'!$AF$10=1,"",IF('INPUT &amp; OUTPUT'!$AF$10=2,$B66,$Z66))</f>
        <v>Other</v>
      </c>
      <c r="AY66" s="381"/>
      <c r="AZ66" s="380"/>
      <c r="BA66" s="382" t="str">
        <f>IF('INPUT &amp; OUTPUT'!$AF$10=1,"",IF('INPUT &amp; OUTPUT'!$AF$10=2,E66,AC66))</f>
        <v>FPA</v>
      </c>
      <c r="BB66" s="383">
        <f>IF('INPUT &amp; OUTPUT'!$AF$10=1,"",IF('INPUT &amp; OUTPUT'!$AF$10=2,F66,AD66))</f>
        <v>0</v>
      </c>
      <c r="BC66" s="380" t="str">
        <f>IF('INPUT &amp; OUTPUT'!$AF$10=1,"",IF('INPUT &amp; OUTPUT'!$AF$10=2,$G66,$AE66))</f>
        <v>Other</v>
      </c>
      <c r="BD66" s="384"/>
      <c r="BE66" s="385"/>
      <c r="BF66" s="385" t="str">
        <f>IF('INPUT &amp; OUTPUT'!$AF$10=1,"",IF('INPUT &amp; OUTPUT'!$AF$10=2,$J66,$AG66))</f>
        <v>TBA*</v>
      </c>
      <c r="BG66" s="386" t="str">
        <f>IF('INPUT &amp; OUTPUT'!$AF$10=1,"",IF('INPUT &amp; OUTPUT'!$AF$10=2,"",$AH66))</f>
        <v>-</v>
      </c>
      <c r="BH66" s="296" t="str">
        <f>IF('INPUT &amp; OUTPUT'!$AF$10=1,"",IF('INPUT &amp; OUTPUT'!$AF$10=2,$K66,$AI66))</f>
        <v>TBA*</v>
      </c>
      <c r="BI66" s="380" t="str">
        <f>IF('INPUT &amp; OUTPUT'!$AF$10=1,"",IF('INPUT &amp; OUTPUT'!$AF$10=2,$L66,$AJ66))</f>
        <v>Commercial or retail uses</v>
      </c>
      <c r="BJ66" s="385"/>
      <c r="BK66" s="385" t="str">
        <f>IF('INPUT &amp; OUTPUT'!$AF$10=1,"",IF('INPUT &amp; OUTPUT'!$AF$10=2,$M66,$AL66))</f>
        <v>m² site area</v>
      </c>
      <c r="BL66" s="296">
        <f>IF('INPUT &amp; OUTPUT'!$AF$10=1,"",IF('INPUT &amp; OUTPUT'!$AF$10=2,$N66,$AM66))</f>
        <v>2.5000000000000001E-3</v>
      </c>
      <c r="BM66" s="384" t="str">
        <f>IF(OR(BI66="Single dwelling unit",BI66="Multiple dwelling units"),"dwelling",IF(AND('INPUT &amp; OUTPUT'!$AF$10=2,'Reference Data'!AT66&lt;&gt;0),"lot","-"))</f>
        <v>-</v>
      </c>
      <c r="BN66" s="387"/>
      <c r="BO66" s="380" t="str">
        <f>IF('INPUT &amp; OUTPUT'!$AF$10=1,"",IF('INPUT &amp; OUTPUT'!$AF$10=2,$O66,$AN66))</f>
        <v>Specialised uses</v>
      </c>
      <c r="BP66" s="378"/>
      <c r="BQ66" s="378"/>
      <c r="BR66" s="379"/>
      <c r="BS66" s="282"/>
      <c r="BT66" s="282"/>
      <c r="BU66" s="282">
        <v>0</v>
      </c>
      <c r="BV66" s="282"/>
      <c r="BW66" s="282"/>
      <c r="BX66" s="282"/>
      <c r="BY66" s="282"/>
      <c r="BZ66" s="282"/>
      <c r="CA66" s="282"/>
      <c r="CB66" s="282"/>
      <c r="CC66" s="282"/>
      <c r="CD66" s="282"/>
      <c r="CE66" s="282"/>
      <c r="CF66" s="282"/>
      <c r="CG66" s="282"/>
      <c r="CH66" s="282"/>
      <c r="CI66" s="282"/>
      <c r="CJ66" s="282"/>
      <c r="CK66" s="282"/>
      <c r="CL66" s="282"/>
      <c r="CM66" s="282"/>
      <c r="CN66" s="282"/>
      <c r="CO66" s="282"/>
      <c r="CP66" s="282"/>
      <c r="CQ66" s="282"/>
      <c r="CR66" s="282"/>
      <c r="CS66" s="282"/>
      <c r="CT66" s="282"/>
      <c r="CU66" s="282"/>
      <c r="CV66" s="282"/>
      <c r="CW66" s="282"/>
      <c r="CX66" s="282"/>
      <c r="CY66" s="282"/>
      <c r="CZ66" s="282"/>
      <c r="DA66" s="282"/>
      <c r="DB66" s="282"/>
      <c r="DC66" s="282"/>
      <c r="DD66" s="282"/>
      <c r="DE66" s="282"/>
      <c r="DF66" s="282"/>
      <c r="DG66" s="282"/>
      <c r="DH66" s="282"/>
      <c r="DI66" s="282"/>
      <c r="DJ66" s="282"/>
      <c r="DK66" s="282"/>
      <c r="DL66" s="282"/>
      <c r="DM66" s="282"/>
      <c r="DN66" s="282"/>
      <c r="DO66" s="282"/>
      <c r="DP66" s="282"/>
      <c r="DQ66" s="282"/>
      <c r="DR66" s="282"/>
      <c r="DS66" s="282"/>
      <c r="DT66" s="282"/>
      <c r="DU66" s="282"/>
      <c r="DV66" s="282"/>
      <c r="DW66" s="282"/>
      <c r="DX66" s="282"/>
      <c r="DY66" s="282"/>
      <c r="DZ66" s="282"/>
      <c r="EA66" s="282"/>
      <c r="EB66" s="282"/>
      <c r="EC66" s="282"/>
      <c r="ED66" s="282"/>
      <c r="EE66" s="282"/>
      <c r="EF66" s="282"/>
      <c r="EG66" s="282"/>
      <c r="EH66" s="282"/>
      <c r="EI66" s="282"/>
      <c r="EJ66" s="282"/>
      <c r="EK66" s="282"/>
      <c r="EL66" s="282"/>
      <c r="EM66" s="282"/>
      <c r="EN66" s="282"/>
      <c r="EO66" s="282"/>
      <c r="EP66" s="282"/>
      <c r="EQ66" s="282"/>
      <c r="ER66" s="282"/>
      <c r="ES66" s="282"/>
      <c r="ET66" s="282"/>
      <c r="EU66" s="282"/>
      <c r="EV66" s="282"/>
      <c r="EW66" s="282"/>
      <c r="EX66" s="282"/>
      <c r="EY66" s="282"/>
      <c r="EZ66" s="282"/>
      <c r="FA66" s="282"/>
      <c r="FB66" s="282"/>
      <c r="FC66" s="282"/>
      <c r="FD66" s="282"/>
      <c r="FE66" s="282"/>
      <c r="FF66" s="282"/>
      <c r="FG66" s="282"/>
      <c r="FH66" s="282"/>
      <c r="FI66" s="282"/>
      <c r="FJ66" s="282"/>
      <c r="FK66" s="282"/>
      <c r="FL66" s="282"/>
      <c r="FM66" s="282"/>
      <c r="FN66" s="282"/>
      <c r="FO66" s="282"/>
      <c r="FP66" s="282"/>
      <c r="FQ66" s="282"/>
      <c r="FR66" s="282"/>
      <c r="FS66" s="282"/>
      <c r="FT66" s="282"/>
      <c r="FU66" s="282"/>
      <c r="FV66" s="282"/>
      <c r="FW66" s="282"/>
      <c r="FX66" s="282"/>
      <c r="FY66" s="282"/>
      <c r="FZ66" s="282"/>
      <c r="GA66" s="282"/>
      <c r="GB66" s="282"/>
      <c r="GC66" s="282"/>
      <c r="GD66" s="282"/>
      <c r="GE66" s="282"/>
      <c r="GF66" s="282"/>
      <c r="GG66" s="282"/>
      <c r="GH66" s="587"/>
      <c r="GI66" s="587"/>
      <c r="GJ66" s="587"/>
      <c r="GK66" s="587"/>
      <c r="GL66" s="587"/>
      <c r="GM66" s="587"/>
      <c r="GN66" s="587"/>
      <c r="GO66" s="587"/>
      <c r="GP66" s="587"/>
      <c r="GQ66" s="587"/>
      <c r="GR66" s="587"/>
      <c r="GS66" s="587"/>
      <c r="GT66" s="587"/>
      <c r="GU66" s="587"/>
      <c r="GV66" s="587"/>
      <c r="GW66" s="587"/>
      <c r="GX66" s="587"/>
      <c r="GY66" s="587"/>
      <c r="GZ66" s="587"/>
      <c r="HA66" s="587"/>
      <c r="HB66" s="587"/>
      <c r="HC66" s="587"/>
      <c r="HD66" s="587"/>
      <c r="HE66" s="587"/>
      <c r="HF66" s="587"/>
      <c r="HG66" s="587"/>
      <c r="HH66" s="587"/>
      <c r="HI66" s="587"/>
      <c r="HJ66" s="587"/>
      <c r="HK66" s="587"/>
      <c r="HL66" s="587"/>
      <c r="HM66" s="587"/>
      <c r="HN66" s="587"/>
      <c r="HO66" s="587"/>
      <c r="HP66" s="587"/>
      <c r="HQ66" s="587"/>
      <c r="HR66" s="587"/>
      <c r="HS66" s="587"/>
      <c r="HT66" s="587"/>
      <c r="HU66" s="587"/>
      <c r="HV66" s="587"/>
      <c r="HW66" s="587"/>
      <c r="HX66" s="587"/>
      <c r="HY66" s="587"/>
      <c r="HZ66" s="587"/>
      <c r="IA66" s="587"/>
      <c r="IB66" s="587"/>
      <c r="IC66" s="587"/>
      <c r="ID66" s="587"/>
      <c r="IE66" s="587"/>
      <c r="IF66" s="587"/>
      <c r="IG66" s="587"/>
      <c r="IH66" s="587"/>
      <c r="II66" s="587"/>
      <c r="IJ66" s="587"/>
      <c r="IK66" s="587"/>
      <c r="IL66" s="587"/>
      <c r="IM66" s="587"/>
      <c r="IN66" s="587"/>
      <c r="IO66" s="587"/>
      <c r="IP66" s="587"/>
      <c r="IQ66" s="587"/>
      <c r="IR66" s="587"/>
      <c r="IS66" s="587"/>
      <c r="IT66" s="587"/>
      <c r="IU66" s="587"/>
      <c r="IV66" s="587"/>
    </row>
    <row r="67" spans="1:256" s="388" customFormat="1" ht="12.75" customHeight="1" x14ac:dyDescent="0.25">
      <c r="A67" s="282"/>
      <c r="B67" s="330" t="s">
        <v>20</v>
      </c>
      <c r="C67" s="331"/>
      <c r="D67" s="331"/>
      <c r="E67" s="338" t="s">
        <v>367</v>
      </c>
      <c r="F67" s="295">
        <v>2.8</v>
      </c>
      <c r="G67" s="330" t="s">
        <v>14</v>
      </c>
      <c r="H67" s="331"/>
      <c r="I67" s="331"/>
      <c r="J67" s="338" t="s">
        <v>221</v>
      </c>
      <c r="K67" s="389">
        <v>2.8</v>
      </c>
      <c r="L67" s="339" t="s">
        <v>410</v>
      </c>
      <c r="M67" s="389" t="s">
        <v>367</v>
      </c>
      <c r="N67" s="295">
        <v>1</v>
      </c>
      <c r="O67" s="331" t="s">
        <v>660</v>
      </c>
      <c r="P67" s="331"/>
      <c r="Q67" s="331"/>
      <c r="R67" s="332"/>
      <c r="S67" s="282" t="s">
        <v>100</v>
      </c>
      <c r="T67" s="334" t="s">
        <v>245</v>
      </c>
      <c r="U67" s="317"/>
      <c r="V67" s="317"/>
      <c r="W67" s="317"/>
      <c r="X67" s="369" t="s">
        <v>245</v>
      </c>
      <c r="Y67" s="369" t="s">
        <v>164</v>
      </c>
      <c r="Z67" s="317" t="s">
        <v>245</v>
      </c>
      <c r="AA67" s="317"/>
      <c r="AB67" s="318"/>
      <c r="AC67" s="369" t="s">
        <v>642</v>
      </c>
      <c r="AD67" s="369">
        <v>5.2000000000000005E-2</v>
      </c>
      <c r="AE67" s="317" t="s">
        <v>245</v>
      </c>
      <c r="AF67" s="318"/>
      <c r="AG67" s="335" t="s">
        <v>9</v>
      </c>
      <c r="AH67" s="369">
        <v>9.300000000000001E-3</v>
      </c>
      <c r="AI67" s="369" t="s">
        <v>482</v>
      </c>
      <c r="AJ67" s="317" t="s">
        <v>407</v>
      </c>
      <c r="AK67" s="318"/>
      <c r="AL67" s="335" t="s">
        <v>589</v>
      </c>
      <c r="AM67" s="369">
        <v>2.5000000000000001E-3</v>
      </c>
      <c r="AN67" s="317" t="s">
        <v>445</v>
      </c>
      <c r="AO67" s="335"/>
      <c r="AP67" s="335"/>
      <c r="AQ67" s="371"/>
      <c r="AR67" s="282"/>
      <c r="AS67" s="282"/>
      <c r="AT67" s="377" t="str">
        <f>IF('INPUT &amp; OUTPUT'!$AF$10=1,"",IF('INPUT &amp; OUTPUT'!$AF$10=2,$B67,$T67))</f>
        <v>Car Washing Station</v>
      </c>
      <c r="AU67" s="378"/>
      <c r="AV67" s="378"/>
      <c r="AW67" s="379"/>
      <c r="AX67" s="380" t="str">
        <f>IF('INPUT &amp; OUTPUT'!$AF$10=1,"",IF('INPUT &amp; OUTPUT'!$AF$10=2,$B67,$Z67))</f>
        <v>Car Washing Station</v>
      </c>
      <c r="AY67" s="381"/>
      <c r="AZ67" s="380"/>
      <c r="BA67" s="382" t="str">
        <f>IF('INPUT &amp; OUTPUT'!$AF$10=1,"",IF('INPUT &amp; OUTPUT'!$AF$10=2,E67,AC67))</f>
        <v>m² TUA</v>
      </c>
      <c r="BB67" s="383">
        <f>IF('INPUT &amp; OUTPUT'!$AF$10=1,"",IF('INPUT &amp; OUTPUT'!$AF$10=2,F67,AD67))</f>
        <v>5.2000000000000005E-2</v>
      </c>
      <c r="BC67" s="380" t="str">
        <f>IF('INPUT &amp; OUTPUT'!$AF$10=1,"",IF('INPUT &amp; OUTPUT'!$AF$10=2,$G67,$AE67))</f>
        <v>Car Washing Station</v>
      </c>
      <c r="BD67" s="384"/>
      <c r="BE67" s="385"/>
      <c r="BF67" s="385" t="str">
        <f>IF('INPUT &amp; OUTPUT'!$AF$10=1,"",IF('INPUT &amp; OUTPUT'!$AF$10=2,$J67,$AG67))</f>
        <v>m²  GFA</v>
      </c>
      <c r="BG67" s="386">
        <f>IF('INPUT &amp; OUTPUT'!$AF$10=1,"",IF('INPUT &amp; OUTPUT'!$AF$10=2,"",$AH67))</f>
        <v>9.300000000000001E-3</v>
      </c>
      <c r="BH67" s="296" t="str">
        <f>IF('INPUT &amp; OUTPUT'!$AF$10=1,"",IF('INPUT &amp; OUTPUT'!$AF$10=2,$K67,$AI67))</f>
        <v>1/5 or part</v>
      </c>
      <c r="BI67" s="380" t="str">
        <f>IF('INPUT &amp; OUTPUT'!$AF$10=1,"",IF('INPUT &amp; OUTPUT'!$AF$10=2,$L67,$AJ67))</f>
        <v>Commercial or retail uses</v>
      </c>
      <c r="BJ67" s="385"/>
      <c r="BK67" s="385" t="str">
        <f>IF('INPUT &amp; OUTPUT'!$AF$10=1,"",IF('INPUT &amp; OUTPUT'!$AF$10=2,$M67,$AL67))</f>
        <v>m² site area</v>
      </c>
      <c r="BL67" s="296">
        <f>IF('INPUT &amp; OUTPUT'!$AF$10=1,"",IF('INPUT &amp; OUTPUT'!$AF$10=2,$N67,$AM67))</f>
        <v>2.5000000000000001E-3</v>
      </c>
      <c r="BM67" s="384" t="str">
        <f>IF(OR(BI67="Single dwelling unit",BI67="Multiple dwelling units"),"dwelling",IF(AND('INPUT &amp; OUTPUT'!$AF$10=2,'Reference Data'!AT67&lt;&gt;0),"lot","-"))</f>
        <v>-</v>
      </c>
      <c r="BN67" s="387"/>
      <c r="BO67" s="380" t="str">
        <f>IF('INPUT &amp; OUTPUT'!$AF$10=1,"",IF('INPUT &amp; OUTPUT'!$AF$10=2,$O67,$AN67))</f>
        <v>Commercial (retail)</v>
      </c>
      <c r="BP67" s="378"/>
      <c r="BQ67" s="378"/>
      <c r="BR67" s="379"/>
      <c r="BS67" s="282"/>
      <c r="BT67" s="282"/>
      <c r="BU67" s="282">
        <v>0</v>
      </c>
      <c r="BV67" s="282"/>
      <c r="BW67" s="282"/>
      <c r="BX67" s="282"/>
      <c r="BY67" s="282"/>
      <c r="BZ67" s="282"/>
      <c r="CA67" s="282"/>
      <c r="CB67" s="282"/>
      <c r="CC67" s="282"/>
      <c r="CD67" s="282"/>
      <c r="CE67" s="282"/>
      <c r="CF67" s="282"/>
      <c r="CG67" s="282"/>
      <c r="CH67" s="282"/>
      <c r="CI67" s="282"/>
      <c r="CJ67" s="282"/>
      <c r="CK67" s="282"/>
      <c r="CL67" s="282"/>
      <c r="CM67" s="282"/>
      <c r="CN67" s="282"/>
      <c r="CO67" s="282"/>
      <c r="CP67" s="282"/>
      <c r="CQ67" s="282"/>
      <c r="CR67" s="282"/>
      <c r="CS67" s="282"/>
      <c r="CT67" s="282"/>
      <c r="CU67" s="282"/>
      <c r="CV67" s="282"/>
      <c r="CW67" s="282"/>
      <c r="CX67" s="282"/>
      <c r="CY67" s="282"/>
      <c r="CZ67" s="282"/>
      <c r="DA67" s="282"/>
      <c r="DB67" s="282"/>
      <c r="DC67" s="282"/>
      <c r="DD67" s="282"/>
      <c r="DE67" s="282"/>
      <c r="DF67" s="282"/>
      <c r="DG67" s="282"/>
      <c r="DH67" s="282"/>
      <c r="DI67" s="282"/>
      <c r="DJ67" s="282"/>
      <c r="DK67" s="282"/>
      <c r="DL67" s="282"/>
      <c r="DM67" s="282"/>
      <c r="DN67" s="282"/>
      <c r="DO67" s="282"/>
      <c r="DP67" s="282"/>
      <c r="DQ67" s="282"/>
      <c r="DR67" s="282"/>
      <c r="DS67" s="282"/>
      <c r="DT67" s="282"/>
      <c r="DU67" s="282"/>
      <c r="DV67" s="282"/>
      <c r="DW67" s="282"/>
      <c r="DX67" s="282"/>
      <c r="DY67" s="282"/>
      <c r="DZ67" s="282"/>
      <c r="EA67" s="282"/>
      <c r="EB67" s="282"/>
      <c r="EC67" s="282"/>
      <c r="ED67" s="282"/>
      <c r="EE67" s="282"/>
      <c r="EF67" s="282"/>
      <c r="EG67" s="282"/>
      <c r="EH67" s="282"/>
      <c r="EI67" s="282"/>
      <c r="EJ67" s="282"/>
      <c r="EK67" s="282"/>
      <c r="EL67" s="282"/>
      <c r="EM67" s="282"/>
      <c r="EN67" s="282"/>
      <c r="EO67" s="282"/>
      <c r="EP67" s="282"/>
      <c r="EQ67" s="282"/>
      <c r="ER67" s="282"/>
      <c r="ES67" s="282"/>
      <c r="ET67" s="282"/>
      <c r="EU67" s="282"/>
      <c r="EV67" s="282"/>
      <c r="EW67" s="282"/>
      <c r="EX67" s="282"/>
      <c r="EY67" s="282"/>
      <c r="EZ67" s="282"/>
      <c r="FA67" s="282"/>
      <c r="FB67" s="282"/>
      <c r="FC67" s="282"/>
      <c r="FD67" s="282"/>
      <c r="FE67" s="282"/>
      <c r="FF67" s="282"/>
      <c r="FG67" s="282"/>
      <c r="FH67" s="282"/>
      <c r="FI67" s="282"/>
      <c r="FJ67" s="282"/>
      <c r="FK67" s="282"/>
      <c r="FL67" s="282"/>
      <c r="FM67" s="282"/>
      <c r="FN67" s="282"/>
      <c r="FO67" s="282"/>
      <c r="FP67" s="282"/>
      <c r="FQ67" s="282"/>
      <c r="FR67" s="282"/>
      <c r="FS67" s="282"/>
      <c r="FT67" s="282"/>
      <c r="FU67" s="282"/>
      <c r="FV67" s="282"/>
      <c r="FW67" s="282"/>
      <c r="FX67" s="282"/>
      <c r="FY67" s="282"/>
      <c r="FZ67" s="282"/>
      <c r="GA67" s="282"/>
      <c r="GB67" s="282"/>
      <c r="GC67" s="282"/>
      <c r="GD67" s="282"/>
      <c r="GE67" s="282"/>
      <c r="GF67" s="282"/>
      <c r="GG67" s="282"/>
      <c r="GH67" s="587"/>
      <c r="GI67" s="587"/>
      <c r="GJ67" s="587"/>
      <c r="GK67" s="587"/>
      <c r="GL67" s="587"/>
      <c r="GM67" s="587"/>
      <c r="GN67" s="587"/>
      <c r="GO67" s="587"/>
      <c r="GP67" s="587"/>
      <c r="GQ67" s="587"/>
      <c r="GR67" s="587"/>
      <c r="GS67" s="587"/>
      <c r="GT67" s="587"/>
      <c r="GU67" s="587"/>
      <c r="GV67" s="587"/>
      <c r="GW67" s="587"/>
      <c r="GX67" s="587"/>
      <c r="GY67" s="587"/>
      <c r="GZ67" s="587"/>
      <c r="HA67" s="587"/>
      <c r="HB67" s="587"/>
      <c r="HC67" s="587"/>
      <c r="HD67" s="587"/>
      <c r="HE67" s="587"/>
      <c r="HF67" s="587"/>
      <c r="HG67" s="587"/>
      <c r="HH67" s="587"/>
      <c r="HI67" s="587"/>
      <c r="HJ67" s="587"/>
      <c r="HK67" s="587"/>
      <c r="HL67" s="587"/>
      <c r="HM67" s="587"/>
      <c r="HN67" s="587"/>
      <c r="HO67" s="587"/>
      <c r="HP67" s="587"/>
      <c r="HQ67" s="587"/>
      <c r="HR67" s="587"/>
      <c r="HS67" s="587"/>
      <c r="HT67" s="587"/>
      <c r="HU67" s="587"/>
      <c r="HV67" s="587"/>
      <c r="HW67" s="587"/>
      <c r="HX67" s="587"/>
      <c r="HY67" s="587"/>
      <c r="HZ67" s="587"/>
      <c r="IA67" s="587"/>
      <c r="IB67" s="587"/>
      <c r="IC67" s="587"/>
      <c r="ID67" s="587"/>
      <c r="IE67" s="587"/>
      <c r="IF67" s="587"/>
      <c r="IG67" s="587"/>
      <c r="IH67" s="587"/>
      <c r="II67" s="587"/>
      <c r="IJ67" s="587"/>
      <c r="IK67" s="587"/>
      <c r="IL67" s="587"/>
      <c r="IM67" s="587"/>
      <c r="IN67" s="587"/>
      <c r="IO67" s="587"/>
      <c r="IP67" s="587"/>
      <c r="IQ67" s="587"/>
      <c r="IR67" s="587"/>
      <c r="IS67" s="587"/>
      <c r="IT67" s="587"/>
      <c r="IU67" s="587"/>
      <c r="IV67" s="587"/>
    </row>
    <row r="68" spans="1:256" ht="12.75" customHeight="1" x14ac:dyDescent="0.25">
      <c r="B68" s="392" t="s">
        <v>206</v>
      </c>
      <c r="C68" s="378"/>
      <c r="D68" s="378"/>
      <c r="E68" s="393" t="s">
        <v>367</v>
      </c>
      <c r="F68" s="296">
        <v>2.8</v>
      </c>
      <c r="G68" s="392" t="s">
        <v>548</v>
      </c>
      <c r="H68" s="378"/>
      <c r="I68" s="378"/>
      <c r="J68" s="393" t="s">
        <v>221</v>
      </c>
      <c r="K68" s="394">
        <v>2.8</v>
      </c>
      <c r="L68" s="382" t="s">
        <v>412</v>
      </c>
      <c r="M68" s="394" t="s">
        <v>367</v>
      </c>
      <c r="N68" s="296">
        <v>1</v>
      </c>
      <c r="O68" s="378" t="s">
        <v>660</v>
      </c>
      <c r="P68" s="378"/>
      <c r="Q68" s="378"/>
      <c r="R68" s="385"/>
      <c r="S68" s="282" t="s">
        <v>100</v>
      </c>
      <c r="T68" s="399" t="s">
        <v>93</v>
      </c>
      <c r="U68" s="400"/>
      <c r="V68" s="400"/>
      <c r="W68" s="317"/>
      <c r="X68" s="325" t="s">
        <v>241</v>
      </c>
      <c r="Y68" s="325" t="s">
        <v>153</v>
      </c>
      <c r="Z68" s="317" t="s">
        <v>335</v>
      </c>
      <c r="AA68" s="317"/>
      <c r="AB68" s="318"/>
      <c r="AC68" s="369" t="s">
        <v>288</v>
      </c>
      <c r="AD68" s="369">
        <v>2.8</v>
      </c>
      <c r="AE68" s="317" t="s">
        <v>241</v>
      </c>
      <c r="AF68" s="318"/>
      <c r="AG68" s="335" t="s">
        <v>288</v>
      </c>
      <c r="AH68" s="369" t="s">
        <v>503</v>
      </c>
      <c r="AI68" s="369">
        <v>1.5</v>
      </c>
      <c r="AJ68" s="317" t="s">
        <v>407</v>
      </c>
      <c r="AK68" s="318"/>
      <c r="AL68" s="335" t="s">
        <v>589</v>
      </c>
      <c r="AM68" s="369">
        <v>2.5000000000000001E-3</v>
      </c>
      <c r="AN68" s="317" t="s">
        <v>632</v>
      </c>
      <c r="AO68" s="401"/>
      <c r="AP68" s="335"/>
      <c r="AQ68" s="371"/>
      <c r="AT68" s="377" t="str">
        <f>IF('INPUT &amp; OUTPUT'!$AF$10=1,"",IF('INPUT &amp; OUTPUT'!$AF$10=2,$B68,$T68))</f>
        <v>Caravan park (reloc home Park) - rural</v>
      </c>
      <c r="AU68" s="378"/>
      <c r="AV68" s="378"/>
      <c r="AW68" s="379"/>
      <c r="AX68" s="380" t="str">
        <f>IF('INPUT &amp; OUTPUT'!$AF$10=1,"",IF('INPUT &amp; OUTPUT'!$AF$10=2,$B68,$Z68))</f>
        <v>Caravan Park - rural</v>
      </c>
      <c r="AY68" s="381"/>
      <c r="AZ68" s="380"/>
      <c r="BA68" s="382" t="str">
        <f>IF('INPUT &amp; OUTPUT'!$AF$10=1,"",IF('INPUT &amp; OUTPUT'!$AF$10=2,E68,AC68))</f>
        <v>site</v>
      </c>
      <c r="BB68" s="383">
        <f>IF('INPUT &amp; OUTPUT'!$AF$10=1,"",IF('INPUT &amp; OUTPUT'!$AF$10=2,F68,AD68))</f>
        <v>2.8</v>
      </c>
      <c r="BC68" s="380" t="str">
        <f>IF('INPUT &amp; OUTPUT'!$AF$10=1,"",IF('INPUT &amp; OUTPUT'!$AF$10=2,$G68,$AE68))</f>
        <v>Caravan Park</v>
      </c>
      <c r="BD68" s="384"/>
      <c r="BE68" s="385"/>
      <c r="BF68" s="385" t="str">
        <f>IF('INPUT &amp; OUTPUT'!$AF$10=1,"",IF('INPUT &amp; OUTPUT'!$AF$10=2,$J68,$AG68))</f>
        <v>site</v>
      </c>
      <c r="BG68" s="386" t="str">
        <f>IF('INPUT &amp; OUTPUT'!$AF$10=1,"",IF('INPUT &amp; OUTPUT'!$AF$10=2,"",$AH68))</f>
        <v>-</v>
      </c>
      <c r="BH68" s="296">
        <f>IF('INPUT &amp; OUTPUT'!$AF$10=1,"",IF('INPUT &amp; OUTPUT'!$AF$10=2,$K68,$AI68))</f>
        <v>1.5</v>
      </c>
      <c r="BI68" s="380" t="str">
        <f>IF('INPUT &amp; OUTPUT'!$AF$10=1,"",IF('INPUT &amp; OUTPUT'!$AF$10=2,$L68,$AJ68))</f>
        <v>Commercial or retail uses</v>
      </c>
      <c r="BJ68" s="385"/>
      <c r="BK68" s="385" t="str">
        <f>IF('INPUT &amp; OUTPUT'!$AF$10=1,"",IF('INPUT &amp; OUTPUT'!$AF$10=2,$M68,$AL68))</f>
        <v>m² site area</v>
      </c>
      <c r="BL68" s="296">
        <f>IF('INPUT &amp; OUTPUT'!$AF$10=1,"",IF('INPUT &amp; OUTPUT'!$AF$10=2,$N68,$AM68))</f>
        <v>2.5000000000000001E-3</v>
      </c>
      <c r="BM68" s="384" t="str">
        <f>IF(OR(BI68="Single dwelling unit",BI68="Multiple dwelling units"),"dwelling",IF(AND('INPUT &amp; OUTPUT'!$AF$10=2,'Reference Data'!AT68&lt;&gt;0),"lot","-"))</f>
        <v>-</v>
      </c>
      <c r="BN68" s="387"/>
      <c r="BO68" s="380" t="str">
        <f>IF('INPUT &amp; OUTPUT'!$AF$10=1,"",IF('INPUT &amp; OUTPUT'!$AF$10=2,$O68,$AN68))</f>
        <v>Accommodation (long term 3 or more bedrooms dwell site)</v>
      </c>
      <c r="BP68" s="378"/>
      <c r="BQ68" s="378"/>
      <c r="BR68" s="379"/>
      <c r="BU68" s="282">
        <v>0</v>
      </c>
      <c r="GH68" s="587"/>
      <c r="GI68" s="587"/>
      <c r="GJ68" s="587"/>
      <c r="GK68" s="587"/>
      <c r="GL68" s="587"/>
      <c r="GM68" s="587"/>
      <c r="GN68" s="587"/>
      <c r="GO68" s="587"/>
      <c r="GP68" s="587"/>
      <c r="GQ68" s="587"/>
      <c r="GR68" s="587"/>
      <c r="GS68" s="587"/>
      <c r="GT68" s="587"/>
      <c r="GU68" s="587"/>
      <c r="GV68" s="587"/>
      <c r="GW68" s="587"/>
      <c r="GX68" s="587"/>
      <c r="GY68" s="587"/>
      <c r="GZ68" s="587"/>
      <c r="HA68" s="587"/>
      <c r="HB68" s="587"/>
      <c r="HC68" s="587"/>
      <c r="HD68" s="587"/>
      <c r="HE68" s="587"/>
      <c r="HF68" s="587"/>
      <c r="HG68" s="587"/>
      <c r="HH68" s="587"/>
      <c r="HI68" s="587"/>
      <c r="HJ68" s="587"/>
      <c r="HK68" s="587"/>
      <c r="HL68" s="587"/>
      <c r="HM68" s="587"/>
      <c r="HN68" s="587"/>
      <c r="HO68" s="587"/>
      <c r="HP68" s="587"/>
      <c r="HQ68" s="587"/>
      <c r="HR68" s="587"/>
      <c r="HS68" s="587"/>
      <c r="HT68" s="587"/>
      <c r="HU68" s="587"/>
      <c r="HV68" s="587"/>
      <c r="HW68" s="587"/>
      <c r="HX68" s="587"/>
      <c r="HY68" s="587"/>
      <c r="HZ68" s="587"/>
      <c r="IA68" s="587"/>
      <c r="IB68" s="587"/>
      <c r="IC68" s="587"/>
      <c r="ID68" s="587"/>
      <c r="IE68" s="587"/>
      <c r="IF68" s="587"/>
      <c r="IG68" s="587"/>
      <c r="IH68" s="587"/>
      <c r="II68" s="587"/>
      <c r="IJ68" s="587"/>
      <c r="IK68" s="587"/>
      <c r="IL68" s="587"/>
      <c r="IM68" s="587"/>
      <c r="IN68" s="587"/>
      <c r="IO68" s="587"/>
      <c r="IP68" s="587"/>
      <c r="IQ68" s="587"/>
      <c r="IR68" s="587"/>
      <c r="IS68" s="587"/>
      <c r="IT68" s="587"/>
      <c r="IU68" s="587"/>
      <c r="IV68" s="587"/>
    </row>
    <row r="69" spans="1:256" ht="12.75" customHeight="1" x14ac:dyDescent="0.25">
      <c r="B69" s="330" t="s">
        <v>21</v>
      </c>
      <c r="C69" s="331"/>
      <c r="D69" s="331"/>
      <c r="E69" s="338" t="s">
        <v>367</v>
      </c>
      <c r="F69" s="295">
        <v>2.8</v>
      </c>
      <c r="G69" s="330" t="s">
        <v>11</v>
      </c>
      <c r="H69" s="331"/>
      <c r="I69" s="331"/>
      <c r="J69" s="338" t="s">
        <v>221</v>
      </c>
      <c r="K69" s="389">
        <v>1.9879999999999998</v>
      </c>
      <c r="L69" s="339" t="s">
        <v>410</v>
      </c>
      <c r="M69" s="389" t="s">
        <v>367</v>
      </c>
      <c r="N69" s="295">
        <v>1</v>
      </c>
      <c r="O69" s="331" t="s">
        <v>660</v>
      </c>
      <c r="P69" s="331"/>
      <c r="Q69" s="331"/>
      <c r="R69" s="332"/>
      <c r="S69" s="282" t="s">
        <v>100</v>
      </c>
      <c r="T69" s="399" t="s">
        <v>94</v>
      </c>
      <c r="U69" s="317"/>
      <c r="V69" s="317"/>
      <c r="W69" s="317"/>
      <c r="X69" s="325" t="s">
        <v>241</v>
      </c>
      <c r="Y69" s="325" t="s">
        <v>153</v>
      </c>
      <c r="Z69" s="317" t="s">
        <v>334</v>
      </c>
      <c r="AA69" s="317"/>
      <c r="AB69" s="318"/>
      <c r="AC69" s="369" t="s">
        <v>288</v>
      </c>
      <c r="AD69" s="369">
        <v>1.3</v>
      </c>
      <c r="AE69" s="317" t="s">
        <v>241</v>
      </c>
      <c r="AF69" s="318"/>
      <c r="AG69" s="335" t="s">
        <v>288</v>
      </c>
      <c r="AH69" s="369" t="s">
        <v>503</v>
      </c>
      <c r="AI69" s="369">
        <v>1.5</v>
      </c>
      <c r="AJ69" s="317" t="s">
        <v>407</v>
      </c>
      <c r="AK69" s="318"/>
      <c r="AL69" s="335" t="s">
        <v>589</v>
      </c>
      <c r="AM69" s="369">
        <v>2.5000000000000001E-3</v>
      </c>
      <c r="AN69" s="317" t="s">
        <v>633</v>
      </c>
      <c r="AO69" s="401"/>
      <c r="AP69" s="335"/>
      <c r="AQ69" s="371"/>
      <c r="AT69" s="377" t="str">
        <f>IF('INPUT &amp; OUTPUT'!$AF$10=1,"",IF('INPUT &amp; OUTPUT'!$AF$10=2,$B69,$T69))</f>
        <v>Caravan park (reloc home Park) - urban</v>
      </c>
      <c r="AU69" s="378"/>
      <c r="AV69" s="378"/>
      <c r="AW69" s="379"/>
      <c r="AX69" s="380" t="str">
        <f>IF('INPUT &amp; OUTPUT'!$AF$10=1,"",IF('INPUT &amp; OUTPUT'!$AF$10=2,$B69,$Z69))</f>
        <v>Caravan Park - urban</v>
      </c>
      <c r="AY69" s="381"/>
      <c r="AZ69" s="380"/>
      <c r="BA69" s="382" t="str">
        <f>IF('INPUT &amp; OUTPUT'!$AF$10=1,"",IF('INPUT &amp; OUTPUT'!$AF$10=2,E69,AC69))</f>
        <v>site</v>
      </c>
      <c r="BB69" s="383">
        <f>IF('INPUT &amp; OUTPUT'!$AF$10=1,"",IF('INPUT &amp; OUTPUT'!$AF$10=2,F69,AD69))</f>
        <v>1.3</v>
      </c>
      <c r="BC69" s="380" t="str">
        <f>IF('INPUT &amp; OUTPUT'!$AF$10=1,"",IF('INPUT &amp; OUTPUT'!$AF$10=2,$G69,$AE69))</f>
        <v>Caravan Park</v>
      </c>
      <c r="BD69" s="384"/>
      <c r="BE69" s="385"/>
      <c r="BF69" s="385" t="str">
        <f>IF('INPUT &amp; OUTPUT'!$AF$10=1,"",IF('INPUT &amp; OUTPUT'!$AF$10=2,$J69,$AG69))</f>
        <v>site</v>
      </c>
      <c r="BG69" s="386" t="str">
        <f>IF('INPUT &amp; OUTPUT'!$AF$10=1,"",IF('INPUT &amp; OUTPUT'!$AF$10=2,"",$AH69))</f>
        <v>-</v>
      </c>
      <c r="BH69" s="296">
        <f>IF('INPUT &amp; OUTPUT'!$AF$10=1,"",IF('INPUT &amp; OUTPUT'!$AF$10=2,$K69,$AI69))</f>
        <v>1.5</v>
      </c>
      <c r="BI69" s="380" t="str">
        <f>IF('INPUT &amp; OUTPUT'!$AF$10=1,"",IF('INPUT &amp; OUTPUT'!$AF$10=2,$L69,$AJ69))</f>
        <v>Commercial or retail uses</v>
      </c>
      <c r="BJ69" s="385"/>
      <c r="BK69" s="385" t="str">
        <f>IF('INPUT &amp; OUTPUT'!$AF$10=1,"",IF('INPUT &amp; OUTPUT'!$AF$10=2,$M69,$AL69))</f>
        <v>m² site area</v>
      </c>
      <c r="BL69" s="296">
        <f>IF('INPUT &amp; OUTPUT'!$AF$10=1,"",IF('INPUT &amp; OUTPUT'!$AF$10=2,$N69,$AM69))</f>
        <v>2.5000000000000001E-3</v>
      </c>
      <c r="BM69" s="384" t="str">
        <f>IF(OR(BI69="Single dwelling unit",BI69="Multiple dwelling units"),"dwelling",IF(AND('INPUT &amp; OUTPUT'!$AF$10=2,'Reference Data'!AT69&lt;&gt;0),"lot","-"))</f>
        <v>-</v>
      </c>
      <c r="BN69" s="387"/>
      <c r="BO69" s="380" t="str">
        <f>IF('INPUT &amp; OUTPUT'!$AF$10=1,"",IF('INPUT &amp; OUTPUT'!$AF$10=2,$O69,$AN69))</f>
        <v>Accommodation (long term 1 or 2 bedrooms dwell site)</v>
      </c>
      <c r="BP69" s="378"/>
      <c r="BQ69" s="378"/>
      <c r="BR69" s="379"/>
      <c r="BU69" s="282">
        <v>0</v>
      </c>
      <c r="GH69" s="587"/>
      <c r="GI69" s="587"/>
      <c r="GJ69" s="587"/>
      <c r="GK69" s="587"/>
      <c r="GL69" s="587"/>
      <c r="GM69" s="587"/>
      <c r="GN69" s="587"/>
      <c r="GO69" s="587"/>
      <c r="GP69" s="587"/>
      <c r="GQ69" s="587"/>
      <c r="GR69" s="587"/>
      <c r="GS69" s="587"/>
      <c r="GT69" s="587"/>
      <c r="GU69" s="587"/>
      <c r="GV69" s="587"/>
      <c r="GW69" s="587"/>
      <c r="GX69" s="587"/>
      <c r="GY69" s="587"/>
      <c r="GZ69" s="587"/>
      <c r="HA69" s="587"/>
      <c r="HB69" s="587"/>
      <c r="HC69" s="587"/>
      <c r="HD69" s="587"/>
      <c r="HE69" s="587"/>
      <c r="HF69" s="587"/>
      <c r="HG69" s="587"/>
      <c r="HH69" s="587"/>
      <c r="HI69" s="587"/>
      <c r="HJ69" s="587"/>
      <c r="HK69" s="587"/>
      <c r="HL69" s="587"/>
      <c r="HM69" s="587"/>
      <c r="HN69" s="587"/>
      <c r="HO69" s="587"/>
      <c r="HP69" s="587"/>
      <c r="HQ69" s="587"/>
      <c r="HR69" s="587"/>
      <c r="HS69" s="587"/>
      <c r="HT69" s="587"/>
      <c r="HU69" s="587"/>
      <c r="HV69" s="587"/>
      <c r="HW69" s="587"/>
      <c r="HX69" s="587"/>
      <c r="HY69" s="587"/>
      <c r="HZ69" s="587"/>
      <c r="IA69" s="587"/>
      <c r="IB69" s="587"/>
      <c r="IC69" s="587"/>
      <c r="ID69" s="587"/>
      <c r="IE69" s="587"/>
      <c r="IF69" s="587"/>
      <c r="IG69" s="587"/>
      <c r="IH69" s="587"/>
      <c r="II69" s="587"/>
      <c r="IJ69" s="587"/>
      <c r="IK69" s="587"/>
      <c r="IL69" s="587"/>
      <c r="IM69" s="587"/>
      <c r="IN69" s="587"/>
      <c r="IO69" s="587"/>
      <c r="IP69" s="587"/>
      <c r="IQ69" s="587"/>
      <c r="IR69" s="587"/>
      <c r="IS69" s="587"/>
      <c r="IT69" s="587"/>
      <c r="IU69" s="587"/>
      <c r="IV69" s="587"/>
    </row>
    <row r="70" spans="1:256" ht="12.75" customHeight="1" x14ac:dyDescent="0.25">
      <c r="B70" s="392" t="s">
        <v>22</v>
      </c>
      <c r="C70" s="378"/>
      <c r="D70" s="378"/>
      <c r="E70" s="393" t="s">
        <v>367</v>
      </c>
      <c r="F70" s="296">
        <v>2.8</v>
      </c>
      <c r="G70" s="392" t="s">
        <v>12</v>
      </c>
      <c r="H70" s="378"/>
      <c r="I70" s="378"/>
      <c r="J70" s="393" t="s">
        <v>221</v>
      </c>
      <c r="K70" s="394">
        <v>2.4079999999999999</v>
      </c>
      <c r="L70" s="382" t="s">
        <v>410</v>
      </c>
      <c r="M70" s="394" t="s">
        <v>367</v>
      </c>
      <c r="N70" s="296">
        <v>1</v>
      </c>
      <c r="O70" s="378" t="s">
        <v>660</v>
      </c>
      <c r="P70" s="378"/>
      <c r="Q70" s="378"/>
      <c r="R70" s="385"/>
      <c r="S70" s="282" t="s">
        <v>100</v>
      </c>
      <c r="T70" s="402" t="s">
        <v>95</v>
      </c>
      <c r="U70" s="317"/>
      <c r="V70" s="317"/>
      <c r="W70" s="317"/>
      <c r="X70" s="325" t="s">
        <v>241</v>
      </c>
      <c r="Y70" s="395" t="s">
        <v>154</v>
      </c>
      <c r="Z70" s="317" t="s">
        <v>335</v>
      </c>
      <c r="AA70" s="317"/>
      <c r="AB70" s="318"/>
      <c r="AC70" s="369" t="s">
        <v>288</v>
      </c>
      <c r="AD70" s="369">
        <v>2.8</v>
      </c>
      <c r="AE70" s="317" t="s">
        <v>241</v>
      </c>
      <c r="AF70" s="318"/>
      <c r="AG70" s="335" t="s">
        <v>288</v>
      </c>
      <c r="AH70" s="369" t="s">
        <v>503</v>
      </c>
      <c r="AI70" s="369">
        <v>1.5</v>
      </c>
      <c r="AJ70" s="317" t="s">
        <v>407</v>
      </c>
      <c r="AK70" s="318"/>
      <c r="AL70" s="335" t="s">
        <v>589</v>
      </c>
      <c r="AM70" s="369">
        <v>2.5000000000000001E-3</v>
      </c>
      <c r="AN70" s="403" t="s">
        <v>656</v>
      </c>
      <c r="AO70" s="401"/>
      <c r="AP70" s="335"/>
      <c r="AQ70" s="371"/>
      <c r="AT70" s="377" t="str">
        <f>IF('INPUT &amp; OUTPUT'!$AF$10=1,"",IF('INPUT &amp; OUTPUT'!$AF$10=2,$B70,$T70))</f>
        <v>Caravan Park (tourist park)  - rural</v>
      </c>
      <c r="AU70" s="378"/>
      <c r="AV70" s="378"/>
      <c r="AW70" s="379"/>
      <c r="AX70" s="380" t="str">
        <f>IF('INPUT &amp; OUTPUT'!$AF$10=1,"",IF('INPUT &amp; OUTPUT'!$AF$10=2,$B70,$Z70))</f>
        <v>Caravan Park - rural</v>
      </c>
      <c r="AY70" s="381"/>
      <c r="AZ70" s="380"/>
      <c r="BA70" s="382" t="str">
        <f>IF('INPUT &amp; OUTPUT'!$AF$10=1,"",IF('INPUT &amp; OUTPUT'!$AF$10=2,E70,AC70))</f>
        <v>site</v>
      </c>
      <c r="BB70" s="383">
        <f>IF('INPUT &amp; OUTPUT'!$AF$10=1,"",IF('INPUT &amp; OUTPUT'!$AF$10=2,F70,AD70))</f>
        <v>2.8</v>
      </c>
      <c r="BC70" s="380" t="str">
        <f>IF('INPUT &amp; OUTPUT'!$AF$10=1,"",IF('INPUT &amp; OUTPUT'!$AF$10=2,$G70,$AE70))</f>
        <v>Caravan Park</v>
      </c>
      <c r="BD70" s="384"/>
      <c r="BE70" s="385"/>
      <c r="BF70" s="385" t="str">
        <f>IF('INPUT &amp; OUTPUT'!$AF$10=1,"",IF('INPUT &amp; OUTPUT'!$AF$10=2,$J70,$AG70))</f>
        <v>site</v>
      </c>
      <c r="BG70" s="386" t="str">
        <f>IF('INPUT &amp; OUTPUT'!$AF$10=1,"",IF('INPUT &amp; OUTPUT'!$AF$10=2,"",$AH70))</f>
        <v>-</v>
      </c>
      <c r="BH70" s="296">
        <f>IF('INPUT &amp; OUTPUT'!$AF$10=1,"",IF('INPUT &amp; OUTPUT'!$AF$10=2,$K70,$AI70))</f>
        <v>1.5</v>
      </c>
      <c r="BI70" s="380" t="str">
        <f>IF('INPUT &amp; OUTPUT'!$AF$10=1,"",IF('INPUT &amp; OUTPUT'!$AF$10=2,$L70,$AJ70))</f>
        <v>Commercial or retail uses</v>
      </c>
      <c r="BJ70" s="385"/>
      <c r="BK70" s="385" t="str">
        <f>IF('INPUT &amp; OUTPUT'!$AF$10=1,"",IF('INPUT &amp; OUTPUT'!$AF$10=2,$M70,$AL70))</f>
        <v>m² site area</v>
      </c>
      <c r="BL70" s="296">
        <f>IF('INPUT &amp; OUTPUT'!$AF$10=1,"",IF('INPUT &amp; OUTPUT'!$AF$10=2,$N70,$AM70))</f>
        <v>2.5000000000000001E-3</v>
      </c>
      <c r="BM70" s="384" t="str">
        <f>IF(OR(BI70="Single dwelling unit",BI70="Multiple dwelling units"),"dwelling",IF(AND('INPUT &amp; OUTPUT'!$AF$10=2,'Reference Data'!AT70&lt;&gt;0),"lot","-"))</f>
        <v>-</v>
      </c>
      <c r="BN70" s="387"/>
      <c r="BO70" s="380" t="str">
        <f>IF('INPUT &amp; OUTPUT'!$AF$10=1,"",IF('INPUT &amp; OUTPUT'!$AF$10=2,$O70,$AN70))</f>
        <v>Accommodation (short-term tent/caravan sites)</v>
      </c>
      <c r="BP70" s="378"/>
      <c r="BQ70" s="378"/>
      <c r="BR70" s="379"/>
      <c r="BU70" s="282">
        <v>0</v>
      </c>
      <c r="GH70" s="587"/>
      <c r="GI70" s="587"/>
      <c r="GJ70" s="587"/>
      <c r="GK70" s="587"/>
      <c r="GL70" s="587"/>
      <c r="GM70" s="587"/>
      <c r="GN70" s="587"/>
      <c r="GO70" s="587"/>
      <c r="GP70" s="587"/>
      <c r="GQ70" s="587"/>
      <c r="GR70" s="587"/>
      <c r="GS70" s="587"/>
      <c r="GT70" s="587"/>
      <c r="GU70" s="587"/>
      <c r="GV70" s="587"/>
      <c r="GW70" s="587"/>
      <c r="GX70" s="587"/>
      <c r="GY70" s="587"/>
      <c r="GZ70" s="587"/>
      <c r="HA70" s="587"/>
      <c r="HB70" s="587"/>
      <c r="HC70" s="587"/>
      <c r="HD70" s="587"/>
      <c r="HE70" s="587"/>
      <c r="HF70" s="587"/>
      <c r="HG70" s="587"/>
      <c r="HH70" s="587"/>
      <c r="HI70" s="587"/>
      <c r="HJ70" s="587"/>
      <c r="HK70" s="587"/>
      <c r="HL70" s="587"/>
      <c r="HM70" s="587"/>
      <c r="HN70" s="587"/>
      <c r="HO70" s="587"/>
      <c r="HP70" s="587"/>
      <c r="HQ70" s="587"/>
      <c r="HR70" s="587"/>
      <c r="HS70" s="587"/>
      <c r="HT70" s="587"/>
      <c r="HU70" s="587"/>
      <c r="HV70" s="587"/>
      <c r="HW70" s="587"/>
      <c r="HX70" s="587"/>
      <c r="HY70" s="587"/>
      <c r="HZ70" s="587"/>
      <c r="IA70" s="587"/>
      <c r="IB70" s="587"/>
      <c r="IC70" s="587"/>
      <c r="ID70" s="587"/>
      <c r="IE70" s="587"/>
      <c r="IF70" s="587"/>
      <c r="IG70" s="587"/>
      <c r="IH70" s="587"/>
      <c r="II70" s="587"/>
      <c r="IJ70" s="587"/>
      <c r="IK70" s="587"/>
      <c r="IL70" s="587"/>
      <c r="IM70" s="587"/>
      <c r="IN70" s="587"/>
      <c r="IO70" s="587"/>
      <c r="IP70" s="587"/>
      <c r="IQ70" s="587"/>
      <c r="IR70" s="587"/>
      <c r="IS70" s="587"/>
      <c r="IT70" s="587"/>
      <c r="IU70" s="587"/>
      <c r="IV70" s="587"/>
    </row>
    <row r="71" spans="1:256" s="388" customFormat="1" ht="12.75" customHeight="1" x14ac:dyDescent="0.25">
      <c r="A71" s="282"/>
      <c r="B71" s="330" t="s">
        <v>23</v>
      </c>
      <c r="C71" s="331"/>
      <c r="D71" s="331"/>
      <c r="E71" s="338" t="s">
        <v>367</v>
      </c>
      <c r="F71" s="295">
        <v>2.8</v>
      </c>
      <c r="G71" s="330" t="s">
        <v>13</v>
      </c>
      <c r="H71" s="331"/>
      <c r="I71" s="331"/>
      <c r="J71" s="338" t="s">
        <v>221</v>
      </c>
      <c r="K71" s="389">
        <v>2.6039999999999996</v>
      </c>
      <c r="L71" s="339" t="s">
        <v>410</v>
      </c>
      <c r="M71" s="389" t="s">
        <v>367</v>
      </c>
      <c r="N71" s="295">
        <v>1</v>
      </c>
      <c r="O71" s="331" t="s">
        <v>660</v>
      </c>
      <c r="P71" s="331"/>
      <c r="Q71" s="331"/>
      <c r="R71" s="332"/>
      <c r="S71" s="282" t="s">
        <v>100</v>
      </c>
      <c r="T71" s="399" t="s">
        <v>96</v>
      </c>
      <c r="U71" s="317"/>
      <c r="V71" s="317"/>
      <c r="W71" s="317"/>
      <c r="X71" s="325" t="s">
        <v>241</v>
      </c>
      <c r="Y71" s="395" t="s">
        <v>154</v>
      </c>
      <c r="Z71" s="317" t="s">
        <v>334</v>
      </c>
      <c r="AA71" s="317"/>
      <c r="AB71" s="318"/>
      <c r="AC71" s="369" t="s">
        <v>288</v>
      </c>
      <c r="AD71" s="369">
        <v>1.3</v>
      </c>
      <c r="AE71" s="317" t="s">
        <v>241</v>
      </c>
      <c r="AF71" s="318"/>
      <c r="AG71" s="335" t="s">
        <v>288</v>
      </c>
      <c r="AH71" s="369" t="s">
        <v>503</v>
      </c>
      <c r="AI71" s="369">
        <v>1.5</v>
      </c>
      <c r="AJ71" s="317" t="s">
        <v>407</v>
      </c>
      <c r="AK71" s="318"/>
      <c r="AL71" s="335" t="s">
        <v>589</v>
      </c>
      <c r="AM71" s="369">
        <v>2.5000000000000001E-3</v>
      </c>
      <c r="AN71" s="403" t="s">
        <v>656</v>
      </c>
      <c r="AO71" s="396"/>
      <c r="AP71" s="335"/>
      <c r="AQ71" s="371"/>
      <c r="AR71" s="282"/>
      <c r="AS71" s="282"/>
      <c r="AT71" s="377" t="str">
        <f>IF('INPUT &amp; OUTPUT'!$AF$10=1,"",IF('INPUT &amp; OUTPUT'!$AF$10=2,$B71,$T71))</f>
        <v>Caravan Park (tourist park) - urban</v>
      </c>
      <c r="AU71" s="378"/>
      <c r="AV71" s="378"/>
      <c r="AW71" s="379"/>
      <c r="AX71" s="380" t="str">
        <f>IF('INPUT &amp; OUTPUT'!$AF$10=1,"",IF('INPUT &amp; OUTPUT'!$AF$10=2,$B71,$Z71))</f>
        <v>Caravan Park - urban</v>
      </c>
      <c r="AY71" s="381"/>
      <c r="AZ71" s="380"/>
      <c r="BA71" s="382" t="str">
        <f>IF('INPUT &amp; OUTPUT'!$AF$10=1,"",IF('INPUT &amp; OUTPUT'!$AF$10=2,E71,AC71))</f>
        <v>site</v>
      </c>
      <c r="BB71" s="383">
        <f>IF('INPUT &amp; OUTPUT'!$AF$10=1,"",IF('INPUT &amp; OUTPUT'!$AF$10=2,F71,AD71))</f>
        <v>1.3</v>
      </c>
      <c r="BC71" s="380" t="str">
        <f>IF('INPUT &amp; OUTPUT'!$AF$10=1,"",IF('INPUT &amp; OUTPUT'!$AF$10=2,$G71,$AE71))</f>
        <v>Caravan Park</v>
      </c>
      <c r="BD71" s="384"/>
      <c r="BE71" s="385"/>
      <c r="BF71" s="385" t="str">
        <f>IF('INPUT &amp; OUTPUT'!$AF$10=1,"",IF('INPUT &amp; OUTPUT'!$AF$10=2,$J71,$AG71))</f>
        <v>site</v>
      </c>
      <c r="BG71" s="386" t="str">
        <f>IF('INPUT &amp; OUTPUT'!$AF$10=1,"",IF('INPUT &amp; OUTPUT'!$AF$10=2,"",$AH71))</f>
        <v>-</v>
      </c>
      <c r="BH71" s="296">
        <f>IF('INPUT &amp; OUTPUT'!$AF$10=1,"",IF('INPUT &amp; OUTPUT'!$AF$10=2,$K71,$AI71))</f>
        <v>1.5</v>
      </c>
      <c r="BI71" s="380" t="str">
        <f>IF('INPUT &amp; OUTPUT'!$AF$10=1,"",IF('INPUT &amp; OUTPUT'!$AF$10=2,$L71,$AJ71))</f>
        <v>Commercial or retail uses</v>
      </c>
      <c r="BJ71" s="385"/>
      <c r="BK71" s="385" t="str">
        <f>IF('INPUT &amp; OUTPUT'!$AF$10=1,"",IF('INPUT &amp; OUTPUT'!$AF$10=2,$M71,$AL71))</f>
        <v>m² site area</v>
      </c>
      <c r="BL71" s="296">
        <f>IF('INPUT &amp; OUTPUT'!$AF$10=1,"",IF('INPUT &amp; OUTPUT'!$AF$10=2,$N71,$AM71))</f>
        <v>2.5000000000000001E-3</v>
      </c>
      <c r="BM71" s="384" t="str">
        <f>IF(OR(BI71="Single dwelling unit",BI71="Multiple dwelling units"),"dwelling",IF(AND('INPUT &amp; OUTPUT'!$AF$10=2,'Reference Data'!AT71&lt;&gt;0),"lot","-"))</f>
        <v>-</v>
      </c>
      <c r="BN71" s="387"/>
      <c r="BO71" s="380" t="str">
        <f>IF('INPUT &amp; OUTPUT'!$AF$10=1,"",IF('INPUT &amp; OUTPUT'!$AF$10=2,$O71,$AN71))</f>
        <v>Accommodation (short-term tent/caravan sites)</v>
      </c>
      <c r="BP71" s="378"/>
      <c r="BQ71" s="378"/>
      <c r="BR71" s="379"/>
      <c r="BS71" s="282"/>
      <c r="BT71" s="282"/>
      <c r="BU71" s="282">
        <v>0</v>
      </c>
      <c r="BV71" s="282"/>
      <c r="BW71" s="282"/>
      <c r="BX71" s="282"/>
      <c r="BY71" s="282"/>
      <c r="BZ71" s="282"/>
      <c r="CA71" s="282"/>
      <c r="CB71" s="282"/>
      <c r="CC71" s="282"/>
      <c r="CD71" s="282"/>
      <c r="CE71" s="282"/>
      <c r="CF71" s="282"/>
      <c r="CG71" s="282"/>
      <c r="CH71" s="282"/>
      <c r="CI71" s="282"/>
      <c r="CJ71" s="282"/>
      <c r="CK71" s="282"/>
      <c r="CL71" s="282"/>
      <c r="CM71" s="282"/>
      <c r="CN71" s="282"/>
      <c r="CO71" s="282"/>
      <c r="CP71" s="282"/>
      <c r="CQ71" s="282"/>
      <c r="CR71" s="282"/>
      <c r="CS71" s="282"/>
      <c r="CT71" s="282"/>
      <c r="CU71" s="282"/>
      <c r="CV71" s="282"/>
      <c r="CW71" s="282"/>
      <c r="CX71" s="282"/>
      <c r="CY71" s="282"/>
      <c r="CZ71" s="282"/>
      <c r="DA71" s="282"/>
      <c r="DB71" s="282"/>
      <c r="DC71" s="282"/>
      <c r="DD71" s="282"/>
      <c r="DE71" s="282"/>
      <c r="DF71" s="282"/>
      <c r="DG71" s="282"/>
      <c r="DH71" s="282"/>
      <c r="DI71" s="282"/>
      <c r="DJ71" s="282"/>
      <c r="DK71" s="282"/>
      <c r="DL71" s="282"/>
      <c r="DM71" s="282"/>
      <c r="DN71" s="282"/>
      <c r="DO71" s="282"/>
      <c r="DP71" s="282"/>
      <c r="DQ71" s="282"/>
      <c r="DR71" s="282"/>
      <c r="DS71" s="282"/>
      <c r="DT71" s="282"/>
      <c r="DU71" s="282"/>
      <c r="DV71" s="282"/>
      <c r="DW71" s="282"/>
      <c r="DX71" s="282"/>
      <c r="DY71" s="282"/>
      <c r="DZ71" s="282"/>
      <c r="EA71" s="282"/>
      <c r="EB71" s="282"/>
      <c r="EC71" s="282"/>
      <c r="ED71" s="282"/>
      <c r="EE71" s="282"/>
      <c r="EF71" s="282"/>
      <c r="EG71" s="282"/>
      <c r="EH71" s="282"/>
      <c r="EI71" s="282"/>
      <c r="EJ71" s="282"/>
      <c r="EK71" s="282"/>
      <c r="EL71" s="282"/>
      <c r="EM71" s="282"/>
      <c r="EN71" s="282"/>
      <c r="EO71" s="282"/>
      <c r="EP71" s="282"/>
      <c r="EQ71" s="282"/>
      <c r="ER71" s="282"/>
      <c r="ES71" s="282"/>
      <c r="ET71" s="282"/>
      <c r="EU71" s="282"/>
      <c r="EV71" s="282"/>
      <c r="EW71" s="282"/>
      <c r="EX71" s="282"/>
      <c r="EY71" s="282"/>
      <c r="EZ71" s="282"/>
      <c r="FA71" s="282"/>
      <c r="FB71" s="282"/>
      <c r="FC71" s="282"/>
      <c r="FD71" s="282"/>
      <c r="FE71" s="282"/>
      <c r="FF71" s="282"/>
      <c r="FG71" s="282"/>
      <c r="FH71" s="282"/>
      <c r="FI71" s="282"/>
      <c r="FJ71" s="282"/>
      <c r="FK71" s="282"/>
      <c r="FL71" s="282"/>
      <c r="FM71" s="282"/>
      <c r="FN71" s="282"/>
      <c r="FO71" s="282"/>
      <c r="FP71" s="282"/>
      <c r="FQ71" s="282"/>
      <c r="FR71" s="282"/>
      <c r="FS71" s="282"/>
      <c r="FT71" s="282"/>
      <c r="FU71" s="282"/>
      <c r="FV71" s="282"/>
      <c r="FW71" s="282"/>
      <c r="FX71" s="282"/>
      <c r="FY71" s="282"/>
      <c r="FZ71" s="282"/>
      <c r="GA71" s="282"/>
      <c r="GB71" s="282"/>
      <c r="GC71" s="282"/>
      <c r="GD71" s="282"/>
      <c r="GE71" s="282"/>
      <c r="GF71" s="282"/>
      <c r="GG71" s="282"/>
      <c r="GH71" s="587"/>
      <c r="GI71" s="587"/>
      <c r="GJ71" s="587"/>
      <c r="GK71" s="587"/>
      <c r="GL71" s="587"/>
      <c r="GM71" s="587"/>
      <c r="GN71" s="587"/>
      <c r="GO71" s="587"/>
      <c r="GP71" s="587"/>
      <c r="GQ71" s="587"/>
      <c r="GR71" s="587"/>
      <c r="GS71" s="587"/>
      <c r="GT71" s="587"/>
      <c r="GU71" s="587"/>
      <c r="GV71" s="587"/>
      <c r="GW71" s="587"/>
      <c r="GX71" s="587"/>
      <c r="GY71" s="587"/>
      <c r="GZ71" s="587"/>
      <c r="HA71" s="587"/>
      <c r="HB71" s="587"/>
      <c r="HC71" s="587"/>
      <c r="HD71" s="587"/>
      <c r="HE71" s="587"/>
      <c r="HF71" s="587"/>
      <c r="HG71" s="587"/>
      <c r="HH71" s="587"/>
      <c r="HI71" s="587"/>
      <c r="HJ71" s="587"/>
      <c r="HK71" s="587"/>
      <c r="HL71" s="587"/>
      <c r="HM71" s="587"/>
      <c r="HN71" s="587"/>
      <c r="HO71" s="587"/>
      <c r="HP71" s="587"/>
      <c r="HQ71" s="587"/>
      <c r="HR71" s="587"/>
      <c r="HS71" s="587"/>
      <c r="HT71" s="587"/>
      <c r="HU71" s="587"/>
      <c r="HV71" s="587"/>
      <c r="HW71" s="587"/>
      <c r="HX71" s="587"/>
      <c r="HY71" s="587"/>
      <c r="HZ71" s="587"/>
      <c r="IA71" s="587"/>
      <c r="IB71" s="587"/>
      <c r="IC71" s="587"/>
      <c r="ID71" s="587"/>
      <c r="IE71" s="587"/>
      <c r="IF71" s="587"/>
      <c r="IG71" s="587"/>
      <c r="IH71" s="587"/>
      <c r="II71" s="587"/>
      <c r="IJ71" s="587"/>
      <c r="IK71" s="587"/>
      <c r="IL71" s="587"/>
      <c r="IM71" s="587"/>
      <c r="IN71" s="587"/>
      <c r="IO71" s="587"/>
      <c r="IP71" s="587"/>
      <c r="IQ71" s="587"/>
      <c r="IR71" s="587"/>
      <c r="IS71" s="587"/>
      <c r="IT71" s="587"/>
      <c r="IU71" s="587"/>
      <c r="IV71" s="587"/>
    </row>
    <row r="72" spans="1:256" s="388" customFormat="1" ht="12.75" customHeight="1" x14ac:dyDescent="0.25">
      <c r="A72" s="282"/>
      <c r="B72" s="392" t="s">
        <v>24</v>
      </c>
      <c r="C72" s="378"/>
      <c r="D72" s="378"/>
      <c r="E72" s="393" t="s">
        <v>367</v>
      </c>
      <c r="F72" s="296">
        <v>2.8</v>
      </c>
      <c r="G72" s="392" t="s">
        <v>14</v>
      </c>
      <c r="H72" s="378"/>
      <c r="I72" s="378"/>
      <c r="J72" s="393" t="s">
        <v>221</v>
      </c>
      <c r="K72" s="394">
        <v>2.8</v>
      </c>
      <c r="L72" s="382" t="s">
        <v>410</v>
      </c>
      <c r="M72" s="394" t="s">
        <v>367</v>
      </c>
      <c r="N72" s="296">
        <v>1</v>
      </c>
      <c r="O72" s="378" t="s">
        <v>660</v>
      </c>
      <c r="P72" s="378"/>
      <c r="Q72" s="378"/>
      <c r="R72" s="385"/>
      <c r="S72" s="282" t="s">
        <v>100</v>
      </c>
      <c r="T72" s="402" t="s">
        <v>713</v>
      </c>
      <c r="U72" s="317"/>
      <c r="V72" s="317"/>
      <c r="W72" s="317"/>
      <c r="X72" s="369" t="s">
        <v>66</v>
      </c>
      <c r="Y72" s="369" t="s">
        <v>163</v>
      </c>
      <c r="Z72" s="317" t="s">
        <v>52</v>
      </c>
      <c r="AA72" s="335"/>
      <c r="AB72" s="371"/>
      <c r="AC72" s="369" t="s">
        <v>243</v>
      </c>
      <c r="AD72" s="369">
        <v>1.4</v>
      </c>
      <c r="AE72" s="317" t="s">
        <v>226</v>
      </c>
      <c r="AF72" s="371"/>
      <c r="AG72" s="335" t="s">
        <v>243</v>
      </c>
      <c r="AH72" s="369" t="s">
        <v>503</v>
      </c>
      <c r="AI72" s="369">
        <v>2</v>
      </c>
      <c r="AJ72" s="317" t="s">
        <v>406</v>
      </c>
      <c r="AK72" s="318"/>
      <c r="AL72" s="335" t="s">
        <v>409</v>
      </c>
      <c r="AM72" s="369">
        <v>1</v>
      </c>
      <c r="AN72" s="317" t="s">
        <v>653</v>
      </c>
      <c r="AO72" s="396"/>
      <c r="AP72" s="335"/>
      <c r="AQ72" s="318"/>
      <c r="AR72" s="282"/>
      <c r="AS72" s="282"/>
      <c r="AT72" s="377" t="str">
        <f>IF('INPUT &amp; OUTPUT'!$AF$10=1,"",IF('INPUT &amp; OUTPUT'!$AF$10=2,$B72,$T72))</f>
        <v>Caretaker’s Residence (up to 2 bedrooms)</v>
      </c>
      <c r="AU72" s="378"/>
      <c r="AV72" s="378"/>
      <c r="AW72" s="379"/>
      <c r="AX72" s="380" t="str">
        <f>IF('INPUT &amp; OUTPUT'!$AF$10=1,"",IF('INPUT &amp; OUTPUT'!$AF$10=2,$B72,$Z72))</f>
        <v>Caretaker's Residence &lt;120m² GFA</v>
      </c>
      <c r="AY72" s="381"/>
      <c r="AZ72" s="380"/>
      <c r="BA72" s="382" t="str">
        <f>IF('INPUT &amp; OUTPUT'!$AF$10=1,"",IF('INPUT &amp; OUTPUT'!$AF$10=2,E72,AC72))</f>
        <v>dwelling unit</v>
      </c>
      <c r="BB72" s="383">
        <f>IF('INPUT &amp; OUTPUT'!$AF$10=1,"",IF('INPUT &amp; OUTPUT'!$AF$10=2,F72,AD72))</f>
        <v>1.4</v>
      </c>
      <c r="BC72" s="380" t="str">
        <f>IF('INPUT &amp; OUTPUT'!$AF$10=1,"",IF('INPUT &amp; OUTPUT'!$AF$10=2,$G72,$AE72))</f>
        <v>Caretakers Residence</v>
      </c>
      <c r="BD72" s="384"/>
      <c r="BE72" s="385"/>
      <c r="BF72" s="385" t="str">
        <f>IF('INPUT &amp; OUTPUT'!$AF$10=1,"",IF('INPUT &amp; OUTPUT'!$AF$10=2,$J72,$AG72))</f>
        <v>dwelling unit</v>
      </c>
      <c r="BG72" s="386" t="str">
        <f>IF('INPUT &amp; OUTPUT'!$AF$10=1,"",IF('INPUT &amp; OUTPUT'!$AF$10=2,"",$AH72))</f>
        <v>-</v>
      </c>
      <c r="BH72" s="296">
        <f>IF('INPUT &amp; OUTPUT'!$AF$10=1,"",IF('INPUT &amp; OUTPUT'!$AF$10=2,$K72,$AI72))</f>
        <v>2</v>
      </c>
      <c r="BI72" s="380" t="str">
        <f>IF('INPUT &amp; OUTPUT'!$AF$10=1,"",IF('INPUT &amp; OUTPUT'!$AF$10=2,$L72,$AJ72))</f>
        <v>Single dwelling unit</v>
      </c>
      <c r="BJ72" s="385"/>
      <c r="BK72" s="385" t="str">
        <f>IF('INPUT &amp; OUTPUT'!$AF$10=1,"",IF('INPUT &amp; OUTPUT'!$AF$10=2,$M72,$AL72))</f>
        <v>dwelling</v>
      </c>
      <c r="BL72" s="296">
        <f>IF('INPUT &amp; OUTPUT'!$AF$10=1,"",IF('INPUT &amp; OUTPUT'!$AF$10=2,$N72,$AM72))</f>
        <v>1</v>
      </c>
      <c r="BM72" s="384" t="str">
        <f>IF(OR(BI72="Single dwelling unit",BI72="Multiple dwelling units"),"dwelling",IF(AND('INPUT &amp; OUTPUT'!$AF$10=2,'Reference Data'!AT72&lt;&gt;0),"lot","-"))</f>
        <v>dwelling</v>
      </c>
      <c r="BN72" s="387"/>
      <c r="BO72" s="380" t="str">
        <f>IF('INPUT &amp; OUTPUT'!$AF$10=1,"",IF('INPUT &amp; OUTPUT'!$AF$10=2,$O72,$AN72))</f>
        <v>Accommodation (long term 1 or 2 bedrooms dwell)</v>
      </c>
      <c r="BP72" s="378"/>
      <c r="BQ72" s="378"/>
      <c r="BR72" s="379"/>
      <c r="BS72" s="282"/>
      <c r="BT72" s="282"/>
      <c r="BU72" s="282">
        <v>0</v>
      </c>
      <c r="BV72" s="282"/>
      <c r="BW72" s="282"/>
      <c r="BX72" s="282"/>
      <c r="BY72" s="282"/>
      <c r="BZ72" s="282"/>
      <c r="CA72" s="282"/>
      <c r="CB72" s="282"/>
      <c r="CC72" s="282"/>
      <c r="CD72" s="282"/>
      <c r="CE72" s="282"/>
      <c r="CF72" s="282"/>
      <c r="CG72" s="282"/>
      <c r="CH72" s="282"/>
      <c r="CI72" s="282"/>
      <c r="CJ72" s="282"/>
      <c r="CK72" s="282"/>
      <c r="CL72" s="282"/>
      <c r="CM72" s="282"/>
      <c r="CN72" s="282"/>
      <c r="CO72" s="282"/>
      <c r="CP72" s="282"/>
      <c r="CQ72" s="282"/>
      <c r="CR72" s="282"/>
      <c r="CS72" s="282"/>
      <c r="CT72" s="282"/>
      <c r="CU72" s="282"/>
      <c r="CV72" s="282"/>
      <c r="CW72" s="282"/>
      <c r="CX72" s="282"/>
      <c r="CY72" s="282"/>
      <c r="CZ72" s="282"/>
      <c r="DA72" s="282"/>
      <c r="DB72" s="282"/>
      <c r="DC72" s="282"/>
      <c r="DD72" s="282"/>
      <c r="DE72" s="282"/>
      <c r="DF72" s="282"/>
      <c r="DG72" s="282"/>
      <c r="DH72" s="282"/>
      <c r="DI72" s="282"/>
      <c r="DJ72" s="282"/>
      <c r="DK72" s="282"/>
      <c r="DL72" s="282"/>
      <c r="DM72" s="282"/>
      <c r="DN72" s="282"/>
      <c r="DO72" s="282"/>
      <c r="DP72" s="282"/>
      <c r="DQ72" s="282"/>
      <c r="DR72" s="282"/>
      <c r="DS72" s="282"/>
      <c r="DT72" s="282"/>
      <c r="DU72" s="282"/>
      <c r="DV72" s="282"/>
      <c r="DW72" s="282"/>
      <c r="DX72" s="282"/>
      <c r="DY72" s="282"/>
      <c r="DZ72" s="282"/>
      <c r="EA72" s="282"/>
      <c r="EB72" s="282"/>
      <c r="EC72" s="282"/>
      <c r="ED72" s="282"/>
      <c r="EE72" s="282"/>
      <c r="EF72" s="282"/>
      <c r="EG72" s="282"/>
      <c r="EH72" s="282"/>
      <c r="EI72" s="282"/>
      <c r="EJ72" s="282"/>
      <c r="EK72" s="282"/>
      <c r="EL72" s="282"/>
      <c r="EM72" s="282"/>
      <c r="EN72" s="282"/>
      <c r="EO72" s="282"/>
      <c r="EP72" s="282"/>
      <c r="EQ72" s="282"/>
      <c r="ER72" s="282"/>
      <c r="ES72" s="282"/>
      <c r="ET72" s="282"/>
      <c r="EU72" s="282"/>
      <c r="EV72" s="282"/>
      <c r="EW72" s="282"/>
      <c r="EX72" s="282"/>
      <c r="EY72" s="282"/>
      <c r="EZ72" s="282"/>
      <c r="FA72" s="282"/>
      <c r="FB72" s="282"/>
      <c r="FC72" s="282"/>
      <c r="FD72" s="282"/>
      <c r="FE72" s="282"/>
      <c r="FF72" s="282"/>
      <c r="FG72" s="282"/>
      <c r="FH72" s="282"/>
      <c r="FI72" s="282"/>
      <c r="FJ72" s="282"/>
      <c r="FK72" s="282"/>
      <c r="FL72" s="282"/>
      <c r="FM72" s="282"/>
      <c r="FN72" s="282"/>
      <c r="FO72" s="282"/>
      <c r="FP72" s="282"/>
      <c r="FQ72" s="282"/>
      <c r="FR72" s="282"/>
      <c r="FS72" s="282"/>
      <c r="FT72" s="282"/>
      <c r="FU72" s="282"/>
      <c r="FV72" s="282"/>
      <c r="FW72" s="282"/>
      <c r="FX72" s="282"/>
      <c r="FY72" s="282"/>
      <c r="FZ72" s="282"/>
      <c r="GA72" s="282"/>
      <c r="GB72" s="282"/>
      <c r="GC72" s="282"/>
      <c r="GD72" s="282"/>
      <c r="GE72" s="282"/>
      <c r="GF72" s="282"/>
      <c r="GG72" s="282"/>
      <c r="GH72" s="587"/>
      <c r="GI72" s="587"/>
      <c r="GJ72" s="587"/>
      <c r="GK72" s="587"/>
      <c r="GL72" s="587"/>
      <c r="GM72" s="587"/>
      <c r="GN72" s="587"/>
      <c r="GO72" s="587"/>
      <c r="GP72" s="587"/>
      <c r="GQ72" s="587"/>
      <c r="GR72" s="587"/>
      <c r="GS72" s="587"/>
      <c r="GT72" s="587"/>
      <c r="GU72" s="587"/>
      <c r="GV72" s="587"/>
      <c r="GW72" s="587"/>
      <c r="GX72" s="587"/>
      <c r="GY72" s="587"/>
      <c r="GZ72" s="587"/>
      <c r="HA72" s="587"/>
      <c r="HB72" s="587"/>
      <c r="HC72" s="587"/>
      <c r="HD72" s="587"/>
      <c r="HE72" s="587"/>
      <c r="HF72" s="587"/>
      <c r="HG72" s="587"/>
      <c r="HH72" s="587"/>
      <c r="HI72" s="587"/>
      <c r="HJ72" s="587"/>
      <c r="HK72" s="587"/>
      <c r="HL72" s="587"/>
      <c r="HM72" s="587"/>
      <c r="HN72" s="587"/>
      <c r="HO72" s="587"/>
      <c r="HP72" s="587"/>
      <c r="HQ72" s="587"/>
      <c r="HR72" s="587"/>
      <c r="HS72" s="587"/>
      <c r="HT72" s="587"/>
      <c r="HU72" s="587"/>
      <c r="HV72" s="587"/>
      <c r="HW72" s="587"/>
      <c r="HX72" s="587"/>
      <c r="HY72" s="587"/>
      <c r="HZ72" s="587"/>
      <c r="IA72" s="587"/>
      <c r="IB72" s="587"/>
      <c r="IC72" s="587"/>
      <c r="ID72" s="587"/>
      <c r="IE72" s="587"/>
      <c r="IF72" s="587"/>
      <c r="IG72" s="587"/>
      <c r="IH72" s="587"/>
      <c r="II72" s="587"/>
      <c r="IJ72" s="587"/>
      <c r="IK72" s="587"/>
      <c r="IL72" s="587"/>
      <c r="IM72" s="587"/>
      <c r="IN72" s="587"/>
      <c r="IO72" s="587"/>
      <c r="IP72" s="587"/>
      <c r="IQ72" s="587"/>
      <c r="IR72" s="587"/>
      <c r="IS72" s="587"/>
      <c r="IT72" s="587"/>
      <c r="IU72" s="587"/>
      <c r="IV72" s="587"/>
    </row>
    <row r="73" spans="1:256" ht="12.75" customHeight="1" x14ac:dyDescent="0.25">
      <c r="B73" s="330" t="s">
        <v>215</v>
      </c>
      <c r="C73" s="331"/>
      <c r="D73" s="331"/>
      <c r="E73" s="338" t="s">
        <v>223</v>
      </c>
      <c r="F73" s="295">
        <v>0</v>
      </c>
      <c r="G73" s="330" t="s">
        <v>548</v>
      </c>
      <c r="H73" s="331"/>
      <c r="I73" s="331"/>
      <c r="J73" s="338" t="s">
        <v>221</v>
      </c>
      <c r="K73" s="389">
        <v>2.8</v>
      </c>
      <c r="L73" s="339" t="s">
        <v>413</v>
      </c>
      <c r="M73" s="389" t="s">
        <v>367</v>
      </c>
      <c r="N73" s="295">
        <v>1</v>
      </c>
      <c r="O73" s="331" t="s">
        <v>660</v>
      </c>
      <c r="P73" s="331"/>
      <c r="Q73" s="331"/>
      <c r="R73" s="332"/>
      <c r="S73" s="282" t="s">
        <v>100</v>
      </c>
      <c r="T73" s="402" t="s">
        <v>98</v>
      </c>
      <c r="U73" s="317"/>
      <c r="V73" s="317"/>
      <c r="W73" s="317"/>
      <c r="X73" s="369" t="s">
        <v>66</v>
      </c>
      <c r="Y73" s="369" t="s">
        <v>163</v>
      </c>
      <c r="Z73" s="317" t="s">
        <v>53</v>
      </c>
      <c r="AA73" s="335"/>
      <c r="AB73" s="371"/>
      <c r="AC73" s="369" t="s">
        <v>243</v>
      </c>
      <c r="AD73" s="369">
        <v>2.8</v>
      </c>
      <c r="AE73" s="317" t="s">
        <v>226</v>
      </c>
      <c r="AF73" s="371"/>
      <c r="AG73" s="335" t="s">
        <v>243</v>
      </c>
      <c r="AH73" s="369" t="s">
        <v>503</v>
      </c>
      <c r="AI73" s="369">
        <v>2</v>
      </c>
      <c r="AJ73" s="317" t="s">
        <v>406</v>
      </c>
      <c r="AK73" s="318"/>
      <c r="AL73" s="335" t="s">
        <v>409</v>
      </c>
      <c r="AM73" s="369">
        <v>1</v>
      </c>
      <c r="AN73" s="317" t="s">
        <v>654</v>
      </c>
      <c r="AO73" s="317"/>
      <c r="AP73" s="317"/>
      <c r="AQ73" s="371"/>
      <c r="AT73" s="377" t="str">
        <f>IF('INPUT &amp; OUTPUT'!$AF$10=1,"",IF('INPUT &amp; OUTPUT'!$AF$10=2,$B73,$T73))</f>
        <v>Caretaker’s Residence (3 or more bedrooms)</v>
      </c>
      <c r="AU73" s="378"/>
      <c r="AV73" s="378"/>
      <c r="AW73" s="379"/>
      <c r="AX73" s="380" t="str">
        <f>IF('INPUT &amp; OUTPUT'!$AF$10=1,"",IF('INPUT &amp; OUTPUT'!$AF$10=2,$B73,$Z73))</f>
        <v>Caretaker's Residence ≥120m² GFA</v>
      </c>
      <c r="AY73" s="381"/>
      <c r="AZ73" s="380"/>
      <c r="BA73" s="382" t="str">
        <f>IF('INPUT &amp; OUTPUT'!$AF$10=1,"",IF('INPUT &amp; OUTPUT'!$AF$10=2,E73,AC73))</f>
        <v>dwelling unit</v>
      </c>
      <c r="BB73" s="383">
        <f>IF('INPUT &amp; OUTPUT'!$AF$10=1,"",IF('INPUT &amp; OUTPUT'!$AF$10=2,F73,AD73))</f>
        <v>2.8</v>
      </c>
      <c r="BC73" s="380" t="str">
        <f>IF('INPUT &amp; OUTPUT'!$AF$10=1,"",IF('INPUT &amp; OUTPUT'!$AF$10=2,$G73,$AE73))</f>
        <v>Caretakers Residence</v>
      </c>
      <c r="BD73" s="384"/>
      <c r="BE73" s="385"/>
      <c r="BF73" s="385" t="str">
        <f>IF('INPUT &amp; OUTPUT'!$AF$10=1,"",IF('INPUT &amp; OUTPUT'!$AF$10=2,$J73,$AG73))</f>
        <v>dwelling unit</v>
      </c>
      <c r="BG73" s="386" t="str">
        <f>IF('INPUT &amp; OUTPUT'!$AF$10=1,"",IF('INPUT &amp; OUTPUT'!$AF$10=2,"",$AH73))</f>
        <v>-</v>
      </c>
      <c r="BH73" s="296">
        <f>IF('INPUT &amp; OUTPUT'!$AF$10=1,"",IF('INPUT &amp; OUTPUT'!$AF$10=2,$K73,$AI73))</f>
        <v>2</v>
      </c>
      <c r="BI73" s="380" t="str">
        <f>IF('INPUT &amp; OUTPUT'!$AF$10=1,"",IF('INPUT &amp; OUTPUT'!$AF$10=2,$L73,$AJ73))</f>
        <v>Single dwelling unit</v>
      </c>
      <c r="BJ73" s="385"/>
      <c r="BK73" s="385" t="str">
        <f>IF('INPUT &amp; OUTPUT'!$AF$10=1,"",IF('INPUT &amp; OUTPUT'!$AF$10=2,$M73,$AL73))</f>
        <v>dwelling</v>
      </c>
      <c r="BL73" s="296">
        <f>IF('INPUT &amp; OUTPUT'!$AF$10=1,"",IF('INPUT &amp; OUTPUT'!$AF$10=2,$N73,$AM73))</f>
        <v>1</v>
      </c>
      <c r="BM73" s="384" t="str">
        <f>IF(OR(BI73="Single dwelling unit",BI73="Multiple dwelling units"),"dwelling",IF(AND('INPUT &amp; OUTPUT'!$AF$10=2,'Reference Data'!AT73&lt;&gt;0),"lot","-"))</f>
        <v>dwelling</v>
      </c>
      <c r="BN73" s="387"/>
      <c r="BO73" s="380" t="str">
        <f>IF('INPUT &amp; OUTPUT'!$AF$10=1,"",IF('INPUT &amp; OUTPUT'!$AF$10=2,$O73,$AN73))</f>
        <v>Accommodation (long term 3 or more bedrooms dwell)</v>
      </c>
      <c r="BP73" s="378"/>
      <c r="BQ73" s="378"/>
      <c r="BR73" s="379"/>
      <c r="BU73" s="282">
        <v>0</v>
      </c>
      <c r="GH73" s="587"/>
      <c r="GI73" s="587"/>
      <c r="GJ73" s="587"/>
      <c r="GK73" s="587"/>
      <c r="GL73" s="587"/>
      <c r="GM73" s="587"/>
      <c r="GN73" s="587"/>
      <c r="GO73" s="587"/>
      <c r="GP73" s="587"/>
      <c r="GQ73" s="587"/>
      <c r="GR73" s="587"/>
      <c r="GS73" s="587"/>
      <c r="GT73" s="587"/>
      <c r="GU73" s="587"/>
      <c r="GV73" s="587"/>
      <c r="GW73" s="587"/>
      <c r="GX73" s="587"/>
      <c r="GY73" s="587"/>
      <c r="GZ73" s="587"/>
      <c r="HA73" s="587"/>
      <c r="HB73" s="587"/>
      <c r="HC73" s="587"/>
      <c r="HD73" s="587"/>
      <c r="HE73" s="587"/>
      <c r="HF73" s="587"/>
      <c r="HG73" s="587"/>
      <c r="HH73" s="587"/>
      <c r="HI73" s="587"/>
      <c r="HJ73" s="587"/>
      <c r="HK73" s="587"/>
      <c r="HL73" s="587"/>
      <c r="HM73" s="587"/>
      <c r="HN73" s="587"/>
      <c r="HO73" s="587"/>
      <c r="HP73" s="587"/>
      <c r="HQ73" s="587"/>
      <c r="HR73" s="587"/>
      <c r="HS73" s="587"/>
      <c r="HT73" s="587"/>
      <c r="HU73" s="587"/>
      <c r="HV73" s="587"/>
      <c r="HW73" s="587"/>
      <c r="HX73" s="587"/>
      <c r="HY73" s="587"/>
      <c r="HZ73" s="587"/>
      <c r="IA73" s="587"/>
      <c r="IB73" s="587"/>
      <c r="IC73" s="587"/>
      <c r="ID73" s="587"/>
      <c r="IE73" s="587"/>
      <c r="IF73" s="587"/>
      <c r="IG73" s="587"/>
      <c r="IH73" s="587"/>
      <c r="II73" s="587"/>
      <c r="IJ73" s="587"/>
      <c r="IK73" s="587"/>
      <c r="IL73" s="587"/>
      <c r="IM73" s="587"/>
      <c r="IN73" s="587"/>
      <c r="IO73" s="587"/>
      <c r="IP73" s="587"/>
      <c r="IQ73" s="587"/>
      <c r="IR73" s="587"/>
      <c r="IS73" s="587"/>
      <c r="IT73" s="587"/>
      <c r="IU73" s="587"/>
      <c r="IV73" s="587"/>
    </row>
    <row r="74" spans="1:256" s="388" customFormat="1" ht="12.75" customHeight="1" x14ac:dyDescent="0.25">
      <c r="A74" s="282"/>
      <c r="B74" s="392" t="s">
        <v>216</v>
      </c>
      <c r="C74" s="378"/>
      <c r="D74" s="378"/>
      <c r="E74" s="393" t="s">
        <v>367</v>
      </c>
      <c r="F74" s="296">
        <v>2.8</v>
      </c>
      <c r="G74" s="392" t="s">
        <v>548</v>
      </c>
      <c r="H74" s="378"/>
      <c r="I74" s="378"/>
      <c r="J74" s="393" t="s">
        <v>221</v>
      </c>
      <c r="K74" s="394">
        <v>2.8</v>
      </c>
      <c r="L74" s="382" t="s">
        <v>414</v>
      </c>
      <c r="M74" s="394" t="s">
        <v>367</v>
      </c>
      <c r="N74" s="296">
        <v>1</v>
      </c>
      <c r="O74" s="378" t="s">
        <v>660</v>
      </c>
      <c r="P74" s="378"/>
      <c r="Q74" s="378"/>
      <c r="R74" s="385"/>
      <c r="S74" s="282" t="s">
        <v>100</v>
      </c>
      <c r="T74" s="316" t="s">
        <v>230</v>
      </c>
      <c r="U74" s="317"/>
      <c r="V74" s="317"/>
      <c r="W74" s="317"/>
      <c r="X74" s="325" t="s">
        <v>230</v>
      </c>
      <c r="Y74" s="325" t="s">
        <v>176</v>
      </c>
      <c r="Z74" s="317" t="s">
        <v>230</v>
      </c>
      <c r="AA74" s="317"/>
      <c r="AB74" s="318"/>
      <c r="AC74" s="369" t="s">
        <v>642</v>
      </c>
      <c r="AD74" s="369">
        <v>0.17199999999999999</v>
      </c>
      <c r="AE74" s="317" t="s">
        <v>230</v>
      </c>
      <c r="AF74" s="318"/>
      <c r="AG74" s="335" t="s">
        <v>9</v>
      </c>
      <c r="AH74" s="369">
        <v>9.3000000000000013E-2</v>
      </c>
      <c r="AI74" s="369" t="s">
        <v>482</v>
      </c>
      <c r="AJ74" s="317" t="s">
        <v>407</v>
      </c>
      <c r="AK74" s="371"/>
      <c r="AL74" s="335" t="s">
        <v>589</v>
      </c>
      <c r="AM74" s="369">
        <v>2.5000000000000001E-3</v>
      </c>
      <c r="AN74" s="317" t="s">
        <v>445</v>
      </c>
      <c r="AO74" s="335"/>
      <c r="AP74" s="335"/>
      <c r="AQ74" s="371"/>
      <c r="AR74" s="282"/>
      <c r="AS74" s="282"/>
      <c r="AT74" s="377" t="str">
        <f>IF('INPUT &amp; OUTPUT'!$AF$10=1,"",IF('INPUT &amp; OUTPUT'!$AF$10=2,$B74,$T74))</f>
        <v>Catering Shop</v>
      </c>
      <c r="AU74" s="378"/>
      <c r="AV74" s="378"/>
      <c r="AW74" s="379"/>
      <c r="AX74" s="380" t="str">
        <f>IF('INPUT &amp; OUTPUT'!$AF$10=1,"",IF('INPUT &amp; OUTPUT'!$AF$10=2,$B74,$Z74))</f>
        <v>Catering Shop</v>
      </c>
      <c r="AY74" s="381"/>
      <c r="AZ74" s="380"/>
      <c r="BA74" s="382" t="str">
        <f>IF('INPUT &amp; OUTPUT'!$AF$10=1,"",IF('INPUT &amp; OUTPUT'!$AF$10=2,E74,AC74))</f>
        <v>m² TUA</v>
      </c>
      <c r="BB74" s="383">
        <f>IF('INPUT &amp; OUTPUT'!$AF$10=1,"",IF('INPUT &amp; OUTPUT'!$AF$10=2,F74,AD74))</f>
        <v>0.17199999999999999</v>
      </c>
      <c r="BC74" s="380" t="str">
        <f>IF('INPUT &amp; OUTPUT'!$AF$10=1,"",IF('INPUT &amp; OUTPUT'!$AF$10=2,$G74,$AE74))</f>
        <v>Catering Shop</v>
      </c>
      <c r="BD74" s="384"/>
      <c r="BE74" s="385"/>
      <c r="BF74" s="385" t="str">
        <f>IF('INPUT &amp; OUTPUT'!$AF$10=1,"",IF('INPUT &amp; OUTPUT'!$AF$10=2,$J74,$AG74))</f>
        <v>m²  GFA</v>
      </c>
      <c r="BG74" s="386">
        <f>IF('INPUT &amp; OUTPUT'!$AF$10=1,"",IF('INPUT &amp; OUTPUT'!$AF$10=2,"",$AH74))</f>
        <v>9.3000000000000013E-2</v>
      </c>
      <c r="BH74" s="296" t="str">
        <f>IF('INPUT &amp; OUTPUT'!$AF$10=1,"",IF('INPUT &amp; OUTPUT'!$AF$10=2,$K74,$AI74))</f>
        <v>1/5 or part</v>
      </c>
      <c r="BI74" s="380" t="str">
        <f>IF('INPUT &amp; OUTPUT'!$AF$10=1,"",IF('INPUT &amp; OUTPUT'!$AF$10=2,$L74,$AJ74))</f>
        <v>Commercial or retail uses</v>
      </c>
      <c r="BJ74" s="385"/>
      <c r="BK74" s="385" t="str">
        <f>IF('INPUT &amp; OUTPUT'!$AF$10=1,"",IF('INPUT &amp; OUTPUT'!$AF$10=2,$M74,$AL74))</f>
        <v>m² site area</v>
      </c>
      <c r="BL74" s="296">
        <f>IF('INPUT &amp; OUTPUT'!$AF$10=1,"",IF('INPUT &amp; OUTPUT'!$AF$10=2,$N74,$AM74))</f>
        <v>2.5000000000000001E-3</v>
      </c>
      <c r="BM74" s="384" t="str">
        <f>IF(OR(BI74="Single dwelling unit",BI74="Multiple dwelling units"),"dwelling",IF(AND('INPUT &amp; OUTPUT'!$AF$10=2,'Reference Data'!AT74&lt;&gt;0),"lot","-"))</f>
        <v>-</v>
      </c>
      <c r="BN74" s="387"/>
      <c r="BO74" s="380" t="str">
        <f>IF('INPUT &amp; OUTPUT'!$AF$10=1,"",IF('INPUT &amp; OUTPUT'!$AF$10=2,$O74,$AN74))</f>
        <v>Commercial (retail)</v>
      </c>
      <c r="BP74" s="378"/>
      <c r="BQ74" s="378"/>
      <c r="BR74" s="379"/>
      <c r="BS74" s="282"/>
      <c r="BT74" s="282"/>
      <c r="BU74" s="282">
        <v>0</v>
      </c>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c r="CT74" s="282"/>
      <c r="CU74" s="282"/>
      <c r="CV74" s="282"/>
      <c r="CW74" s="282"/>
      <c r="CX74" s="282"/>
      <c r="CY74" s="282"/>
      <c r="CZ74" s="282"/>
      <c r="DA74" s="282"/>
      <c r="DB74" s="282"/>
      <c r="DC74" s="282"/>
      <c r="DD74" s="282"/>
      <c r="DE74" s="282"/>
      <c r="DF74" s="282"/>
      <c r="DG74" s="282"/>
      <c r="DH74" s="282"/>
      <c r="DI74" s="282"/>
      <c r="DJ74" s="282"/>
      <c r="DK74" s="282"/>
      <c r="DL74" s="282"/>
      <c r="DM74" s="282"/>
      <c r="DN74" s="282"/>
      <c r="DO74" s="282"/>
      <c r="DP74" s="282"/>
      <c r="DQ74" s="282"/>
      <c r="DR74" s="282"/>
      <c r="DS74" s="282"/>
      <c r="DT74" s="282"/>
      <c r="DU74" s="282"/>
      <c r="DV74" s="282"/>
      <c r="DW74" s="282"/>
      <c r="DX74" s="282"/>
      <c r="DY74" s="282"/>
      <c r="DZ74" s="282"/>
      <c r="EA74" s="282"/>
      <c r="EB74" s="282"/>
      <c r="EC74" s="282"/>
      <c r="ED74" s="282"/>
      <c r="EE74" s="282"/>
      <c r="EF74" s="282"/>
      <c r="EG74" s="282"/>
      <c r="EH74" s="282"/>
      <c r="EI74" s="282"/>
      <c r="EJ74" s="282"/>
      <c r="EK74" s="282"/>
      <c r="EL74" s="282"/>
      <c r="EM74" s="282"/>
      <c r="EN74" s="282"/>
      <c r="EO74" s="282"/>
      <c r="EP74" s="282"/>
      <c r="EQ74" s="282"/>
      <c r="ER74" s="282"/>
      <c r="ES74" s="282"/>
      <c r="ET74" s="282"/>
      <c r="EU74" s="282"/>
      <c r="EV74" s="282"/>
      <c r="EW74" s="282"/>
      <c r="EX74" s="282"/>
      <c r="EY74" s="282"/>
      <c r="EZ74" s="282"/>
      <c r="FA74" s="282"/>
      <c r="FB74" s="282"/>
      <c r="FC74" s="282"/>
      <c r="FD74" s="282"/>
      <c r="FE74" s="282"/>
      <c r="FF74" s="282"/>
      <c r="FG74" s="282"/>
      <c r="FH74" s="282"/>
      <c r="FI74" s="282"/>
      <c r="FJ74" s="282"/>
      <c r="FK74" s="282"/>
      <c r="FL74" s="282"/>
      <c r="FM74" s="282"/>
      <c r="FN74" s="282"/>
      <c r="FO74" s="282"/>
      <c r="FP74" s="282"/>
      <c r="FQ74" s="282"/>
      <c r="FR74" s="282"/>
      <c r="FS74" s="282"/>
      <c r="FT74" s="282"/>
      <c r="FU74" s="282"/>
      <c r="FV74" s="282"/>
      <c r="FW74" s="282"/>
      <c r="FX74" s="282"/>
      <c r="FY74" s="282"/>
      <c r="FZ74" s="282"/>
      <c r="GA74" s="282"/>
      <c r="GB74" s="282"/>
      <c r="GC74" s="282"/>
      <c r="GD74" s="282"/>
      <c r="GE74" s="282"/>
      <c r="GF74" s="282"/>
      <c r="GG74" s="282"/>
      <c r="GH74" s="587"/>
      <c r="GI74" s="587"/>
      <c r="GJ74" s="587"/>
      <c r="GK74" s="587"/>
      <c r="GL74" s="587"/>
      <c r="GM74" s="587"/>
      <c r="GN74" s="587"/>
      <c r="GO74" s="587"/>
      <c r="GP74" s="587"/>
      <c r="GQ74" s="587"/>
      <c r="GR74" s="587"/>
      <c r="GS74" s="587"/>
      <c r="GT74" s="587"/>
      <c r="GU74" s="587"/>
      <c r="GV74" s="587"/>
      <c r="GW74" s="587"/>
      <c r="GX74" s="587"/>
      <c r="GY74" s="587"/>
      <c r="GZ74" s="587"/>
      <c r="HA74" s="587"/>
      <c r="HB74" s="587"/>
      <c r="HC74" s="587"/>
      <c r="HD74" s="587"/>
      <c r="HE74" s="587"/>
      <c r="HF74" s="587"/>
      <c r="HG74" s="587"/>
      <c r="HH74" s="587"/>
      <c r="HI74" s="587"/>
      <c r="HJ74" s="587"/>
      <c r="HK74" s="587"/>
      <c r="HL74" s="587"/>
      <c r="HM74" s="587"/>
      <c r="HN74" s="587"/>
      <c r="HO74" s="587"/>
      <c r="HP74" s="587"/>
      <c r="HQ74" s="587"/>
      <c r="HR74" s="587"/>
      <c r="HS74" s="587"/>
      <c r="HT74" s="587"/>
      <c r="HU74" s="587"/>
      <c r="HV74" s="587"/>
      <c r="HW74" s="587"/>
      <c r="HX74" s="587"/>
      <c r="HY74" s="587"/>
      <c r="HZ74" s="587"/>
      <c r="IA74" s="587"/>
      <c r="IB74" s="587"/>
      <c r="IC74" s="587"/>
      <c r="ID74" s="587"/>
      <c r="IE74" s="587"/>
      <c r="IF74" s="587"/>
      <c r="IG74" s="587"/>
      <c r="IH74" s="587"/>
      <c r="II74" s="587"/>
      <c r="IJ74" s="587"/>
      <c r="IK74" s="587"/>
      <c r="IL74" s="587"/>
      <c r="IM74" s="587"/>
      <c r="IN74" s="587"/>
      <c r="IO74" s="587"/>
      <c r="IP74" s="587"/>
      <c r="IQ74" s="587"/>
      <c r="IR74" s="587"/>
      <c r="IS74" s="587"/>
      <c r="IT74" s="587"/>
      <c r="IU74" s="587"/>
      <c r="IV74" s="587"/>
    </row>
    <row r="75" spans="1:256" s="388" customFormat="1" ht="12.75" customHeight="1" x14ac:dyDescent="0.25">
      <c r="A75" s="282"/>
      <c r="B75" s="330" t="s">
        <v>212</v>
      </c>
      <c r="C75" s="331"/>
      <c r="D75" s="331"/>
      <c r="E75" s="338" t="s">
        <v>367</v>
      </c>
      <c r="F75" s="295">
        <v>2.8</v>
      </c>
      <c r="G75" s="330" t="s">
        <v>548</v>
      </c>
      <c r="H75" s="331"/>
      <c r="I75" s="331"/>
      <c r="J75" s="338" t="s">
        <v>221</v>
      </c>
      <c r="K75" s="389">
        <v>2.8</v>
      </c>
      <c r="L75" s="339" t="s">
        <v>413</v>
      </c>
      <c r="M75" s="389" t="s">
        <v>367</v>
      </c>
      <c r="N75" s="295">
        <v>1</v>
      </c>
      <c r="O75" s="331" t="s">
        <v>660</v>
      </c>
      <c r="P75" s="331"/>
      <c r="Q75" s="331"/>
      <c r="R75" s="332"/>
      <c r="S75" s="282" t="s">
        <v>100</v>
      </c>
      <c r="T75" s="334" t="s">
        <v>231</v>
      </c>
      <c r="U75" s="317"/>
      <c r="V75" s="317"/>
      <c r="W75" s="317"/>
      <c r="X75" s="369" t="s">
        <v>231</v>
      </c>
      <c r="Y75" s="369" t="s">
        <v>166</v>
      </c>
      <c r="Z75" s="317" t="s">
        <v>231</v>
      </c>
      <c r="AA75" s="317"/>
      <c r="AB75" s="318"/>
      <c r="AC75" s="369" t="s">
        <v>109</v>
      </c>
      <c r="AD75" s="369">
        <v>0.9</v>
      </c>
      <c r="AE75" s="317" t="s">
        <v>231</v>
      </c>
      <c r="AF75" s="318"/>
      <c r="AG75" s="335" t="s">
        <v>9</v>
      </c>
      <c r="AH75" s="369" t="s">
        <v>587</v>
      </c>
      <c r="AI75" s="369" t="s">
        <v>482</v>
      </c>
      <c r="AJ75" s="317" t="s">
        <v>407</v>
      </c>
      <c r="AK75" s="318"/>
      <c r="AL75" s="335" t="s">
        <v>589</v>
      </c>
      <c r="AM75" s="369">
        <v>2.5000000000000001E-3</v>
      </c>
      <c r="AN75" s="317" t="s">
        <v>684</v>
      </c>
      <c r="AO75" s="335"/>
      <c r="AP75" s="317"/>
      <c r="AQ75" s="318"/>
      <c r="AR75" s="282"/>
      <c r="AS75" s="282"/>
      <c r="AT75" s="377" t="str">
        <f>IF('INPUT &amp; OUTPUT'!$AF$10=1,"",IF('INPUT &amp; OUTPUT'!$AF$10=2,$B75,$T75))</f>
        <v>Child Care Centre</v>
      </c>
      <c r="AU75" s="378"/>
      <c r="AV75" s="378"/>
      <c r="AW75" s="379"/>
      <c r="AX75" s="380" t="str">
        <f>IF('INPUT &amp; OUTPUT'!$AF$10=1,"",IF('INPUT &amp; OUTPUT'!$AF$10=2,$B75,$Z75))</f>
        <v>Child Care Centre</v>
      </c>
      <c r="AY75" s="381"/>
      <c r="AZ75" s="380"/>
      <c r="BA75" s="382" t="str">
        <f>IF('INPUT &amp; OUTPUT'!$AF$10=1,"",IF('INPUT &amp; OUTPUT'!$AF$10=2,E75,AC75))</f>
        <v>enrolment</v>
      </c>
      <c r="BB75" s="383">
        <f>IF('INPUT &amp; OUTPUT'!$AF$10=1,"",IF('INPUT &amp; OUTPUT'!$AF$10=2,F75,AD75))</f>
        <v>0.9</v>
      </c>
      <c r="BC75" s="380" t="str">
        <f>IF('INPUT &amp; OUTPUT'!$AF$10=1,"",IF('INPUT &amp; OUTPUT'!$AF$10=2,$G75,$AE75))</f>
        <v>Child Care Centre</v>
      </c>
      <c r="BD75" s="384"/>
      <c r="BE75" s="385"/>
      <c r="BF75" s="385" t="str">
        <f>IF('INPUT &amp; OUTPUT'!$AF$10=1,"",IF('INPUT &amp; OUTPUT'!$AF$10=2,$J75,$AG75))</f>
        <v>m²  GFA</v>
      </c>
      <c r="BG75" s="386" t="str">
        <f>IF('INPUT &amp; OUTPUT'!$AF$10=1,"",IF('INPUT &amp; OUTPUT'!$AF$10=2,"",$AH75))</f>
        <v>21+0.0754</v>
      </c>
      <c r="BH75" s="296" t="str">
        <f>IF('INPUT &amp; OUTPUT'!$AF$10=1,"",IF('INPUT &amp; OUTPUT'!$AF$10=2,$K75,$AI75))</f>
        <v>1/5 or part</v>
      </c>
      <c r="BI75" s="380" t="str">
        <f>IF('INPUT &amp; OUTPUT'!$AF$10=1,"",IF('INPUT &amp; OUTPUT'!$AF$10=2,$L75,$AJ75))</f>
        <v>Commercial or retail uses</v>
      </c>
      <c r="BJ75" s="385"/>
      <c r="BK75" s="385" t="str">
        <f>IF('INPUT &amp; OUTPUT'!$AF$10=1,"",IF('INPUT &amp; OUTPUT'!$AF$10=2,$M75,$AL75))</f>
        <v>m² site area</v>
      </c>
      <c r="BL75" s="296">
        <f>IF('INPUT &amp; OUTPUT'!$AF$10=1,"",IF('INPUT &amp; OUTPUT'!$AF$10=2,$N75,$AM75))</f>
        <v>2.5000000000000001E-3</v>
      </c>
      <c r="BM75" s="384" t="str">
        <f>IF(OR(BI75="Single dwelling unit",BI75="Multiple dwelling units"),"dwelling",IF(AND('INPUT &amp; OUTPUT'!$AF$10=2,'Reference Data'!AT75&lt;&gt;0),"lot","-"))</f>
        <v>-</v>
      </c>
      <c r="BN75" s="387"/>
      <c r="BO75" s="380" t="str">
        <f>IF('INPUT &amp; OUTPUT'!$AF$10=1,"",IF('INPUT &amp; OUTPUT'!$AF$10=2,$O75,$AN75))</f>
        <v>Education facility except for Flying start Program for QLD Children</v>
      </c>
      <c r="BP75" s="378"/>
      <c r="BQ75" s="378"/>
      <c r="BR75" s="379"/>
      <c r="BS75" s="282"/>
      <c r="BT75" s="282"/>
      <c r="BU75" s="282">
        <v>0</v>
      </c>
      <c r="BV75" s="282"/>
      <c r="BW75" s="282"/>
      <c r="BX75" s="282"/>
      <c r="BY75" s="282"/>
      <c r="BZ75" s="282"/>
      <c r="CA75" s="282"/>
      <c r="CB75" s="282"/>
      <c r="CC75" s="282"/>
      <c r="CD75" s="282"/>
      <c r="CE75" s="282"/>
      <c r="CF75" s="282"/>
      <c r="CG75" s="282"/>
      <c r="CH75" s="282"/>
      <c r="CI75" s="282"/>
      <c r="CJ75" s="282"/>
      <c r="CK75" s="282"/>
      <c r="CL75" s="282"/>
      <c r="CM75" s="282"/>
      <c r="CN75" s="282"/>
      <c r="CO75" s="282"/>
      <c r="CP75" s="282"/>
      <c r="CQ75" s="282"/>
      <c r="CR75" s="282"/>
      <c r="CS75" s="282"/>
      <c r="CT75" s="282"/>
      <c r="CU75" s="282"/>
      <c r="CV75" s="282"/>
      <c r="CW75" s="282"/>
      <c r="CX75" s="282"/>
      <c r="CY75" s="282"/>
      <c r="CZ75" s="282"/>
      <c r="DA75" s="282"/>
      <c r="DB75" s="282"/>
      <c r="DC75" s="282"/>
      <c r="DD75" s="282"/>
      <c r="DE75" s="282"/>
      <c r="DF75" s="282"/>
      <c r="DG75" s="282"/>
      <c r="DH75" s="282"/>
      <c r="DI75" s="282"/>
      <c r="DJ75" s="282"/>
      <c r="DK75" s="282"/>
      <c r="DL75" s="282"/>
      <c r="DM75" s="282"/>
      <c r="DN75" s="282"/>
      <c r="DO75" s="282"/>
      <c r="DP75" s="282"/>
      <c r="DQ75" s="282"/>
      <c r="DR75" s="282"/>
      <c r="DS75" s="282"/>
      <c r="DT75" s="282"/>
      <c r="DU75" s="282"/>
      <c r="DV75" s="282"/>
      <c r="DW75" s="282"/>
      <c r="DX75" s="282"/>
      <c r="DY75" s="282"/>
      <c r="DZ75" s="282"/>
      <c r="EA75" s="282"/>
      <c r="EB75" s="282"/>
      <c r="EC75" s="282"/>
      <c r="ED75" s="282"/>
      <c r="EE75" s="282"/>
      <c r="EF75" s="282"/>
      <c r="EG75" s="282"/>
      <c r="EH75" s="282"/>
      <c r="EI75" s="282"/>
      <c r="EJ75" s="282"/>
      <c r="EK75" s="282"/>
      <c r="EL75" s="282"/>
      <c r="EM75" s="282"/>
      <c r="EN75" s="282"/>
      <c r="EO75" s="282"/>
      <c r="EP75" s="282"/>
      <c r="EQ75" s="282"/>
      <c r="ER75" s="282"/>
      <c r="ES75" s="282"/>
      <c r="ET75" s="282"/>
      <c r="EU75" s="282"/>
      <c r="EV75" s="282"/>
      <c r="EW75" s="282"/>
      <c r="EX75" s="282"/>
      <c r="EY75" s="282"/>
      <c r="EZ75" s="282"/>
      <c r="FA75" s="282"/>
      <c r="FB75" s="282"/>
      <c r="FC75" s="282"/>
      <c r="FD75" s="282"/>
      <c r="FE75" s="282"/>
      <c r="FF75" s="282"/>
      <c r="FG75" s="282"/>
      <c r="FH75" s="282"/>
      <c r="FI75" s="282"/>
      <c r="FJ75" s="282"/>
      <c r="FK75" s="282"/>
      <c r="FL75" s="282"/>
      <c r="FM75" s="282"/>
      <c r="FN75" s="282"/>
      <c r="FO75" s="282"/>
      <c r="FP75" s="282"/>
      <c r="FQ75" s="282"/>
      <c r="FR75" s="282"/>
      <c r="FS75" s="282"/>
      <c r="FT75" s="282"/>
      <c r="FU75" s="282"/>
      <c r="FV75" s="282"/>
      <c r="FW75" s="282"/>
      <c r="FX75" s="282"/>
      <c r="FY75" s="282"/>
      <c r="FZ75" s="282"/>
      <c r="GA75" s="282"/>
      <c r="GB75" s="282"/>
      <c r="GC75" s="282"/>
      <c r="GD75" s="282"/>
      <c r="GE75" s="282"/>
      <c r="GF75" s="282"/>
      <c r="GG75" s="282"/>
      <c r="GH75" s="587"/>
      <c r="GI75" s="587"/>
      <c r="GJ75" s="587"/>
      <c r="GK75" s="587"/>
      <c r="GL75" s="587"/>
      <c r="GM75" s="587"/>
      <c r="GN75" s="587"/>
      <c r="GO75" s="587"/>
      <c r="GP75" s="587"/>
      <c r="GQ75" s="587"/>
      <c r="GR75" s="587"/>
      <c r="GS75" s="587"/>
      <c r="GT75" s="587"/>
      <c r="GU75" s="587"/>
      <c r="GV75" s="587"/>
      <c r="GW75" s="587"/>
      <c r="GX75" s="587"/>
      <c r="GY75" s="587"/>
      <c r="GZ75" s="587"/>
      <c r="HA75" s="587"/>
      <c r="HB75" s="587"/>
      <c r="HC75" s="587"/>
      <c r="HD75" s="587"/>
      <c r="HE75" s="587"/>
      <c r="HF75" s="587"/>
      <c r="HG75" s="587"/>
      <c r="HH75" s="587"/>
      <c r="HI75" s="587"/>
      <c r="HJ75" s="587"/>
      <c r="HK75" s="587"/>
      <c r="HL75" s="587"/>
      <c r="HM75" s="587"/>
      <c r="HN75" s="587"/>
      <c r="HO75" s="587"/>
      <c r="HP75" s="587"/>
      <c r="HQ75" s="587"/>
      <c r="HR75" s="587"/>
      <c r="HS75" s="587"/>
      <c r="HT75" s="587"/>
      <c r="HU75" s="587"/>
      <c r="HV75" s="587"/>
      <c r="HW75" s="587"/>
      <c r="HX75" s="587"/>
      <c r="HY75" s="587"/>
      <c r="HZ75" s="587"/>
      <c r="IA75" s="587"/>
      <c r="IB75" s="587"/>
      <c r="IC75" s="587"/>
      <c r="ID75" s="587"/>
      <c r="IE75" s="587"/>
      <c r="IF75" s="587"/>
      <c r="IG75" s="587"/>
      <c r="IH75" s="587"/>
      <c r="II75" s="587"/>
      <c r="IJ75" s="587"/>
      <c r="IK75" s="587"/>
      <c r="IL75" s="587"/>
      <c r="IM75" s="587"/>
      <c r="IN75" s="587"/>
      <c r="IO75" s="587"/>
      <c r="IP75" s="587"/>
      <c r="IQ75" s="587"/>
      <c r="IR75" s="587"/>
      <c r="IS75" s="587"/>
      <c r="IT75" s="587"/>
      <c r="IU75" s="587"/>
      <c r="IV75" s="587"/>
    </row>
    <row r="76" spans="1:256" s="388" customFormat="1" ht="12.75" customHeight="1" x14ac:dyDescent="0.25">
      <c r="A76" s="282"/>
      <c r="B76" s="330" t="s">
        <v>25</v>
      </c>
      <c r="C76" s="331"/>
      <c r="D76" s="331"/>
      <c r="E76" s="338" t="s">
        <v>223</v>
      </c>
      <c r="F76" s="295">
        <v>0</v>
      </c>
      <c r="G76" s="330" t="s">
        <v>11</v>
      </c>
      <c r="H76" s="331"/>
      <c r="I76" s="331"/>
      <c r="J76" s="338" t="s">
        <v>221</v>
      </c>
      <c r="K76" s="389">
        <v>1.9879999999999998</v>
      </c>
      <c r="L76" s="339" t="s">
        <v>410</v>
      </c>
      <c r="M76" s="389" t="s">
        <v>367</v>
      </c>
      <c r="N76" s="295">
        <v>1</v>
      </c>
      <c r="O76" s="331" t="s">
        <v>660</v>
      </c>
      <c r="P76" s="331"/>
      <c r="Q76" s="331"/>
      <c r="R76" s="332"/>
      <c r="S76" s="282" t="s">
        <v>100</v>
      </c>
      <c r="T76" s="334" t="s">
        <v>257</v>
      </c>
      <c r="U76" s="317"/>
      <c r="V76" s="317"/>
      <c r="W76" s="317"/>
      <c r="X76" s="369" t="s">
        <v>257</v>
      </c>
      <c r="Y76" s="369" t="s">
        <v>161</v>
      </c>
      <c r="Z76" s="317" t="s">
        <v>257</v>
      </c>
      <c r="AA76" s="317"/>
      <c r="AB76" s="318"/>
      <c r="AC76" s="369" t="s">
        <v>8</v>
      </c>
      <c r="AD76" s="369">
        <v>0.1</v>
      </c>
      <c r="AE76" s="317" t="s">
        <v>257</v>
      </c>
      <c r="AF76" s="318"/>
      <c r="AG76" s="335" t="s">
        <v>106</v>
      </c>
      <c r="AH76" s="369" t="s">
        <v>503</v>
      </c>
      <c r="AI76" s="369">
        <v>0.5</v>
      </c>
      <c r="AJ76" s="317" t="s">
        <v>407</v>
      </c>
      <c r="AK76" s="318"/>
      <c r="AL76" s="335" t="s">
        <v>589</v>
      </c>
      <c r="AM76" s="369">
        <v>2.5000000000000001E-3</v>
      </c>
      <c r="AN76" s="317" t="s">
        <v>477</v>
      </c>
      <c r="AO76" s="335"/>
      <c r="AP76" s="317"/>
      <c r="AQ76" s="318"/>
      <c r="AR76" s="282"/>
      <c r="AS76" s="282"/>
      <c r="AT76" s="377" t="str">
        <f>IF('INPUT &amp; OUTPUT'!$AF$10=1,"",IF('INPUT &amp; OUTPUT'!$AF$10=2,$B76,$T76))</f>
        <v>Commercial Animal Keeping</v>
      </c>
      <c r="AU76" s="378"/>
      <c r="AV76" s="378"/>
      <c r="AW76" s="379"/>
      <c r="AX76" s="380" t="str">
        <f>IF('INPUT &amp; OUTPUT'!$AF$10=1,"",IF('INPUT &amp; OUTPUT'!$AF$10=2,$B76,$Z76))</f>
        <v>Commercial Animal Keeping</v>
      </c>
      <c r="AY76" s="381"/>
      <c r="AZ76" s="380"/>
      <c r="BA76" s="382" t="str">
        <f>IF('INPUT &amp; OUTPUT'!$AF$10=1,"",IF('INPUT &amp; OUTPUT'!$AF$10=2,E76,AC76))</f>
        <v>m² GFA</v>
      </c>
      <c r="BB76" s="383">
        <f>IF('INPUT &amp; OUTPUT'!$AF$10=1,"",IF('INPUT &amp; OUTPUT'!$AF$10=2,F76,AD76))</f>
        <v>0.1</v>
      </c>
      <c r="BC76" s="380" t="str">
        <f>IF('INPUT &amp; OUTPUT'!$AF$10=1,"",IF('INPUT &amp; OUTPUT'!$AF$10=2,$G76,$AE76))</f>
        <v>Commercial Animal Keeping</v>
      </c>
      <c r="BD76" s="384"/>
      <c r="BE76" s="385"/>
      <c r="BF76" s="385" t="str">
        <f>IF('INPUT &amp; OUTPUT'!$AF$10=1,"",IF('INPUT &amp; OUTPUT'!$AF$10=2,$J76,$AG76))</f>
        <v>stall/place</v>
      </c>
      <c r="BG76" s="386" t="str">
        <f>IF('INPUT &amp; OUTPUT'!$AF$10=1,"",IF('INPUT &amp; OUTPUT'!$AF$10=2,"",$AH76))</f>
        <v>-</v>
      </c>
      <c r="BH76" s="296">
        <f>IF('INPUT &amp; OUTPUT'!$AF$10=1,"",IF('INPUT &amp; OUTPUT'!$AF$10=2,$K76,$AI76))</f>
        <v>0.5</v>
      </c>
      <c r="BI76" s="380" t="str">
        <f>IF('INPUT &amp; OUTPUT'!$AF$10=1,"",IF('INPUT &amp; OUTPUT'!$AF$10=2,$L76,$AJ76))</f>
        <v>Commercial or retail uses</v>
      </c>
      <c r="BJ76" s="385"/>
      <c r="BK76" s="385" t="str">
        <f>IF('INPUT &amp; OUTPUT'!$AF$10=1,"",IF('INPUT &amp; OUTPUT'!$AF$10=2,$M76,$AL76))</f>
        <v>m² site area</v>
      </c>
      <c r="BL76" s="296">
        <f>IF('INPUT &amp; OUTPUT'!$AF$10=1,"",IF('INPUT &amp; OUTPUT'!$AF$10=2,$N76,$AM76))</f>
        <v>2.5000000000000001E-3</v>
      </c>
      <c r="BM76" s="384" t="str">
        <f>IF(OR(BI76="Single dwelling unit",BI76="Multiple dwelling units"),"dwelling",IF(AND('INPUT &amp; OUTPUT'!$AF$10=2,'Reference Data'!AT76&lt;&gt;0),"lot","-"))</f>
        <v>-</v>
      </c>
      <c r="BN76" s="387"/>
      <c r="BO76" s="380" t="str">
        <f>IF('INPUT &amp; OUTPUT'!$AF$10=1,"",IF('INPUT &amp; OUTPUT'!$AF$10=2,$O76,$AN76))</f>
        <v>Specialised uses</v>
      </c>
      <c r="BP76" s="378"/>
      <c r="BQ76" s="378"/>
      <c r="BR76" s="379"/>
      <c r="BS76" s="282"/>
      <c r="BT76" s="282"/>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c r="CT76" s="282"/>
      <c r="CU76" s="282"/>
      <c r="CV76" s="282"/>
      <c r="CW76" s="282"/>
      <c r="CX76" s="282"/>
      <c r="CY76" s="282"/>
      <c r="CZ76" s="282"/>
      <c r="DA76" s="282"/>
      <c r="DB76" s="282"/>
      <c r="DC76" s="282"/>
      <c r="DD76" s="282"/>
      <c r="DE76" s="282"/>
      <c r="DF76" s="282"/>
      <c r="DG76" s="282"/>
      <c r="DH76" s="282"/>
      <c r="DI76" s="282"/>
      <c r="DJ76" s="282"/>
      <c r="DK76" s="282"/>
      <c r="DL76" s="282"/>
      <c r="DM76" s="282"/>
      <c r="DN76" s="282"/>
      <c r="DO76" s="282"/>
      <c r="DP76" s="282"/>
      <c r="DQ76" s="282"/>
      <c r="DR76" s="282"/>
      <c r="DS76" s="282"/>
      <c r="DT76" s="282"/>
      <c r="DU76" s="282"/>
      <c r="DV76" s="282"/>
      <c r="DW76" s="282"/>
      <c r="DX76" s="282"/>
      <c r="DY76" s="282"/>
      <c r="DZ76" s="282"/>
      <c r="EA76" s="282"/>
      <c r="EB76" s="282"/>
      <c r="EC76" s="282"/>
      <c r="ED76" s="282"/>
      <c r="EE76" s="282"/>
      <c r="EF76" s="282"/>
      <c r="EG76" s="282"/>
      <c r="EH76" s="282"/>
      <c r="EI76" s="282"/>
      <c r="EJ76" s="282"/>
      <c r="EK76" s="282"/>
      <c r="EL76" s="282"/>
      <c r="EM76" s="282"/>
      <c r="EN76" s="282"/>
      <c r="EO76" s="282"/>
      <c r="EP76" s="282"/>
      <c r="EQ76" s="282"/>
      <c r="ER76" s="282"/>
      <c r="ES76" s="282"/>
      <c r="ET76" s="282"/>
      <c r="EU76" s="282"/>
      <c r="EV76" s="282"/>
      <c r="EW76" s="282"/>
      <c r="EX76" s="282"/>
      <c r="EY76" s="282"/>
      <c r="EZ76" s="282"/>
      <c r="FA76" s="282"/>
      <c r="FB76" s="282"/>
      <c r="FC76" s="282"/>
      <c r="FD76" s="282"/>
      <c r="FE76" s="282"/>
      <c r="FF76" s="282"/>
      <c r="FG76" s="282"/>
      <c r="FH76" s="282"/>
      <c r="FI76" s="282"/>
      <c r="FJ76" s="282"/>
      <c r="FK76" s="282"/>
      <c r="FL76" s="282"/>
      <c r="FM76" s="282"/>
      <c r="FN76" s="282"/>
      <c r="FO76" s="282"/>
      <c r="FP76" s="282"/>
      <c r="FQ76" s="282"/>
      <c r="FR76" s="282"/>
      <c r="FS76" s="282"/>
      <c r="FT76" s="282"/>
      <c r="FU76" s="282"/>
      <c r="FV76" s="282"/>
      <c r="FW76" s="282"/>
      <c r="FX76" s="282"/>
      <c r="FY76" s="282"/>
      <c r="FZ76" s="282"/>
      <c r="GA76" s="282"/>
      <c r="GB76" s="282"/>
      <c r="GC76" s="282"/>
      <c r="GD76" s="282"/>
      <c r="GE76" s="282"/>
      <c r="GF76" s="282"/>
      <c r="GG76" s="282"/>
      <c r="GH76" s="587"/>
      <c r="GI76" s="587"/>
      <c r="GJ76" s="587"/>
      <c r="GK76" s="587"/>
      <c r="GL76" s="587"/>
      <c r="GM76" s="587"/>
      <c r="GN76" s="587"/>
      <c r="GO76" s="587"/>
      <c r="GP76" s="587"/>
      <c r="GQ76" s="587"/>
      <c r="GR76" s="587"/>
      <c r="GS76" s="587"/>
      <c r="GT76" s="587"/>
      <c r="GU76" s="587"/>
      <c r="GV76" s="587"/>
      <c r="GW76" s="587"/>
      <c r="GX76" s="587"/>
      <c r="GY76" s="587"/>
      <c r="GZ76" s="587"/>
      <c r="HA76" s="587"/>
      <c r="HB76" s="587"/>
      <c r="HC76" s="587"/>
      <c r="HD76" s="587"/>
      <c r="HE76" s="587"/>
      <c r="HF76" s="587"/>
      <c r="HG76" s="587"/>
      <c r="HH76" s="587"/>
      <c r="HI76" s="587"/>
      <c r="HJ76" s="587"/>
      <c r="HK76" s="587"/>
      <c r="HL76" s="587"/>
      <c r="HM76" s="587"/>
      <c r="HN76" s="587"/>
      <c r="HO76" s="587"/>
      <c r="HP76" s="587"/>
      <c r="HQ76" s="587"/>
      <c r="HR76" s="587"/>
      <c r="HS76" s="587"/>
      <c r="HT76" s="587"/>
      <c r="HU76" s="587"/>
      <c r="HV76" s="587"/>
      <c r="HW76" s="587"/>
      <c r="HX76" s="587"/>
      <c r="HY76" s="587"/>
      <c r="HZ76" s="587"/>
      <c r="IA76" s="587"/>
      <c r="IB76" s="587"/>
      <c r="IC76" s="587"/>
      <c r="ID76" s="587"/>
      <c r="IE76" s="587"/>
      <c r="IF76" s="587"/>
      <c r="IG76" s="587"/>
      <c r="IH76" s="587"/>
      <c r="II76" s="587"/>
      <c r="IJ76" s="587"/>
      <c r="IK76" s="587"/>
      <c r="IL76" s="587"/>
      <c r="IM76" s="587"/>
      <c r="IN76" s="587"/>
      <c r="IO76" s="587"/>
      <c r="IP76" s="587"/>
      <c r="IQ76" s="587"/>
      <c r="IR76" s="587"/>
      <c r="IS76" s="587"/>
      <c r="IT76" s="587"/>
      <c r="IU76" s="587"/>
      <c r="IV76" s="587"/>
    </row>
    <row r="77" spans="1:256" s="388" customFormat="1" ht="12.75" customHeight="1" x14ac:dyDescent="0.25">
      <c r="A77" s="282"/>
      <c r="B77" s="392" t="s">
        <v>26</v>
      </c>
      <c r="C77" s="378"/>
      <c r="D77" s="378"/>
      <c r="E77" s="393" t="s">
        <v>223</v>
      </c>
      <c r="F77" s="296">
        <v>0</v>
      </c>
      <c r="G77" s="392" t="s">
        <v>12</v>
      </c>
      <c r="H77" s="378"/>
      <c r="I77" s="378"/>
      <c r="J77" s="393" t="s">
        <v>221</v>
      </c>
      <c r="K77" s="394">
        <v>2.4079999999999999</v>
      </c>
      <c r="L77" s="382" t="s">
        <v>410</v>
      </c>
      <c r="M77" s="394" t="s">
        <v>367</v>
      </c>
      <c r="N77" s="296">
        <v>1</v>
      </c>
      <c r="O77" s="378" t="s">
        <v>660</v>
      </c>
      <c r="P77" s="378"/>
      <c r="Q77" s="378"/>
      <c r="R77" s="385"/>
      <c r="S77" s="282" t="s">
        <v>100</v>
      </c>
      <c r="T77" s="334" t="s">
        <v>640</v>
      </c>
      <c r="U77" s="317"/>
      <c r="V77" s="317"/>
      <c r="W77" s="317"/>
      <c r="X77" s="325" t="s">
        <v>194</v>
      </c>
      <c r="Y77" s="325" t="s">
        <v>169</v>
      </c>
      <c r="Z77" s="317" t="s">
        <v>224</v>
      </c>
      <c r="AA77" s="317"/>
      <c r="AB77" s="318"/>
      <c r="AC77" s="369" t="s">
        <v>223</v>
      </c>
      <c r="AD77" s="369">
        <v>0</v>
      </c>
      <c r="AE77" s="317" t="s">
        <v>224</v>
      </c>
      <c r="AF77" s="318"/>
      <c r="AG77" s="335" t="s">
        <v>505</v>
      </c>
      <c r="AH77" s="369" t="s">
        <v>503</v>
      </c>
      <c r="AI77" s="369" t="s">
        <v>505</v>
      </c>
      <c r="AJ77" s="317" t="s">
        <v>407</v>
      </c>
      <c r="AK77" s="318"/>
      <c r="AL77" s="335" t="s">
        <v>589</v>
      </c>
      <c r="AM77" s="369">
        <v>2.5000000000000001E-3</v>
      </c>
      <c r="AN77" s="317" t="s">
        <v>648</v>
      </c>
      <c r="AO77" s="317"/>
      <c r="AP77" s="317"/>
      <c r="AQ77" s="318"/>
      <c r="AR77" s="282"/>
      <c r="AS77" s="282"/>
      <c r="AT77" s="377" t="str">
        <f>IF('INPUT &amp; OUTPUT'!$AF$10=1,"",IF('INPUT &amp; OUTPUT'!$AF$10=2,$B77,$T77))</f>
        <v>Community Residence ( bedroom)</v>
      </c>
      <c r="AU77" s="378"/>
      <c r="AV77" s="378"/>
      <c r="AW77" s="379"/>
      <c r="AX77" s="380" t="str">
        <f>IF('INPUT &amp; OUTPUT'!$AF$10=1,"",IF('INPUT &amp; OUTPUT'!$AF$10=2,$B77,$Z77))</f>
        <v>Other</v>
      </c>
      <c r="AY77" s="381"/>
      <c r="AZ77" s="380"/>
      <c r="BA77" s="382" t="str">
        <f>IF('INPUT &amp; OUTPUT'!$AF$10=1,"",IF('INPUT &amp; OUTPUT'!$AF$10=2,E77,AC77))</f>
        <v>FPA</v>
      </c>
      <c r="BB77" s="383">
        <f>IF('INPUT &amp; OUTPUT'!$AF$10=1,"",IF('INPUT &amp; OUTPUT'!$AF$10=2,F77,AD77))</f>
        <v>0</v>
      </c>
      <c r="BC77" s="380" t="str">
        <f>IF('INPUT &amp; OUTPUT'!$AF$10=1,"",IF('INPUT &amp; OUTPUT'!$AF$10=2,$G77,$AE77))</f>
        <v>Other</v>
      </c>
      <c r="BD77" s="384"/>
      <c r="BE77" s="385"/>
      <c r="BF77" s="385" t="str">
        <f>IF('INPUT &amp; OUTPUT'!$AF$10=1,"",IF('INPUT &amp; OUTPUT'!$AF$10=2,$J77,$AG77))</f>
        <v>TBA*</v>
      </c>
      <c r="BG77" s="386" t="str">
        <f>IF('INPUT &amp; OUTPUT'!$AF$10=1,"",IF('INPUT &amp; OUTPUT'!$AF$10=2,"",$AH77))</f>
        <v>-</v>
      </c>
      <c r="BH77" s="296" t="str">
        <f>IF('INPUT &amp; OUTPUT'!$AF$10=1,"",IF('INPUT &amp; OUTPUT'!$AF$10=2,$K77,$AI77))</f>
        <v>TBA*</v>
      </c>
      <c r="BI77" s="380" t="str">
        <f>IF('INPUT &amp; OUTPUT'!$AF$10=1,"",IF('INPUT &amp; OUTPUT'!$AF$10=2,$L77,$AJ77))</f>
        <v>Commercial or retail uses</v>
      </c>
      <c r="BJ77" s="385"/>
      <c r="BK77" s="385" t="str">
        <f>IF('INPUT &amp; OUTPUT'!$AF$10=1,"",IF('INPUT &amp; OUTPUT'!$AF$10=2,$M77,$AL77))</f>
        <v>m² site area</v>
      </c>
      <c r="BL77" s="296">
        <f>IF('INPUT &amp; OUTPUT'!$AF$10=1,"",IF('INPUT &amp; OUTPUT'!$AF$10=2,$N77,$AM77))</f>
        <v>2.5000000000000001E-3</v>
      </c>
      <c r="BM77" s="384" t="str">
        <f>IF(OR(BI77="Single dwelling unit",BI77="Multiple dwelling units"),"dwelling",IF(AND('INPUT &amp; OUTPUT'!$AF$10=2,'Reference Data'!AT77&lt;&gt;0),"lot","-"))</f>
        <v>-</v>
      </c>
      <c r="BN77" s="387"/>
      <c r="BO77" s="380" t="str">
        <f>IF('INPUT &amp; OUTPUT'!$AF$10=1,"",IF('INPUT &amp; OUTPUT'!$AF$10=2,$O77,$AN77))</f>
        <v>Accommodation (long term bedroom)</v>
      </c>
      <c r="BP77" s="378"/>
      <c r="BQ77" s="378"/>
      <c r="BR77" s="379"/>
      <c r="BS77" s="282"/>
      <c r="BT77" s="282"/>
      <c r="BU77" s="282"/>
      <c r="BV77" s="282"/>
      <c r="BW77" s="282"/>
      <c r="BX77" s="282"/>
      <c r="BY77" s="282"/>
      <c r="BZ77" s="282"/>
      <c r="CA77" s="282"/>
      <c r="CB77" s="282"/>
      <c r="CC77" s="282"/>
      <c r="CD77" s="282"/>
      <c r="CE77" s="282"/>
      <c r="CF77" s="282"/>
      <c r="CG77" s="282"/>
      <c r="CH77" s="282"/>
      <c r="CI77" s="282"/>
      <c r="CJ77" s="282"/>
      <c r="CK77" s="282"/>
      <c r="CL77" s="282"/>
      <c r="CM77" s="282"/>
      <c r="CN77" s="282"/>
      <c r="CO77" s="282"/>
      <c r="CP77" s="282"/>
      <c r="CQ77" s="282"/>
      <c r="CR77" s="282"/>
      <c r="CS77" s="282"/>
      <c r="CT77" s="282"/>
      <c r="CU77" s="282"/>
      <c r="CV77" s="282"/>
      <c r="CW77" s="282"/>
      <c r="CX77" s="282"/>
      <c r="CY77" s="282"/>
      <c r="CZ77" s="282"/>
      <c r="DA77" s="282"/>
      <c r="DB77" s="282"/>
      <c r="DC77" s="282"/>
      <c r="DD77" s="282"/>
      <c r="DE77" s="282"/>
      <c r="DF77" s="282"/>
      <c r="DG77" s="282"/>
      <c r="DH77" s="282"/>
      <c r="DI77" s="282"/>
      <c r="DJ77" s="282"/>
      <c r="DK77" s="282"/>
      <c r="DL77" s="282"/>
      <c r="DM77" s="282"/>
      <c r="DN77" s="282"/>
      <c r="DO77" s="282"/>
      <c r="DP77" s="282"/>
      <c r="DQ77" s="282"/>
      <c r="DR77" s="282"/>
      <c r="DS77" s="282"/>
      <c r="DT77" s="282"/>
      <c r="DU77" s="282"/>
      <c r="DV77" s="282"/>
      <c r="DW77" s="282"/>
      <c r="DX77" s="282"/>
      <c r="DY77" s="282"/>
      <c r="DZ77" s="282"/>
      <c r="EA77" s="282"/>
      <c r="EB77" s="282"/>
      <c r="EC77" s="282"/>
      <c r="ED77" s="282"/>
      <c r="EE77" s="282"/>
      <c r="EF77" s="282"/>
      <c r="EG77" s="282"/>
      <c r="EH77" s="282"/>
      <c r="EI77" s="282"/>
      <c r="EJ77" s="282"/>
      <c r="EK77" s="282"/>
      <c r="EL77" s="282"/>
      <c r="EM77" s="282"/>
      <c r="EN77" s="282"/>
      <c r="EO77" s="282"/>
      <c r="EP77" s="282"/>
      <c r="EQ77" s="282"/>
      <c r="ER77" s="282"/>
      <c r="ES77" s="282"/>
      <c r="ET77" s="282"/>
      <c r="EU77" s="282"/>
      <c r="EV77" s="282"/>
      <c r="EW77" s="282"/>
      <c r="EX77" s="282"/>
      <c r="EY77" s="282"/>
      <c r="EZ77" s="282"/>
      <c r="FA77" s="282"/>
      <c r="FB77" s="282"/>
      <c r="FC77" s="282"/>
      <c r="FD77" s="282"/>
      <c r="FE77" s="282"/>
      <c r="FF77" s="282"/>
      <c r="FG77" s="282"/>
      <c r="FH77" s="282"/>
      <c r="FI77" s="282"/>
      <c r="FJ77" s="282"/>
      <c r="FK77" s="282"/>
      <c r="FL77" s="282"/>
      <c r="FM77" s="282"/>
      <c r="FN77" s="282"/>
      <c r="FO77" s="282"/>
      <c r="FP77" s="282"/>
      <c r="FQ77" s="282"/>
      <c r="FR77" s="282"/>
      <c r="FS77" s="282"/>
      <c r="FT77" s="282"/>
      <c r="FU77" s="282"/>
      <c r="FV77" s="282"/>
      <c r="FW77" s="282"/>
      <c r="FX77" s="282"/>
      <c r="FY77" s="282"/>
      <c r="FZ77" s="282"/>
      <c r="GA77" s="282"/>
      <c r="GB77" s="282"/>
      <c r="GC77" s="282"/>
      <c r="GD77" s="282"/>
      <c r="GE77" s="282"/>
      <c r="GF77" s="282"/>
      <c r="GG77" s="282"/>
      <c r="GH77" s="587"/>
      <c r="GI77" s="587"/>
      <c r="GJ77" s="587"/>
      <c r="GK77" s="587"/>
      <c r="GL77" s="587"/>
      <c r="GM77" s="587"/>
      <c r="GN77" s="587"/>
      <c r="GO77" s="587"/>
      <c r="GP77" s="587"/>
      <c r="GQ77" s="587"/>
      <c r="GR77" s="587"/>
      <c r="GS77" s="587"/>
      <c r="GT77" s="587"/>
      <c r="GU77" s="587"/>
      <c r="GV77" s="587"/>
      <c r="GW77" s="587"/>
      <c r="GX77" s="587"/>
      <c r="GY77" s="587"/>
      <c r="GZ77" s="587"/>
      <c r="HA77" s="587"/>
      <c r="HB77" s="587"/>
      <c r="HC77" s="587"/>
      <c r="HD77" s="587"/>
      <c r="HE77" s="587"/>
      <c r="HF77" s="587"/>
      <c r="HG77" s="587"/>
      <c r="HH77" s="587"/>
      <c r="HI77" s="587"/>
      <c r="HJ77" s="587"/>
      <c r="HK77" s="587"/>
      <c r="HL77" s="587"/>
      <c r="HM77" s="587"/>
      <c r="HN77" s="587"/>
      <c r="HO77" s="587"/>
      <c r="HP77" s="587"/>
      <c r="HQ77" s="587"/>
      <c r="HR77" s="587"/>
      <c r="HS77" s="587"/>
      <c r="HT77" s="587"/>
      <c r="HU77" s="587"/>
      <c r="HV77" s="587"/>
      <c r="HW77" s="587"/>
      <c r="HX77" s="587"/>
      <c r="HY77" s="587"/>
      <c r="HZ77" s="587"/>
      <c r="IA77" s="587"/>
      <c r="IB77" s="587"/>
      <c r="IC77" s="587"/>
      <c r="ID77" s="587"/>
      <c r="IE77" s="587"/>
      <c r="IF77" s="587"/>
      <c r="IG77" s="587"/>
      <c r="IH77" s="587"/>
      <c r="II77" s="587"/>
      <c r="IJ77" s="587"/>
      <c r="IK77" s="587"/>
      <c r="IL77" s="587"/>
      <c r="IM77" s="587"/>
      <c r="IN77" s="587"/>
      <c r="IO77" s="587"/>
      <c r="IP77" s="587"/>
      <c r="IQ77" s="587"/>
      <c r="IR77" s="587"/>
      <c r="IS77" s="587"/>
      <c r="IT77" s="587"/>
      <c r="IU77" s="587"/>
      <c r="IV77" s="587"/>
    </row>
    <row r="78" spans="1:256" s="388" customFormat="1" ht="12.75" customHeight="1" x14ac:dyDescent="0.25">
      <c r="A78" s="282"/>
      <c r="B78" s="330" t="s">
        <v>27</v>
      </c>
      <c r="C78" s="331"/>
      <c r="D78" s="331"/>
      <c r="E78" s="338" t="s">
        <v>223</v>
      </c>
      <c r="F78" s="295">
        <v>0</v>
      </c>
      <c r="G78" s="330" t="s">
        <v>13</v>
      </c>
      <c r="H78" s="331"/>
      <c r="I78" s="331"/>
      <c r="J78" s="338" t="s">
        <v>221</v>
      </c>
      <c r="K78" s="389">
        <v>2.6039999999999996</v>
      </c>
      <c r="L78" s="339" t="s">
        <v>410</v>
      </c>
      <c r="M78" s="389" t="s">
        <v>367</v>
      </c>
      <c r="N78" s="295">
        <v>1</v>
      </c>
      <c r="O78" s="331" t="s">
        <v>660</v>
      </c>
      <c r="P78" s="331"/>
      <c r="Q78" s="331"/>
      <c r="R78" s="332"/>
      <c r="S78" s="282" t="s">
        <v>100</v>
      </c>
      <c r="T78" s="334" t="s">
        <v>714</v>
      </c>
      <c r="U78" s="317"/>
      <c r="V78" s="317"/>
      <c r="W78" s="317"/>
      <c r="X78" s="325" t="s">
        <v>194</v>
      </c>
      <c r="Y78" s="325" t="s">
        <v>169</v>
      </c>
      <c r="Z78" s="317" t="s">
        <v>224</v>
      </c>
      <c r="AA78" s="317"/>
      <c r="AB78" s="318"/>
      <c r="AC78" s="369" t="s">
        <v>223</v>
      </c>
      <c r="AD78" s="369">
        <v>0</v>
      </c>
      <c r="AE78" s="317" t="s">
        <v>224</v>
      </c>
      <c r="AF78" s="318"/>
      <c r="AG78" s="335" t="s">
        <v>505</v>
      </c>
      <c r="AH78" s="369" t="s">
        <v>503</v>
      </c>
      <c r="AI78" s="369" t="s">
        <v>505</v>
      </c>
      <c r="AJ78" s="317" t="s">
        <v>407</v>
      </c>
      <c r="AK78" s="318"/>
      <c r="AL78" s="335" t="s">
        <v>589</v>
      </c>
      <c r="AM78" s="369">
        <v>2.5000000000000001E-3</v>
      </c>
      <c r="AN78" s="317" t="s">
        <v>630</v>
      </c>
      <c r="AO78" s="335"/>
      <c r="AP78" s="317"/>
      <c r="AQ78" s="371"/>
      <c r="AR78" s="282"/>
      <c r="AS78" s="282"/>
      <c r="AT78" s="377" t="str">
        <f>IF('INPUT &amp; OUTPUT'!$AF$10=1,"",IF('INPUT &amp; OUTPUT'!$AF$10=2,$B78,$T78))</f>
        <v>Community Residence (long term suite up to 2 bedrooms)</v>
      </c>
      <c r="AU78" s="378"/>
      <c r="AV78" s="378"/>
      <c r="AW78" s="379"/>
      <c r="AX78" s="380" t="str">
        <f>IF('INPUT &amp; OUTPUT'!$AF$10=1,"",IF('INPUT &amp; OUTPUT'!$AF$10=2,$B78,$Z78))</f>
        <v>Other</v>
      </c>
      <c r="AY78" s="381"/>
      <c r="AZ78" s="380"/>
      <c r="BA78" s="382" t="str">
        <f>IF('INPUT &amp; OUTPUT'!$AF$10=1,"",IF('INPUT &amp; OUTPUT'!$AF$10=2,E78,AC78))</f>
        <v>FPA</v>
      </c>
      <c r="BB78" s="383">
        <f>IF('INPUT &amp; OUTPUT'!$AF$10=1,"",IF('INPUT &amp; OUTPUT'!$AF$10=2,F78,AD78))</f>
        <v>0</v>
      </c>
      <c r="BC78" s="380" t="str">
        <f>IF('INPUT &amp; OUTPUT'!$AF$10=1,"",IF('INPUT &amp; OUTPUT'!$AF$10=2,$G78,$AE78))</f>
        <v>Other</v>
      </c>
      <c r="BD78" s="384"/>
      <c r="BE78" s="385"/>
      <c r="BF78" s="385" t="str">
        <f>IF('INPUT &amp; OUTPUT'!$AF$10=1,"",IF('INPUT &amp; OUTPUT'!$AF$10=2,$J78,$AG78))</f>
        <v>TBA*</v>
      </c>
      <c r="BG78" s="386" t="str">
        <f>IF('INPUT &amp; OUTPUT'!$AF$10=1,"",IF('INPUT &amp; OUTPUT'!$AF$10=2,"",$AH78))</f>
        <v>-</v>
      </c>
      <c r="BH78" s="296" t="str">
        <f>IF('INPUT &amp; OUTPUT'!$AF$10=1,"",IF('INPUT &amp; OUTPUT'!$AF$10=2,$K78,$AI78))</f>
        <v>TBA*</v>
      </c>
      <c r="BI78" s="380" t="str">
        <f>IF('INPUT &amp; OUTPUT'!$AF$10=1,"",IF('INPUT &amp; OUTPUT'!$AF$10=2,$L78,$AJ78))</f>
        <v>Commercial or retail uses</v>
      </c>
      <c r="BJ78" s="385"/>
      <c r="BK78" s="385" t="str">
        <f>IF('INPUT &amp; OUTPUT'!$AF$10=1,"",IF('INPUT &amp; OUTPUT'!$AF$10=2,$M78,$AL78))</f>
        <v>m² site area</v>
      </c>
      <c r="BL78" s="296">
        <f>IF('INPUT &amp; OUTPUT'!$AF$10=1,"",IF('INPUT &amp; OUTPUT'!$AF$10=2,$N78,$AM78))</f>
        <v>2.5000000000000001E-3</v>
      </c>
      <c r="BM78" s="384" t="str">
        <f>IF(OR(BI78="Single dwelling unit",BI78="Multiple dwelling units"),"dwelling",IF(AND('INPUT &amp; OUTPUT'!$AF$10=2,'Reference Data'!AT78&lt;&gt;0),"lot","-"))</f>
        <v>-</v>
      </c>
      <c r="BN78" s="387"/>
      <c r="BO78" s="380" t="str">
        <f>IF('INPUT &amp; OUTPUT'!$AF$10=1,"",IF('INPUT &amp; OUTPUT'!$AF$10=2,$O78,$AN78))</f>
        <v>Accommodation (long term 1 or 2 bedrooms suite)</v>
      </c>
      <c r="BP78" s="378"/>
      <c r="BQ78" s="378"/>
      <c r="BR78" s="379"/>
      <c r="BS78" s="282"/>
      <c r="BT78" s="282"/>
      <c r="BU78" s="282"/>
      <c r="BV78" s="282"/>
      <c r="BW78" s="282"/>
      <c r="BX78" s="282"/>
      <c r="BY78" s="282"/>
      <c r="BZ78" s="282"/>
      <c r="CA78" s="282"/>
      <c r="CB78" s="282"/>
      <c r="CC78" s="282"/>
      <c r="CD78" s="282"/>
      <c r="CE78" s="282"/>
      <c r="CF78" s="282"/>
      <c r="CG78" s="282"/>
      <c r="CH78" s="282"/>
      <c r="CI78" s="282"/>
      <c r="CJ78" s="282"/>
      <c r="CK78" s="282"/>
      <c r="CL78" s="282"/>
      <c r="CM78" s="282"/>
      <c r="CN78" s="282"/>
      <c r="CO78" s="282"/>
      <c r="CP78" s="282"/>
      <c r="CQ78" s="282"/>
      <c r="CR78" s="282"/>
      <c r="CS78" s="282"/>
      <c r="CT78" s="282"/>
      <c r="CU78" s="282"/>
      <c r="CV78" s="282"/>
      <c r="CW78" s="282"/>
      <c r="CX78" s="282"/>
      <c r="CY78" s="282"/>
      <c r="CZ78" s="282"/>
      <c r="DA78" s="282"/>
      <c r="DB78" s="282"/>
      <c r="DC78" s="282"/>
      <c r="DD78" s="282"/>
      <c r="DE78" s="282"/>
      <c r="DF78" s="282"/>
      <c r="DG78" s="282"/>
      <c r="DH78" s="282"/>
      <c r="DI78" s="282"/>
      <c r="DJ78" s="282"/>
      <c r="DK78" s="282"/>
      <c r="DL78" s="282"/>
      <c r="DM78" s="282"/>
      <c r="DN78" s="282"/>
      <c r="DO78" s="282"/>
      <c r="DP78" s="282"/>
      <c r="DQ78" s="282"/>
      <c r="DR78" s="282"/>
      <c r="DS78" s="282"/>
      <c r="DT78" s="282"/>
      <c r="DU78" s="282"/>
      <c r="DV78" s="282"/>
      <c r="DW78" s="282"/>
      <c r="DX78" s="282"/>
      <c r="DY78" s="282"/>
      <c r="DZ78" s="282"/>
      <c r="EA78" s="282"/>
      <c r="EB78" s="282"/>
      <c r="EC78" s="282"/>
      <c r="ED78" s="282"/>
      <c r="EE78" s="282"/>
      <c r="EF78" s="282"/>
      <c r="EG78" s="282"/>
      <c r="EH78" s="282"/>
      <c r="EI78" s="282"/>
      <c r="EJ78" s="282"/>
      <c r="EK78" s="282"/>
      <c r="EL78" s="282"/>
      <c r="EM78" s="282"/>
      <c r="EN78" s="282"/>
      <c r="EO78" s="282"/>
      <c r="EP78" s="282"/>
      <c r="EQ78" s="282"/>
      <c r="ER78" s="282"/>
      <c r="ES78" s="282"/>
      <c r="ET78" s="282"/>
      <c r="EU78" s="282"/>
      <c r="EV78" s="282"/>
      <c r="EW78" s="282"/>
      <c r="EX78" s="282"/>
      <c r="EY78" s="282"/>
      <c r="EZ78" s="282"/>
      <c r="FA78" s="282"/>
      <c r="FB78" s="282"/>
      <c r="FC78" s="282"/>
      <c r="FD78" s="282"/>
      <c r="FE78" s="282"/>
      <c r="FF78" s="282"/>
      <c r="FG78" s="282"/>
      <c r="FH78" s="282"/>
      <c r="FI78" s="282"/>
      <c r="FJ78" s="282"/>
      <c r="FK78" s="282"/>
      <c r="FL78" s="282"/>
      <c r="FM78" s="282"/>
      <c r="FN78" s="282"/>
      <c r="FO78" s="282"/>
      <c r="FP78" s="282"/>
      <c r="FQ78" s="282"/>
      <c r="FR78" s="282"/>
      <c r="FS78" s="282"/>
      <c r="FT78" s="282"/>
      <c r="FU78" s="282"/>
      <c r="FV78" s="282"/>
      <c r="FW78" s="282"/>
      <c r="FX78" s="282"/>
      <c r="FY78" s="282"/>
      <c r="FZ78" s="282"/>
      <c r="GA78" s="282"/>
      <c r="GB78" s="282"/>
      <c r="GC78" s="282"/>
      <c r="GD78" s="282"/>
      <c r="GE78" s="282"/>
      <c r="GF78" s="282"/>
      <c r="GG78" s="282"/>
      <c r="GH78" s="587"/>
      <c r="GI78" s="587"/>
      <c r="GJ78" s="587"/>
      <c r="GK78" s="587"/>
      <c r="GL78" s="587"/>
      <c r="GM78" s="587"/>
      <c r="GN78" s="587"/>
      <c r="GO78" s="587"/>
      <c r="GP78" s="587"/>
      <c r="GQ78" s="587"/>
      <c r="GR78" s="587"/>
      <c r="GS78" s="587"/>
      <c r="GT78" s="587"/>
      <c r="GU78" s="587"/>
      <c r="GV78" s="587"/>
      <c r="GW78" s="587"/>
      <c r="GX78" s="587"/>
      <c r="GY78" s="587"/>
      <c r="GZ78" s="587"/>
      <c r="HA78" s="587"/>
      <c r="HB78" s="587"/>
      <c r="HC78" s="587"/>
      <c r="HD78" s="587"/>
      <c r="HE78" s="587"/>
      <c r="HF78" s="587"/>
      <c r="HG78" s="587"/>
      <c r="HH78" s="587"/>
      <c r="HI78" s="587"/>
      <c r="HJ78" s="587"/>
      <c r="HK78" s="587"/>
      <c r="HL78" s="587"/>
      <c r="HM78" s="587"/>
      <c r="HN78" s="587"/>
      <c r="HO78" s="587"/>
      <c r="HP78" s="587"/>
      <c r="HQ78" s="587"/>
      <c r="HR78" s="587"/>
      <c r="HS78" s="587"/>
      <c r="HT78" s="587"/>
      <c r="HU78" s="587"/>
      <c r="HV78" s="587"/>
      <c r="HW78" s="587"/>
      <c r="HX78" s="587"/>
      <c r="HY78" s="587"/>
      <c r="HZ78" s="587"/>
      <c r="IA78" s="587"/>
      <c r="IB78" s="587"/>
      <c r="IC78" s="587"/>
      <c r="ID78" s="587"/>
      <c r="IE78" s="587"/>
      <c r="IF78" s="587"/>
      <c r="IG78" s="587"/>
      <c r="IH78" s="587"/>
      <c r="II78" s="587"/>
      <c r="IJ78" s="587"/>
      <c r="IK78" s="587"/>
      <c r="IL78" s="587"/>
      <c r="IM78" s="587"/>
      <c r="IN78" s="587"/>
      <c r="IO78" s="587"/>
      <c r="IP78" s="587"/>
      <c r="IQ78" s="587"/>
      <c r="IR78" s="587"/>
      <c r="IS78" s="587"/>
      <c r="IT78" s="587"/>
      <c r="IU78" s="587"/>
      <c r="IV78" s="587"/>
    </row>
    <row r="79" spans="1:256" s="388" customFormat="1" ht="12.75" customHeight="1" x14ac:dyDescent="0.25">
      <c r="A79" s="282"/>
      <c r="B79" s="392" t="s">
        <v>28</v>
      </c>
      <c r="C79" s="378"/>
      <c r="D79" s="378"/>
      <c r="E79" s="393" t="s">
        <v>223</v>
      </c>
      <c r="F79" s="296">
        <v>0</v>
      </c>
      <c r="G79" s="392" t="s">
        <v>14</v>
      </c>
      <c r="H79" s="378"/>
      <c r="I79" s="378"/>
      <c r="J79" s="393" t="s">
        <v>221</v>
      </c>
      <c r="K79" s="394">
        <v>2.8</v>
      </c>
      <c r="L79" s="382" t="s">
        <v>410</v>
      </c>
      <c r="M79" s="394" t="s">
        <v>367</v>
      </c>
      <c r="N79" s="296">
        <v>1</v>
      </c>
      <c r="O79" s="378" t="s">
        <v>660</v>
      </c>
      <c r="P79" s="378"/>
      <c r="Q79" s="378"/>
      <c r="R79" s="385"/>
      <c r="S79" s="282" t="s">
        <v>100</v>
      </c>
      <c r="T79" s="334" t="s">
        <v>639</v>
      </c>
      <c r="U79" s="317"/>
      <c r="V79" s="317"/>
      <c r="W79" s="317"/>
      <c r="X79" s="325" t="s">
        <v>194</v>
      </c>
      <c r="Y79" s="325" t="s">
        <v>169</v>
      </c>
      <c r="Z79" s="317" t="s">
        <v>224</v>
      </c>
      <c r="AA79" s="317"/>
      <c r="AB79" s="318"/>
      <c r="AC79" s="369" t="s">
        <v>223</v>
      </c>
      <c r="AD79" s="369">
        <v>0</v>
      </c>
      <c r="AE79" s="317" t="s">
        <v>224</v>
      </c>
      <c r="AF79" s="318"/>
      <c r="AG79" s="335" t="s">
        <v>505</v>
      </c>
      <c r="AH79" s="369" t="s">
        <v>503</v>
      </c>
      <c r="AI79" s="369" t="s">
        <v>505</v>
      </c>
      <c r="AJ79" s="317" t="s">
        <v>407</v>
      </c>
      <c r="AK79" s="318"/>
      <c r="AL79" s="335" t="s">
        <v>589</v>
      </c>
      <c r="AM79" s="369">
        <v>2.5000000000000001E-3</v>
      </c>
      <c r="AN79" s="317" t="s">
        <v>631</v>
      </c>
      <c r="AO79" s="335"/>
      <c r="AP79" s="335"/>
      <c r="AQ79" s="318"/>
      <c r="AR79" s="282"/>
      <c r="AS79" s="282"/>
      <c r="AT79" s="377" t="str">
        <f>IF('INPUT &amp; OUTPUT'!$AF$10=1,"",IF('INPUT &amp; OUTPUT'!$AF$10=2,$B79,$T79))</f>
        <v>Community Residence (long term suite 3 or more bedrooms)</v>
      </c>
      <c r="AU79" s="378"/>
      <c r="AV79" s="378"/>
      <c r="AW79" s="379"/>
      <c r="AX79" s="380" t="str">
        <f>IF('INPUT &amp; OUTPUT'!$AF$10=1,"",IF('INPUT &amp; OUTPUT'!$AF$10=2,$B79,$Z79))</f>
        <v>Other</v>
      </c>
      <c r="AY79" s="381"/>
      <c r="AZ79" s="380"/>
      <c r="BA79" s="382" t="str">
        <f>IF('INPUT &amp; OUTPUT'!$AF$10=1,"",IF('INPUT &amp; OUTPUT'!$AF$10=2,E79,AC79))</f>
        <v>FPA</v>
      </c>
      <c r="BB79" s="383">
        <f>IF('INPUT &amp; OUTPUT'!$AF$10=1,"",IF('INPUT &amp; OUTPUT'!$AF$10=2,F79,AD79))</f>
        <v>0</v>
      </c>
      <c r="BC79" s="380" t="str">
        <f>IF('INPUT &amp; OUTPUT'!$AF$10=1,"",IF('INPUT &amp; OUTPUT'!$AF$10=2,$G79,$AE79))</f>
        <v>Other</v>
      </c>
      <c r="BD79" s="384"/>
      <c r="BE79" s="385"/>
      <c r="BF79" s="385" t="str">
        <f>IF('INPUT &amp; OUTPUT'!$AF$10=1,"",IF('INPUT &amp; OUTPUT'!$AF$10=2,$J79,$AG79))</f>
        <v>TBA*</v>
      </c>
      <c r="BG79" s="386" t="str">
        <f>IF('INPUT &amp; OUTPUT'!$AF$10=1,"",IF('INPUT &amp; OUTPUT'!$AF$10=2,"",$AH79))</f>
        <v>-</v>
      </c>
      <c r="BH79" s="296" t="str">
        <f>IF('INPUT &amp; OUTPUT'!$AF$10=1,"",IF('INPUT &amp; OUTPUT'!$AF$10=2,$K79,$AI79))</f>
        <v>TBA*</v>
      </c>
      <c r="BI79" s="380" t="str">
        <f>IF('INPUT &amp; OUTPUT'!$AF$10=1,"",IF('INPUT &amp; OUTPUT'!$AF$10=2,$L79,$AJ79))</f>
        <v>Commercial or retail uses</v>
      </c>
      <c r="BJ79" s="385"/>
      <c r="BK79" s="385" t="str">
        <f>IF('INPUT &amp; OUTPUT'!$AF$10=1,"",IF('INPUT &amp; OUTPUT'!$AF$10=2,$M79,$AL79))</f>
        <v>m² site area</v>
      </c>
      <c r="BL79" s="296">
        <f>IF('INPUT &amp; OUTPUT'!$AF$10=1,"",IF('INPUT &amp; OUTPUT'!$AF$10=2,$N79,$AM79))</f>
        <v>2.5000000000000001E-3</v>
      </c>
      <c r="BM79" s="384" t="str">
        <f>IF(OR(BI79="Single dwelling unit",BI79="Multiple dwelling units"),"dwelling",IF(AND('INPUT &amp; OUTPUT'!$AF$10=2,'Reference Data'!AT79&lt;&gt;0),"lot","-"))</f>
        <v>-</v>
      </c>
      <c r="BN79" s="387"/>
      <c r="BO79" s="380" t="str">
        <f>IF('INPUT &amp; OUTPUT'!$AF$10=1,"",IF('INPUT &amp; OUTPUT'!$AF$10=2,$O79,$AN79))</f>
        <v>Accommodation (long term 3 or more bedrooms suite)</v>
      </c>
      <c r="BP79" s="378"/>
      <c r="BQ79" s="378"/>
      <c r="BR79" s="379"/>
      <c r="BS79" s="282"/>
      <c r="BT79" s="282"/>
      <c r="BU79" s="282"/>
      <c r="BV79" s="282"/>
      <c r="BW79" s="282"/>
      <c r="BX79" s="282"/>
      <c r="BY79" s="282"/>
      <c r="BZ79" s="282"/>
      <c r="CA79" s="282"/>
      <c r="CB79" s="282"/>
      <c r="CC79" s="282"/>
      <c r="CD79" s="282"/>
      <c r="CE79" s="282"/>
      <c r="CF79" s="282"/>
      <c r="CG79" s="282"/>
      <c r="CH79" s="282"/>
      <c r="CI79" s="282"/>
      <c r="CJ79" s="282"/>
      <c r="CK79" s="282"/>
      <c r="CL79" s="282"/>
      <c r="CM79" s="282"/>
      <c r="CN79" s="282"/>
      <c r="CO79" s="282"/>
      <c r="CP79" s="282"/>
      <c r="CQ79" s="282"/>
      <c r="CR79" s="282"/>
      <c r="CS79" s="282"/>
      <c r="CT79" s="282"/>
      <c r="CU79" s="282"/>
      <c r="CV79" s="282"/>
      <c r="CW79" s="282"/>
      <c r="CX79" s="282"/>
      <c r="CY79" s="282"/>
      <c r="CZ79" s="282"/>
      <c r="DA79" s="282"/>
      <c r="DB79" s="282"/>
      <c r="DC79" s="282"/>
      <c r="DD79" s="282"/>
      <c r="DE79" s="282"/>
      <c r="DF79" s="282"/>
      <c r="DG79" s="282"/>
      <c r="DH79" s="282"/>
      <c r="DI79" s="282"/>
      <c r="DJ79" s="282"/>
      <c r="DK79" s="282"/>
      <c r="DL79" s="282"/>
      <c r="DM79" s="282"/>
      <c r="DN79" s="282"/>
      <c r="DO79" s="282"/>
      <c r="DP79" s="282"/>
      <c r="DQ79" s="282"/>
      <c r="DR79" s="282"/>
      <c r="DS79" s="282"/>
      <c r="DT79" s="282"/>
      <c r="DU79" s="282"/>
      <c r="DV79" s="282"/>
      <c r="DW79" s="282"/>
      <c r="DX79" s="282"/>
      <c r="DY79" s="282"/>
      <c r="DZ79" s="282"/>
      <c r="EA79" s="282"/>
      <c r="EB79" s="282"/>
      <c r="EC79" s="282"/>
      <c r="ED79" s="282"/>
      <c r="EE79" s="282"/>
      <c r="EF79" s="282"/>
      <c r="EG79" s="282"/>
      <c r="EH79" s="282"/>
      <c r="EI79" s="282"/>
      <c r="EJ79" s="282"/>
      <c r="EK79" s="282"/>
      <c r="EL79" s="282"/>
      <c r="EM79" s="282"/>
      <c r="EN79" s="282"/>
      <c r="EO79" s="282"/>
      <c r="EP79" s="282"/>
      <c r="EQ79" s="282"/>
      <c r="ER79" s="282"/>
      <c r="ES79" s="282"/>
      <c r="ET79" s="282"/>
      <c r="EU79" s="282"/>
      <c r="EV79" s="282"/>
      <c r="EW79" s="282"/>
      <c r="EX79" s="282"/>
      <c r="EY79" s="282"/>
      <c r="EZ79" s="282"/>
      <c r="FA79" s="282"/>
      <c r="FB79" s="282"/>
      <c r="FC79" s="282"/>
      <c r="FD79" s="282"/>
      <c r="FE79" s="282"/>
      <c r="FF79" s="282"/>
      <c r="FG79" s="282"/>
      <c r="FH79" s="282"/>
      <c r="FI79" s="282"/>
      <c r="FJ79" s="282"/>
      <c r="FK79" s="282"/>
      <c r="FL79" s="282"/>
      <c r="FM79" s="282"/>
      <c r="FN79" s="282"/>
      <c r="FO79" s="282"/>
      <c r="FP79" s="282"/>
      <c r="FQ79" s="282"/>
      <c r="FR79" s="282"/>
      <c r="FS79" s="282"/>
      <c r="FT79" s="282"/>
      <c r="FU79" s="282"/>
      <c r="FV79" s="282"/>
      <c r="FW79" s="282"/>
      <c r="FX79" s="282"/>
      <c r="FY79" s="282"/>
      <c r="FZ79" s="282"/>
      <c r="GA79" s="282"/>
      <c r="GB79" s="282"/>
      <c r="GC79" s="282"/>
      <c r="GD79" s="282"/>
      <c r="GE79" s="282"/>
      <c r="GF79" s="282"/>
      <c r="GG79" s="282"/>
      <c r="GH79" s="587"/>
      <c r="GI79" s="587"/>
      <c r="GJ79" s="587"/>
      <c r="GK79" s="587"/>
      <c r="GL79" s="587"/>
      <c r="GM79" s="587"/>
      <c r="GN79" s="587"/>
      <c r="GO79" s="587"/>
      <c r="GP79" s="587"/>
      <c r="GQ79" s="587"/>
      <c r="GR79" s="587"/>
      <c r="GS79" s="587"/>
      <c r="GT79" s="587"/>
      <c r="GU79" s="587"/>
      <c r="GV79" s="587"/>
      <c r="GW79" s="587"/>
      <c r="GX79" s="587"/>
      <c r="GY79" s="587"/>
      <c r="GZ79" s="587"/>
      <c r="HA79" s="587"/>
      <c r="HB79" s="587"/>
      <c r="HC79" s="587"/>
      <c r="HD79" s="587"/>
      <c r="HE79" s="587"/>
      <c r="HF79" s="587"/>
      <c r="HG79" s="587"/>
      <c r="HH79" s="587"/>
      <c r="HI79" s="587"/>
      <c r="HJ79" s="587"/>
      <c r="HK79" s="587"/>
      <c r="HL79" s="587"/>
      <c r="HM79" s="587"/>
      <c r="HN79" s="587"/>
      <c r="HO79" s="587"/>
      <c r="HP79" s="587"/>
      <c r="HQ79" s="587"/>
      <c r="HR79" s="587"/>
      <c r="HS79" s="587"/>
      <c r="HT79" s="587"/>
      <c r="HU79" s="587"/>
      <c r="HV79" s="587"/>
      <c r="HW79" s="587"/>
      <c r="HX79" s="587"/>
      <c r="HY79" s="587"/>
      <c r="HZ79" s="587"/>
      <c r="IA79" s="587"/>
      <c r="IB79" s="587"/>
      <c r="IC79" s="587"/>
      <c r="ID79" s="587"/>
      <c r="IE79" s="587"/>
      <c r="IF79" s="587"/>
      <c r="IG79" s="587"/>
      <c r="IH79" s="587"/>
      <c r="II79" s="587"/>
      <c r="IJ79" s="587"/>
      <c r="IK79" s="587"/>
      <c r="IL79" s="587"/>
      <c r="IM79" s="587"/>
      <c r="IN79" s="587"/>
      <c r="IO79" s="587"/>
      <c r="IP79" s="587"/>
      <c r="IQ79" s="587"/>
      <c r="IR79" s="587"/>
      <c r="IS79" s="587"/>
      <c r="IT79" s="587"/>
      <c r="IU79" s="587"/>
      <c r="IV79" s="587"/>
    </row>
    <row r="80" spans="1:256" s="388" customFormat="1" ht="12.75" customHeight="1" x14ac:dyDescent="0.25">
      <c r="A80" s="282"/>
      <c r="B80" s="330" t="s">
        <v>208</v>
      </c>
      <c r="C80" s="331"/>
      <c r="D80" s="331"/>
      <c r="E80" s="338" t="s">
        <v>367</v>
      </c>
      <c r="F80" s="295">
        <v>2.8</v>
      </c>
      <c r="G80" s="330" t="s">
        <v>548</v>
      </c>
      <c r="H80" s="331"/>
      <c r="I80" s="331"/>
      <c r="J80" s="338" t="s">
        <v>221</v>
      </c>
      <c r="K80" s="389">
        <v>2.8</v>
      </c>
      <c r="L80" s="339" t="s">
        <v>412</v>
      </c>
      <c r="M80" s="389" t="s">
        <v>367</v>
      </c>
      <c r="N80" s="295">
        <v>1</v>
      </c>
      <c r="O80" s="331" t="s">
        <v>660</v>
      </c>
      <c r="P80" s="331"/>
      <c r="Q80" s="331"/>
      <c r="R80" s="332"/>
      <c r="S80" s="282" t="s">
        <v>100</v>
      </c>
      <c r="T80" s="334" t="s">
        <v>188</v>
      </c>
      <c r="U80" s="317"/>
      <c r="V80" s="317"/>
      <c r="W80" s="317"/>
      <c r="X80" s="369" t="s">
        <v>67</v>
      </c>
      <c r="Y80" s="369" t="s">
        <v>170</v>
      </c>
      <c r="Z80" s="317" t="s">
        <v>224</v>
      </c>
      <c r="AA80" s="317"/>
      <c r="AB80" s="318"/>
      <c r="AC80" s="369" t="s">
        <v>223</v>
      </c>
      <c r="AD80" s="369">
        <v>0</v>
      </c>
      <c r="AE80" s="317" t="s">
        <v>224</v>
      </c>
      <c r="AF80" s="318"/>
      <c r="AG80" s="335" t="s">
        <v>505</v>
      </c>
      <c r="AH80" s="369" t="s">
        <v>503</v>
      </c>
      <c r="AI80" s="369" t="s">
        <v>505</v>
      </c>
      <c r="AJ80" s="335" t="s">
        <v>407</v>
      </c>
      <c r="AK80" s="318"/>
      <c r="AL80" s="335" t="s">
        <v>589</v>
      </c>
      <c r="AM80" s="369">
        <v>2.5000000000000001E-3</v>
      </c>
      <c r="AN80" s="317" t="s">
        <v>476</v>
      </c>
      <c r="AO80" s="335"/>
      <c r="AP80" s="335"/>
      <c r="AQ80" s="371"/>
      <c r="AR80" s="282"/>
      <c r="AS80" s="282"/>
      <c r="AT80" s="377" t="str">
        <f>IF('INPUT &amp; OUTPUT'!$AF$10=1,"",IF('INPUT &amp; OUTPUT'!$AF$10=2,$B80,$T80))</f>
        <v xml:space="preserve">Cultural Facilities </v>
      </c>
      <c r="AU80" s="378"/>
      <c r="AV80" s="378"/>
      <c r="AW80" s="379"/>
      <c r="AX80" s="380" t="str">
        <f>IF('INPUT &amp; OUTPUT'!$AF$10=1,"",IF('INPUT &amp; OUTPUT'!$AF$10=2,$B80,$Z80))</f>
        <v>Other</v>
      </c>
      <c r="AY80" s="381"/>
      <c r="AZ80" s="380"/>
      <c r="BA80" s="382" t="str">
        <f>IF('INPUT &amp; OUTPUT'!$AF$10=1,"",IF('INPUT &amp; OUTPUT'!$AF$10=2,E80,AC80))</f>
        <v>FPA</v>
      </c>
      <c r="BB80" s="383">
        <f>IF('INPUT &amp; OUTPUT'!$AF$10=1,"",IF('INPUT &amp; OUTPUT'!$AF$10=2,F80,AD80))</f>
        <v>0</v>
      </c>
      <c r="BC80" s="380" t="str">
        <f>IF('INPUT &amp; OUTPUT'!$AF$10=1,"",IF('INPUT &amp; OUTPUT'!$AF$10=2,$G80,$AE80))</f>
        <v>Other</v>
      </c>
      <c r="BD80" s="384"/>
      <c r="BE80" s="385"/>
      <c r="BF80" s="385" t="str">
        <f>IF('INPUT &amp; OUTPUT'!$AF$10=1,"",IF('INPUT &amp; OUTPUT'!$AF$10=2,$J80,$AG80))</f>
        <v>TBA*</v>
      </c>
      <c r="BG80" s="386" t="str">
        <f>IF('INPUT &amp; OUTPUT'!$AF$10=1,"",IF('INPUT &amp; OUTPUT'!$AF$10=2,"",$AH80))</f>
        <v>-</v>
      </c>
      <c r="BH80" s="296" t="str">
        <f>IF('INPUT &amp; OUTPUT'!$AF$10=1,"",IF('INPUT &amp; OUTPUT'!$AF$10=2,$K80,$AI80))</f>
        <v>TBA*</v>
      </c>
      <c r="BI80" s="380" t="str">
        <f>IF('INPUT &amp; OUTPUT'!$AF$10=1,"",IF('INPUT &amp; OUTPUT'!$AF$10=2,$L80,$AJ80))</f>
        <v>Commercial or retail uses</v>
      </c>
      <c r="BJ80" s="385"/>
      <c r="BK80" s="385" t="str">
        <f>IF('INPUT &amp; OUTPUT'!$AF$10=1,"",IF('INPUT &amp; OUTPUT'!$AF$10=2,$M80,$AL80))</f>
        <v>m² site area</v>
      </c>
      <c r="BL80" s="296">
        <f>IF('INPUT &amp; OUTPUT'!$AF$10=1,"",IF('INPUT &amp; OUTPUT'!$AF$10=2,$N80,$AM80))</f>
        <v>2.5000000000000001E-3</v>
      </c>
      <c r="BM80" s="384" t="str">
        <f>IF(OR(BI80="Single dwelling unit",BI80="Multiple dwelling units"),"dwelling",IF(AND('INPUT &amp; OUTPUT'!$AF$10=2,'Reference Data'!AT80&lt;&gt;0),"lot","-"))</f>
        <v>-</v>
      </c>
      <c r="BN80" s="387"/>
      <c r="BO80" s="380" t="str">
        <f>IF('INPUT &amp; OUTPUT'!$AF$10=1,"",IF('INPUT &amp; OUTPUT'!$AF$10=2,$O80,$AN80))</f>
        <v>Places of assembly</v>
      </c>
      <c r="BP80" s="378"/>
      <c r="BQ80" s="378"/>
      <c r="BR80" s="379"/>
      <c r="BS80" s="282"/>
      <c r="BT80" s="282"/>
      <c r="BU80" s="282"/>
      <c r="BV80" s="282"/>
      <c r="BW80" s="282"/>
      <c r="BX80" s="282"/>
      <c r="BY80" s="282"/>
      <c r="BZ80" s="282"/>
      <c r="CA80" s="282"/>
      <c r="CB80" s="282"/>
      <c r="CC80" s="282"/>
      <c r="CD80" s="282"/>
      <c r="CE80" s="282"/>
      <c r="CF80" s="282"/>
      <c r="CG80" s="282"/>
      <c r="CH80" s="282"/>
      <c r="CI80" s="282"/>
      <c r="CJ80" s="282"/>
      <c r="CK80" s="282"/>
      <c r="CL80" s="282"/>
      <c r="CM80" s="282"/>
      <c r="CN80" s="282"/>
      <c r="CO80" s="282"/>
      <c r="CP80" s="282"/>
      <c r="CQ80" s="282"/>
      <c r="CR80" s="282"/>
      <c r="CS80" s="282"/>
      <c r="CT80" s="282"/>
      <c r="CU80" s="282"/>
      <c r="CV80" s="282"/>
      <c r="CW80" s="282"/>
      <c r="CX80" s="282"/>
      <c r="CY80" s="282"/>
      <c r="CZ80" s="282"/>
      <c r="DA80" s="282"/>
      <c r="DB80" s="282"/>
      <c r="DC80" s="282"/>
      <c r="DD80" s="282"/>
      <c r="DE80" s="282"/>
      <c r="DF80" s="282"/>
      <c r="DG80" s="282"/>
      <c r="DH80" s="282"/>
      <c r="DI80" s="282"/>
      <c r="DJ80" s="282"/>
      <c r="DK80" s="282"/>
      <c r="DL80" s="282"/>
      <c r="DM80" s="282"/>
      <c r="DN80" s="282"/>
      <c r="DO80" s="282"/>
      <c r="DP80" s="282"/>
      <c r="DQ80" s="282"/>
      <c r="DR80" s="282"/>
      <c r="DS80" s="282"/>
      <c r="DT80" s="282"/>
      <c r="DU80" s="282"/>
      <c r="DV80" s="282"/>
      <c r="DW80" s="282"/>
      <c r="DX80" s="282"/>
      <c r="DY80" s="282"/>
      <c r="DZ80" s="282"/>
      <c r="EA80" s="282"/>
      <c r="EB80" s="282"/>
      <c r="EC80" s="282"/>
      <c r="ED80" s="282"/>
      <c r="EE80" s="282"/>
      <c r="EF80" s="282"/>
      <c r="EG80" s="282"/>
      <c r="EH80" s="282"/>
      <c r="EI80" s="282"/>
      <c r="EJ80" s="282"/>
      <c r="EK80" s="282"/>
      <c r="EL80" s="282"/>
      <c r="EM80" s="282"/>
      <c r="EN80" s="282"/>
      <c r="EO80" s="282"/>
      <c r="EP80" s="282"/>
      <c r="EQ80" s="282"/>
      <c r="ER80" s="282"/>
      <c r="ES80" s="282"/>
      <c r="ET80" s="282"/>
      <c r="EU80" s="282"/>
      <c r="EV80" s="282"/>
      <c r="EW80" s="282"/>
      <c r="EX80" s="282"/>
      <c r="EY80" s="282"/>
      <c r="EZ80" s="282"/>
      <c r="FA80" s="282"/>
      <c r="FB80" s="282"/>
      <c r="FC80" s="282"/>
      <c r="FD80" s="282"/>
      <c r="FE80" s="282"/>
      <c r="FF80" s="282"/>
      <c r="FG80" s="282"/>
      <c r="FH80" s="282"/>
      <c r="FI80" s="282"/>
      <c r="FJ80" s="282"/>
      <c r="FK80" s="282"/>
      <c r="FL80" s="282"/>
      <c r="FM80" s="282"/>
      <c r="FN80" s="282"/>
      <c r="FO80" s="282"/>
      <c r="FP80" s="282"/>
      <c r="FQ80" s="282"/>
      <c r="FR80" s="282"/>
      <c r="FS80" s="282"/>
      <c r="FT80" s="282"/>
      <c r="FU80" s="282"/>
      <c r="FV80" s="282"/>
      <c r="FW80" s="282"/>
      <c r="FX80" s="282"/>
      <c r="FY80" s="282"/>
      <c r="FZ80" s="282"/>
      <c r="GA80" s="282"/>
      <c r="GB80" s="282"/>
      <c r="GC80" s="282"/>
      <c r="GD80" s="282"/>
      <c r="GE80" s="282"/>
      <c r="GF80" s="282"/>
      <c r="GG80" s="282"/>
      <c r="GH80" s="587"/>
      <c r="GI80" s="587"/>
      <c r="GJ80" s="587"/>
      <c r="GK80" s="587"/>
      <c r="GL80" s="587"/>
      <c r="GM80" s="587"/>
      <c r="GN80" s="587"/>
      <c r="GO80" s="587"/>
      <c r="GP80" s="587"/>
      <c r="GQ80" s="587"/>
      <c r="GR80" s="587"/>
      <c r="GS80" s="587"/>
      <c r="GT80" s="587"/>
      <c r="GU80" s="587"/>
      <c r="GV80" s="587"/>
      <c r="GW80" s="587"/>
      <c r="GX80" s="587"/>
      <c r="GY80" s="587"/>
      <c r="GZ80" s="587"/>
      <c r="HA80" s="587"/>
      <c r="HB80" s="587"/>
      <c r="HC80" s="587"/>
      <c r="HD80" s="587"/>
      <c r="HE80" s="587"/>
      <c r="HF80" s="587"/>
      <c r="HG80" s="587"/>
      <c r="HH80" s="587"/>
      <c r="HI80" s="587"/>
      <c r="HJ80" s="587"/>
      <c r="HK80" s="587"/>
      <c r="HL80" s="587"/>
      <c r="HM80" s="587"/>
      <c r="HN80" s="587"/>
      <c r="HO80" s="587"/>
      <c r="HP80" s="587"/>
      <c r="HQ80" s="587"/>
      <c r="HR80" s="587"/>
      <c r="HS80" s="587"/>
      <c r="HT80" s="587"/>
      <c r="HU80" s="587"/>
      <c r="HV80" s="587"/>
      <c r="HW80" s="587"/>
      <c r="HX80" s="587"/>
      <c r="HY80" s="587"/>
      <c r="HZ80" s="587"/>
      <c r="IA80" s="587"/>
      <c r="IB80" s="587"/>
      <c r="IC80" s="587"/>
      <c r="ID80" s="587"/>
      <c r="IE80" s="587"/>
      <c r="IF80" s="587"/>
      <c r="IG80" s="587"/>
      <c r="IH80" s="587"/>
      <c r="II80" s="587"/>
      <c r="IJ80" s="587"/>
      <c r="IK80" s="587"/>
      <c r="IL80" s="587"/>
      <c r="IM80" s="587"/>
      <c r="IN80" s="587"/>
      <c r="IO80" s="587"/>
      <c r="IP80" s="587"/>
      <c r="IQ80" s="587"/>
      <c r="IR80" s="587"/>
      <c r="IS80" s="587"/>
      <c r="IT80" s="587"/>
      <c r="IU80" s="587"/>
      <c r="IV80" s="587"/>
    </row>
    <row r="81" spans="1:256" ht="12.75" customHeight="1" x14ac:dyDescent="0.25">
      <c r="B81" s="392" t="s">
        <v>213</v>
      </c>
      <c r="C81" s="378"/>
      <c r="D81" s="378"/>
      <c r="E81" s="393" t="s">
        <v>367</v>
      </c>
      <c r="F81" s="296">
        <v>2.8</v>
      </c>
      <c r="G81" s="392" t="s">
        <v>548</v>
      </c>
      <c r="H81" s="378"/>
      <c r="I81" s="378"/>
      <c r="J81" s="393" t="s">
        <v>221</v>
      </c>
      <c r="K81" s="394">
        <v>2.8</v>
      </c>
      <c r="L81" s="382" t="s">
        <v>413</v>
      </c>
      <c r="M81" s="394" t="s">
        <v>367</v>
      </c>
      <c r="N81" s="296">
        <v>1</v>
      </c>
      <c r="O81" s="378" t="s">
        <v>660</v>
      </c>
      <c r="P81" s="378"/>
      <c r="Q81" s="378"/>
      <c r="R81" s="385"/>
      <c r="S81" s="282" t="s">
        <v>100</v>
      </c>
      <c r="T81" s="334" t="s">
        <v>715</v>
      </c>
      <c r="U81" s="317"/>
      <c r="V81" s="317"/>
      <c r="W81" s="317"/>
      <c r="X81" s="369" t="s">
        <v>229</v>
      </c>
      <c r="Y81" s="369" t="s">
        <v>167</v>
      </c>
      <c r="Z81" s="317" t="s">
        <v>229</v>
      </c>
      <c r="AA81" s="317"/>
      <c r="AB81" s="318"/>
      <c r="AC81" s="369" t="s">
        <v>243</v>
      </c>
      <c r="AD81" s="369">
        <v>2.8</v>
      </c>
      <c r="AE81" s="317" t="s">
        <v>229</v>
      </c>
      <c r="AF81" s="318"/>
      <c r="AG81" s="335" t="s">
        <v>243</v>
      </c>
      <c r="AH81" s="369" t="s">
        <v>503</v>
      </c>
      <c r="AI81" s="369">
        <v>2.8</v>
      </c>
      <c r="AJ81" s="335" t="s">
        <v>406</v>
      </c>
      <c r="AK81" s="318"/>
      <c r="AL81" s="335" t="s">
        <v>409</v>
      </c>
      <c r="AM81" s="369">
        <v>1</v>
      </c>
      <c r="AN81" s="317" t="s">
        <v>608</v>
      </c>
      <c r="AO81" s="335"/>
      <c r="AP81" s="335"/>
      <c r="AQ81" s="371"/>
      <c r="AT81" s="377" t="str">
        <f>IF('INPUT &amp; OUTPUT'!$AF$10=1,"",IF('INPUT &amp; OUTPUT'!$AF$10=2,$B81,$T81))</f>
        <v>Detached house (up to 2 bedrooms)</v>
      </c>
      <c r="AU81" s="378"/>
      <c r="AV81" s="378"/>
      <c r="AW81" s="379"/>
      <c r="AX81" s="380" t="str">
        <f>IF('INPUT &amp; OUTPUT'!$AF$10=1,"",IF('INPUT &amp; OUTPUT'!$AF$10=2,$B81,$Z81))</f>
        <v>Detached House</v>
      </c>
      <c r="AY81" s="381"/>
      <c r="AZ81" s="380"/>
      <c r="BA81" s="382" t="str">
        <f>IF('INPUT &amp; OUTPUT'!$AF$10=1,"",IF('INPUT &amp; OUTPUT'!$AF$10=2,E81,AC81))</f>
        <v>dwelling unit</v>
      </c>
      <c r="BB81" s="383">
        <f>IF('INPUT &amp; OUTPUT'!$AF$10=1,"",IF('INPUT &amp; OUTPUT'!$AF$10=2,F81,AD81))</f>
        <v>2.8</v>
      </c>
      <c r="BC81" s="380" t="str">
        <f>IF('INPUT &amp; OUTPUT'!$AF$10=1,"",IF('INPUT &amp; OUTPUT'!$AF$10=2,$G81,$AE81))</f>
        <v>Detached House</v>
      </c>
      <c r="BD81" s="384"/>
      <c r="BE81" s="385"/>
      <c r="BF81" s="385" t="str">
        <f>IF('INPUT &amp; OUTPUT'!$AF$10=1,"",IF('INPUT &amp; OUTPUT'!$AF$10=2,$J81,$AG81))</f>
        <v>dwelling unit</v>
      </c>
      <c r="BG81" s="386" t="str">
        <f>IF('INPUT &amp; OUTPUT'!$AF$10=1,"",IF('INPUT &amp; OUTPUT'!$AF$10=2,"",$AH81))</f>
        <v>-</v>
      </c>
      <c r="BH81" s="296">
        <f>IF('INPUT &amp; OUTPUT'!$AF$10=1,"",IF('INPUT &amp; OUTPUT'!$AF$10=2,$K81,$AI81))</f>
        <v>2.8</v>
      </c>
      <c r="BI81" s="380" t="str">
        <f>IF('INPUT &amp; OUTPUT'!$AF$10=1,"",IF('INPUT &amp; OUTPUT'!$AF$10=2,$L81,$AJ81))</f>
        <v>Single dwelling unit</v>
      </c>
      <c r="BJ81" s="385"/>
      <c r="BK81" s="385" t="str">
        <f>IF('INPUT &amp; OUTPUT'!$AF$10=1,"",IF('INPUT &amp; OUTPUT'!$AF$10=2,$M81,$AL81))</f>
        <v>dwelling</v>
      </c>
      <c r="BL81" s="296">
        <f>IF('INPUT &amp; OUTPUT'!$AF$10=1,"",IF('INPUT &amp; OUTPUT'!$AF$10=2,$N81,$AM81))</f>
        <v>1</v>
      </c>
      <c r="BM81" s="384" t="str">
        <f>IF(OR(BI81="Single dwelling unit",BI81="Multiple dwelling units"),"dwelling",IF(AND('INPUT &amp; OUTPUT'!$AF$10=2,'Reference Data'!AT81&lt;&gt;0),"lot","-"))</f>
        <v>dwelling</v>
      </c>
      <c r="BN81" s="387"/>
      <c r="BO81" s="380" t="str">
        <f>IF('INPUT &amp; OUTPUT'!$AF$10=1,"",IF('INPUT &amp; OUTPUT'!$AF$10=2,$O81,$AN81))</f>
        <v>Residential (1 or 2 bedrooms)</v>
      </c>
      <c r="BP81" s="378"/>
      <c r="BQ81" s="378"/>
      <c r="BR81" s="379"/>
      <c r="GH81" s="587"/>
      <c r="GI81" s="587"/>
      <c r="GJ81" s="587"/>
      <c r="GK81" s="587"/>
      <c r="GL81" s="587"/>
      <c r="GM81" s="587"/>
      <c r="GN81" s="587"/>
      <c r="GO81" s="587"/>
      <c r="GP81" s="587"/>
      <c r="GQ81" s="587"/>
      <c r="GR81" s="587"/>
      <c r="GS81" s="587"/>
      <c r="GT81" s="587"/>
      <c r="GU81" s="587"/>
      <c r="GV81" s="587"/>
      <c r="GW81" s="587"/>
      <c r="GX81" s="587"/>
      <c r="GY81" s="587"/>
      <c r="GZ81" s="587"/>
      <c r="HA81" s="587"/>
      <c r="HB81" s="587"/>
      <c r="HC81" s="587"/>
      <c r="HD81" s="587"/>
      <c r="HE81" s="587"/>
      <c r="HF81" s="587"/>
      <c r="HG81" s="587"/>
      <c r="HH81" s="587"/>
      <c r="HI81" s="587"/>
      <c r="HJ81" s="587"/>
      <c r="HK81" s="587"/>
      <c r="HL81" s="587"/>
      <c r="HM81" s="587"/>
      <c r="HN81" s="587"/>
      <c r="HO81" s="587"/>
      <c r="HP81" s="587"/>
      <c r="HQ81" s="587"/>
      <c r="HR81" s="587"/>
      <c r="HS81" s="587"/>
      <c r="HT81" s="587"/>
      <c r="HU81" s="587"/>
      <c r="HV81" s="587"/>
      <c r="HW81" s="587"/>
      <c r="HX81" s="587"/>
      <c r="HY81" s="587"/>
      <c r="HZ81" s="587"/>
      <c r="IA81" s="587"/>
      <c r="IB81" s="587"/>
      <c r="IC81" s="587"/>
      <c r="ID81" s="587"/>
      <c r="IE81" s="587"/>
      <c r="IF81" s="587"/>
      <c r="IG81" s="587"/>
      <c r="IH81" s="587"/>
      <c r="II81" s="587"/>
      <c r="IJ81" s="587"/>
      <c r="IK81" s="587"/>
      <c r="IL81" s="587"/>
      <c r="IM81" s="587"/>
      <c r="IN81" s="587"/>
      <c r="IO81" s="587"/>
      <c r="IP81" s="587"/>
      <c r="IQ81" s="587"/>
      <c r="IR81" s="587"/>
      <c r="IS81" s="587"/>
      <c r="IT81" s="587"/>
      <c r="IU81" s="587"/>
      <c r="IV81" s="587"/>
    </row>
    <row r="82" spans="1:256" s="388" customFormat="1" ht="12.75" customHeight="1" x14ac:dyDescent="0.25">
      <c r="A82" s="282"/>
      <c r="B82" s="330" t="s">
        <v>217</v>
      </c>
      <c r="C82" s="331"/>
      <c r="D82" s="331"/>
      <c r="E82" s="338" t="s">
        <v>367</v>
      </c>
      <c r="F82" s="295">
        <v>2.8</v>
      </c>
      <c r="G82" s="330" t="s">
        <v>548</v>
      </c>
      <c r="H82" s="331"/>
      <c r="I82" s="331"/>
      <c r="J82" s="338" t="s">
        <v>221</v>
      </c>
      <c r="K82" s="389">
        <v>2.8</v>
      </c>
      <c r="L82" s="339" t="s">
        <v>414</v>
      </c>
      <c r="M82" s="389" t="s">
        <v>367</v>
      </c>
      <c r="N82" s="295">
        <v>1</v>
      </c>
      <c r="O82" s="331" t="s">
        <v>660</v>
      </c>
      <c r="P82" s="331"/>
      <c r="Q82" s="331"/>
      <c r="R82" s="332"/>
      <c r="S82" s="282" t="s">
        <v>100</v>
      </c>
      <c r="T82" s="334" t="s">
        <v>99</v>
      </c>
      <c r="U82" s="317"/>
      <c r="V82" s="317"/>
      <c r="W82" s="317"/>
      <c r="X82" s="369" t="s">
        <v>229</v>
      </c>
      <c r="Y82" s="369" t="s">
        <v>167</v>
      </c>
      <c r="Z82" s="317" t="s">
        <v>229</v>
      </c>
      <c r="AA82" s="317"/>
      <c r="AB82" s="318"/>
      <c r="AC82" s="369" t="s">
        <v>243</v>
      </c>
      <c r="AD82" s="369">
        <v>2.8</v>
      </c>
      <c r="AE82" s="317" t="s">
        <v>229</v>
      </c>
      <c r="AF82" s="318"/>
      <c r="AG82" s="335" t="s">
        <v>243</v>
      </c>
      <c r="AH82" s="369" t="s">
        <v>503</v>
      </c>
      <c r="AI82" s="369">
        <v>2.8</v>
      </c>
      <c r="AJ82" s="335" t="s">
        <v>406</v>
      </c>
      <c r="AK82" s="318"/>
      <c r="AL82" s="335" t="s">
        <v>409</v>
      </c>
      <c r="AM82" s="369">
        <v>1</v>
      </c>
      <c r="AN82" s="317" t="s">
        <v>609</v>
      </c>
      <c r="AO82" s="335"/>
      <c r="AP82" s="335"/>
      <c r="AQ82" s="371"/>
      <c r="AR82" s="282"/>
      <c r="AS82" s="282"/>
      <c r="AT82" s="377" t="str">
        <f>IF('INPUT &amp; OUTPUT'!$AF$10=1,"",IF('INPUT &amp; OUTPUT'!$AF$10=2,$B82,$T82))</f>
        <v>Detached house (3 or more bedrooms)</v>
      </c>
      <c r="AU82" s="378"/>
      <c r="AV82" s="378"/>
      <c r="AW82" s="379"/>
      <c r="AX82" s="380" t="str">
        <f>IF('INPUT &amp; OUTPUT'!$AF$10=1,"",IF('INPUT &amp; OUTPUT'!$AF$10=2,$B82,$Z82))</f>
        <v>Detached House</v>
      </c>
      <c r="AY82" s="381"/>
      <c r="AZ82" s="380"/>
      <c r="BA82" s="382" t="str">
        <f>IF('INPUT &amp; OUTPUT'!$AF$10=1,"",IF('INPUT &amp; OUTPUT'!$AF$10=2,E82,AC82))</f>
        <v>dwelling unit</v>
      </c>
      <c r="BB82" s="383">
        <f>IF('INPUT &amp; OUTPUT'!$AF$10=1,"",IF('INPUT &amp; OUTPUT'!$AF$10=2,F82,AD82))</f>
        <v>2.8</v>
      </c>
      <c r="BC82" s="380" t="str">
        <f>IF('INPUT &amp; OUTPUT'!$AF$10=1,"",IF('INPUT &amp; OUTPUT'!$AF$10=2,$G82,$AE82))</f>
        <v>Detached House</v>
      </c>
      <c r="BD82" s="384"/>
      <c r="BE82" s="385"/>
      <c r="BF82" s="385" t="str">
        <f>IF('INPUT &amp; OUTPUT'!$AF$10=1,"",IF('INPUT &amp; OUTPUT'!$AF$10=2,$J82,$AG82))</f>
        <v>dwelling unit</v>
      </c>
      <c r="BG82" s="386" t="str">
        <f>IF('INPUT &amp; OUTPUT'!$AF$10=1,"",IF('INPUT &amp; OUTPUT'!$AF$10=2,"",$AH82))</f>
        <v>-</v>
      </c>
      <c r="BH82" s="296">
        <f>IF('INPUT &amp; OUTPUT'!$AF$10=1,"",IF('INPUT &amp; OUTPUT'!$AF$10=2,$K82,$AI82))</f>
        <v>2.8</v>
      </c>
      <c r="BI82" s="380" t="str">
        <f>IF('INPUT &amp; OUTPUT'!$AF$10=1,"",IF('INPUT &amp; OUTPUT'!$AF$10=2,$L82,$AJ82))</f>
        <v>Single dwelling unit</v>
      </c>
      <c r="BJ82" s="385"/>
      <c r="BK82" s="385" t="str">
        <f>IF('INPUT &amp; OUTPUT'!$AF$10=1,"",IF('INPUT &amp; OUTPUT'!$AF$10=2,$M82,$AL82))</f>
        <v>dwelling</v>
      </c>
      <c r="BL82" s="296">
        <f>IF('INPUT &amp; OUTPUT'!$AF$10=1,"",IF('INPUT &amp; OUTPUT'!$AF$10=2,$N82,$AM82))</f>
        <v>1</v>
      </c>
      <c r="BM82" s="384" t="str">
        <f>IF(OR(BI82="Single dwelling unit",BI82="Multiple dwelling units"),"dwelling",IF(AND('INPUT &amp; OUTPUT'!$AF$10=2,'Reference Data'!AT82&lt;&gt;0),"lot","-"))</f>
        <v>dwelling</v>
      </c>
      <c r="BN82" s="387"/>
      <c r="BO82" s="380" t="str">
        <f>IF('INPUT &amp; OUTPUT'!$AF$10=1,"",IF('INPUT &amp; OUTPUT'!$AF$10=2,$O82,$AN82))</f>
        <v>Residential (3 or more bedrooms)</v>
      </c>
      <c r="BP82" s="378"/>
      <c r="BQ82" s="378"/>
      <c r="BR82" s="379"/>
      <c r="BS82" s="282"/>
      <c r="BT82" s="282"/>
      <c r="BU82" s="282"/>
      <c r="BV82" s="282"/>
      <c r="BW82" s="282"/>
      <c r="BX82" s="282"/>
      <c r="BY82" s="282"/>
      <c r="BZ82" s="282"/>
      <c r="CA82" s="282"/>
      <c r="CB82" s="282"/>
      <c r="CC82" s="282"/>
      <c r="CD82" s="282"/>
      <c r="CE82" s="282"/>
      <c r="CF82" s="282"/>
      <c r="CG82" s="282"/>
      <c r="CH82" s="282"/>
      <c r="CI82" s="282"/>
      <c r="CJ82" s="282"/>
      <c r="CK82" s="282"/>
      <c r="CL82" s="282"/>
      <c r="CM82" s="282"/>
      <c r="CN82" s="282"/>
      <c r="CO82" s="282"/>
      <c r="CP82" s="282"/>
      <c r="CQ82" s="282"/>
      <c r="CR82" s="282"/>
      <c r="CS82" s="282"/>
      <c r="CT82" s="282"/>
      <c r="CU82" s="282"/>
      <c r="CV82" s="282"/>
      <c r="CW82" s="282"/>
      <c r="CX82" s="282"/>
      <c r="CY82" s="282"/>
      <c r="CZ82" s="282"/>
      <c r="DA82" s="282"/>
      <c r="DB82" s="282"/>
      <c r="DC82" s="282"/>
      <c r="DD82" s="282"/>
      <c r="DE82" s="282"/>
      <c r="DF82" s="282"/>
      <c r="DG82" s="282"/>
      <c r="DH82" s="282"/>
      <c r="DI82" s="282"/>
      <c r="DJ82" s="282"/>
      <c r="DK82" s="282"/>
      <c r="DL82" s="282"/>
      <c r="DM82" s="282"/>
      <c r="DN82" s="282"/>
      <c r="DO82" s="282"/>
      <c r="DP82" s="282"/>
      <c r="DQ82" s="282"/>
      <c r="DR82" s="282"/>
      <c r="DS82" s="282"/>
      <c r="DT82" s="282"/>
      <c r="DU82" s="282"/>
      <c r="DV82" s="282"/>
      <c r="DW82" s="282"/>
      <c r="DX82" s="282"/>
      <c r="DY82" s="282"/>
      <c r="DZ82" s="282"/>
      <c r="EA82" s="282"/>
      <c r="EB82" s="282"/>
      <c r="EC82" s="282"/>
      <c r="ED82" s="282"/>
      <c r="EE82" s="282"/>
      <c r="EF82" s="282"/>
      <c r="EG82" s="282"/>
      <c r="EH82" s="282"/>
      <c r="EI82" s="282"/>
      <c r="EJ82" s="282"/>
      <c r="EK82" s="282"/>
      <c r="EL82" s="282"/>
      <c r="EM82" s="282"/>
      <c r="EN82" s="282"/>
      <c r="EO82" s="282"/>
      <c r="EP82" s="282"/>
      <c r="EQ82" s="282"/>
      <c r="ER82" s="282"/>
      <c r="ES82" s="282"/>
      <c r="ET82" s="282"/>
      <c r="EU82" s="282"/>
      <c r="EV82" s="282"/>
      <c r="EW82" s="282"/>
      <c r="EX82" s="282"/>
      <c r="EY82" s="282"/>
      <c r="EZ82" s="282"/>
      <c r="FA82" s="282"/>
      <c r="FB82" s="282"/>
      <c r="FC82" s="282"/>
      <c r="FD82" s="282"/>
      <c r="FE82" s="282"/>
      <c r="FF82" s="282"/>
      <c r="FG82" s="282"/>
      <c r="FH82" s="282"/>
      <c r="FI82" s="282"/>
      <c r="FJ82" s="282"/>
      <c r="FK82" s="282"/>
      <c r="FL82" s="282"/>
      <c r="FM82" s="282"/>
      <c r="FN82" s="282"/>
      <c r="FO82" s="282"/>
      <c r="FP82" s="282"/>
      <c r="FQ82" s="282"/>
      <c r="FR82" s="282"/>
      <c r="FS82" s="282"/>
      <c r="FT82" s="282"/>
      <c r="FU82" s="282"/>
      <c r="FV82" s="282"/>
      <c r="FW82" s="282"/>
      <c r="FX82" s="282"/>
      <c r="FY82" s="282"/>
      <c r="FZ82" s="282"/>
      <c r="GA82" s="282"/>
      <c r="GB82" s="282"/>
      <c r="GC82" s="282"/>
      <c r="GD82" s="282"/>
      <c r="GE82" s="282"/>
      <c r="GF82" s="282"/>
      <c r="GG82" s="282"/>
      <c r="GH82" s="587"/>
      <c r="GI82" s="587"/>
      <c r="GJ82" s="587"/>
      <c r="GK82" s="587"/>
      <c r="GL82" s="587"/>
      <c r="GM82" s="587"/>
      <c r="GN82" s="587"/>
      <c r="GO82" s="587"/>
      <c r="GP82" s="587"/>
      <c r="GQ82" s="587"/>
      <c r="GR82" s="587"/>
      <c r="GS82" s="587"/>
      <c r="GT82" s="587"/>
      <c r="GU82" s="587"/>
      <c r="GV82" s="587"/>
      <c r="GW82" s="587"/>
      <c r="GX82" s="587"/>
      <c r="GY82" s="587"/>
      <c r="GZ82" s="587"/>
      <c r="HA82" s="587"/>
      <c r="HB82" s="587"/>
      <c r="HC82" s="587"/>
      <c r="HD82" s="587"/>
      <c r="HE82" s="587"/>
      <c r="HF82" s="587"/>
      <c r="HG82" s="587"/>
      <c r="HH82" s="587"/>
      <c r="HI82" s="587"/>
      <c r="HJ82" s="587"/>
      <c r="HK82" s="587"/>
      <c r="HL82" s="587"/>
      <c r="HM82" s="587"/>
      <c r="HN82" s="587"/>
      <c r="HO82" s="587"/>
      <c r="HP82" s="587"/>
      <c r="HQ82" s="587"/>
      <c r="HR82" s="587"/>
      <c r="HS82" s="587"/>
      <c r="HT82" s="587"/>
      <c r="HU82" s="587"/>
      <c r="HV82" s="587"/>
      <c r="HW82" s="587"/>
      <c r="HX82" s="587"/>
      <c r="HY82" s="587"/>
      <c r="HZ82" s="587"/>
      <c r="IA82" s="587"/>
      <c r="IB82" s="587"/>
      <c r="IC82" s="587"/>
      <c r="ID82" s="587"/>
      <c r="IE82" s="587"/>
      <c r="IF82" s="587"/>
      <c r="IG82" s="587"/>
      <c r="IH82" s="587"/>
      <c r="II82" s="587"/>
      <c r="IJ82" s="587"/>
      <c r="IK82" s="587"/>
      <c r="IL82" s="587"/>
      <c r="IM82" s="587"/>
      <c r="IN82" s="587"/>
      <c r="IO82" s="587"/>
      <c r="IP82" s="587"/>
      <c r="IQ82" s="587"/>
      <c r="IR82" s="587"/>
      <c r="IS82" s="587"/>
      <c r="IT82" s="587"/>
      <c r="IU82" s="587"/>
      <c r="IV82" s="587"/>
    </row>
    <row r="83" spans="1:256" s="388" customFormat="1" ht="12.75" customHeight="1" x14ac:dyDescent="0.25">
      <c r="A83" s="282"/>
      <c r="B83" s="392" t="s">
        <v>207</v>
      </c>
      <c r="C83" s="378"/>
      <c r="D83" s="378"/>
      <c r="E83" s="393" t="s">
        <v>367</v>
      </c>
      <c r="F83" s="296">
        <v>2.8</v>
      </c>
      <c r="G83" s="392" t="s">
        <v>548</v>
      </c>
      <c r="H83" s="378"/>
      <c r="I83" s="378"/>
      <c r="J83" s="393" t="s">
        <v>221</v>
      </c>
      <c r="K83" s="394">
        <v>2.8</v>
      </c>
      <c r="L83" s="382" t="s">
        <v>413</v>
      </c>
      <c r="M83" s="394" t="s">
        <v>367</v>
      </c>
      <c r="N83" s="296">
        <v>1</v>
      </c>
      <c r="O83" s="378" t="s">
        <v>660</v>
      </c>
      <c r="P83" s="378"/>
      <c r="Q83" s="378"/>
      <c r="R83" s="385"/>
      <c r="S83" s="282" t="s">
        <v>100</v>
      </c>
      <c r="T83" s="404" t="s">
        <v>605</v>
      </c>
      <c r="U83" s="317"/>
      <c r="V83" s="317"/>
      <c r="W83" s="317"/>
      <c r="X83" s="405" t="s">
        <v>200</v>
      </c>
      <c r="Y83" s="405" t="s">
        <v>605</v>
      </c>
      <c r="Z83" s="317" t="s">
        <v>224</v>
      </c>
      <c r="AA83" s="317"/>
      <c r="AB83" s="318"/>
      <c r="AC83" s="369" t="s">
        <v>223</v>
      </c>
      <c r="AD83" s="369">
        <v>0</v>
      </c>
      <c r="AE83" s="317" t="s">
        <v>224</v>
      </c>
      <c r="AF83" s="318"/>
      <c r="AG83" s="335" t="s">
        <v>505</v>
      </c>
      <c r="AH83" s="369" t="s">
        <v>503</v>
      </c>
      <c r="AI83" s="369" t="s">
        <v>505</v>
      </c>
      <c r="AJ83" s="317" t="s">
        <v>407</v>
      </c>
      <c r="AK83" s="318"/>
      <c r="AL83" s="335" t="s">
        <v>589</v>
      </c>
      <c r="AM83" s="369">
        <v>2.5000000000000001E-3</v>
      </c>
      <c r="AN83" s="317" t="s">
        <v>449</v>
      </c>
      <c r="AO83" s="406"/>
      <c r="AP83" s="335"/>
      <c r="AQ83" s="371"/>
      <c r="AR83" s="282"/>
      <c r="AS83" s="282"/>
      <c r="AT83" s="377" t="str">
        <f>IF('INPUT &amp; OUTPUT'!$AF$10=1,"",IF('INPUT &amp; OUTPUT'!$AF$10=2,$B83,$T83))</f>
        <v>Detention facility</v>
      </c>
      <c r="AU83" s="378"/>
      <c r="AV83" s="378"/>
      <c r="AW83" s="379"/>
      <c r="AX83" s="380" t="str">
        <f>IF('INPUT &amp; OUTPUT'!$AF$10=1,"",IF('INPUT &amp; OUTPUT'!$AF$10=2,$B83,$Z83))</f>
        <v>Other</v>
      </c>
      <c r="AY83" s="381"/>
      <c r="AZ83" s="380"/>
      <c r="BA83" s="382" t="str">
        <f>IF('INPUT &amp; OUTPUT'!$AF$10=1,"",IF('INPUT &amp; OUTPUT'!$AF$10=2,E83,AC83))</f>
        <v>FPA</v>
      </c>
      <c r="BB83" s="383">
        <f>IF('INPUT &amp; OUTPUT'!$AF$10=1,"",IF('INPUT &amp; OUTPUT'!$AF$10=2,F83,AD83))</f>
        <v>0</v>
      </c>
      <c r="BC83" s="380" t="str">
        <f>IF('INPUT &amp; OUTPUT'!$AF$10=1,"",IF('INPUT &amp; OUTPUT'!$AF$10=2,$G83,$AE83))</f>
        <v>Other</v>
      </c>
      <c r="BD83" s="384"/>
      <c r="BE83" s="385"/>
      <c r="BF83" s="385" t="str">
        <f>IF('INPUT &amp; OUTPUT'!$AF$10=1,"",IF('INPUT &amp; OUTPUT'!$AF$10=2,$J83,$AG83))</f>
        <v>TBA*</v>
      </c>
      <c r="BG83" s="386" t="str">
        <f>IF('INPUT &amp; OUTPUT'!$AF$10=1,"",IF('INPUT &amp; OUTPUT'!$AF$10=2,"",$AH83))</f>
        <v>-</v>
      </c>
      <c r="BH83" s="296" t="str">
        <f>IF('INPUT &amp; OUTPUT'!$AF$10=1,"",IF('INPUT &amp; OUTPUT'!$AF$10=2,$K83,$AI83))</f>
        <v>TBA*</v>
      </c>
      <c r="BI83" s="380" t="str">
        <f>IF('INPUT &amp; OUTPUT'!$AF$10=1,"",IF('INPUT &amp; OUTPUT'!$AF$10=2,$L83,$AJ83))</f>
        <v>Commercial or retail uses</v>
      </c>
      <c r="BJ83" s="385"/>
      <c r="BK83" s="385" t="str">
        <f>IF('INPUT &amp; OUTPUT'!$AF$10=1,"",IF('INPUT &amp; OUTPUT'!$AF$10=2,$M83,$AL83))</f>
        <v>m² site area</v>
      </c>
      <c r="BL83" s="296">
        <f>IF('INPUT &amp; OUTPUT'!$AF$10=1,"",IF('INPUT &amp; OUTPUT'!$AF$10=2,$N83,$AM83))</f>
        <v>2.5000000000000001E-3</v>
      </c>
      <c r="BM83" s="384" t="str">
        <f>IF(OR(BI83="Single dwelling unit",BI83="Multiple dwelling units"),"dwelling",IF(AND('INPUT &amp; OUTPUT'!$AF$10=2,'Reference Data'!AT83&lt;&gt;0),"lot","-"))</f>
        <v>-</v>
      </c>
      <c r="BN83" s="387"/>
      <c r="BO83" s="380" t="str">
        <f>IF('INPUT &amp; OUTPUT'!$AF$10=1,"",IF('INPUT &amp; OUTPUT'!$AF$10=2,$O83,$AN83))</f>
        <v>Essential services</v>
      </c>
      <c r="BP83" s="378"/>
      <c r="BQ83" s="378"/>
      <c r="BR83" s="379"/>
      <c r="BS83" s="282"/>
      <c r="BT83" s="282"/>
      <c r="BU83" s="282"/>
      <c r="BV83" s="282"/>
      <c r="BW83" s="282"/>
      <c r="BX83" s="282"/>
      <c r="BY83" s="282"/>
      <c r="BZ83" s="282"/>
      <c r="CA83" s="282"/>
      <c r="CB83" s="282"/>
      <c r="CC83" s="282"/>
      <c r="CD83" s="282"/>
      <c r="CE83" s="282"/>
      <c r="CF83" s="282"/>
      <c r="CG83" s="282"/>
      <c r="CH83" s="282"/>
      <c r="CI83" s="282"/>
      <c r="CJ83" s="282"/>
      <c r="CK83" s="282"/>
      <c r="CL83" s="282"/>
      <c r="CM83" s="282"/>
      <c r="CN83" s="282"/>
      <c r="CO83" s="282"/>
      <c r="CP83" s="282"/>
      <c r="CQ83" s="282"/>
      <c r="CR83" s="282"/>
      <c r="CS83" s="282"/>
      <c r="CT83" s="282"/>
      <c r="CU83" s="282"/>
      <c r="CV83" s="282"/>
      <c r="CW83" s="282"/>
      <c r="CX83" s="282"/>
      <c r="CY83" s="282"/>
      <c r="CZ83" s="282"/>
      <c r="DA83" s="282"/>
      <c r="DB83" s="282"/>
      <c r="DC83" s="282"/>
      <c r="DD83" s="282"/>
      <c r="DE83" s="282"/>
      <c r="DF83" s="282"/>
      <c r="DG83" s="282"/>
      <c r="DH83" s="282"/>
      <c r="DI83" s="282"/>
      <c r="DJ83" s="282"/>
      <c r="DK83" s="282"/>
      <c r="DL83" s="282"/>
      <c r="DM83" s="282"/>
      <c r="DN83" s="282"/>
      <c r="DO83" s="282"/>
      <c r="DP83" s="282"/>
      <c r="DQ83" s="282"/>
      <c r="DR83" s="282"/>
      <c r="DS83" s="282"/>
      <c r="DT83" s="282"/>
      <c r="DU83" s="282"/>
      <c r="DV83" s="282"/>
      <c r="DW83" s="282"/>
      <c r="DX83" s="282"/>
      <c r="DY83" s="282"/>
      <c r="DZ83" s="282"/>
      <c r="EA83" s="282"/>
      <c r="EB83" s="282"/>
      <c r="EC83" s="282"/>
      <c r="ED83" s="282"/>
      <c r="EE83" s="282"/>
      <c r="EF83" s="282"/>
      <c r="EG83" s="282"/>
      <c r="EH83" s="282"/>
      <c r="EI83" s="282"/>
      <c r="EJ83" s="282"/>
      <c r="EK83" s="282"/>
      <c r="EL83" s="282"/>
      <c r="EM83" s="282"/>
      <c r="EN83" s="282"/>
      <c r="EO83" s="282"/>
      <c r="EP83" s="282"/>
      <c r="EQ83" s="282"/>
      <c r="ER83" s="282"/>
      <c r="ES83" s="282"/>
      <c r="ET83" s="282"/>
      <c r="EU83" s="282"/>
      <c r="EV83" s="282"/>
      <c r="EW83" s="282"/>
      <c r="EX83" s="282"/>
      <c r="EY83" s="282"/>
      <c r="EZ83" s="282"/>
      <c r="FA83" s="282"/>
      <c r="FB83" s="282"/>
      <c r="FC83" s="282"/>
      <c r="FD83" s="282"/>
      <c r="FE83" s="282"/>
      <c r="FF83" s="282"/>
      <c r="FG83" s="282"/>
      <c r="FH83" s="282"/>
      <c r="FI83" s="282"/>
      <c r="FJ83" s="282"/>
      <c r="FK83" s="282"/>
      <c r="FL83" s="282"/>
      <c r="FM83" s="282"/>
      <c r="FN83" s="282"/>
      <c r="FO83" s="282"/>
      <c r="FP83" s="282"/>
      <c r="FQ83" s="282"/>
      <c r="FR83" s="282"/>
      <c r="FS83" s="282"/>
      <c r="FT83" s="282"/>
      <c r="FU83" s="282"/>
      <c r="FV83" s="282"/>
      <c r="FW83" s="282"/>
      <c r="FX83" s="282"/>
      <c r="FY83" s="282"/>
      <c r="FZ83" s="282"/>
      <c r="GA83" s="282"/>
      <c r="GB83" s="282"/>
      <c r="GC83" s="282"/>
      <c r="GD83" s="282"/>
      <c r="GE83" s="282"/>
      <c r="GF83" s="282"/>
      <c r="GG83" s="282"/>
      <c r="GH83" s="587"/>
      <c r="GI83" s="587"/>
      <c r="GJ83" s="587"/>
      <c r="GK83" s="587"/>
      <c r="GL83" s="587"/>
      <c r="GM83" s="587"/>
      <c r="GN83" s="587"/>
      <c r="GO83" s="587"/>
      <c r="GP83" s="587"/>
      <c r="GQ83" s="587"/>
      <c r="GR83" s="587"/>
      <c r="GS83" s="587"/>
      <c r="GT83" s="587"/>
      <c r="GU83" s="587"/>
      <c r="GV83" s="587"/>
      <c r="GW83" s="587"/>
      <c r="GX83" s="587"/>
      <c r="GY83" s="587"/>
      <c r="GZ83" s="587"/>
      <c r="HA83" s="587"/>
      <c r="HB83" s="587"/>
      <c r="HC83" s="587"/>
      <c r="HD83" s="587"/>
      <c r="HE83" s="587"/>
      <c r="HF83" s="587"/>
      <c r="HG83" s="587"/>
      <c r="HH83" s="587"/>
      <c r="HI83" s="587"/>
      <c r="HJ83" s="587"/>
      <c r="HK83" s="587"/>
      <c r="HL83" s="587"/>
      <c r="HM83" s="587"/>
      <c r="HN83" s="587"/>
      <c r="HO83" s="587"/>
      <c r="HP83" s="587"/>
      <c r="HQ83" s="587"/>
      <c r="HR83" s="587"/>
      <c r="HS83" s="587"/>
      <c r="HT83" s="587"/>
      <c r="HU83" s="587"/>
      <c r="HV83" s="587"/>
      <c r="HW83" s="587"/>
      <c r="HX83" s="587"/>
      <c r="HY83" s="587"/>
      <c r="HZ83" s="587"/>
      <c r="IA83" s="587"/>
      <c r="IB83" s="587"/>
      <c r="IC83" s="587"/>
      <c r="ID83" s="587"/>
      <c r="IE83" s="587"/>
      <c r="IF83" s="587"/>
      <c r="IG83" s="587"/>
      <c r="IH83" s="587"/>
      <c r="II83" s="587"/>
      <c r="IJ83" s="587"/>
      <c r="IK83" s="587"/>
      <c r="IL83" s="587"/>
      <c r="IM83" s="587"/>
      <c r="IN83" s="587"/>
      <c r="IO83" s="587"/>
      <c r="IP83" s="587"/>
      <c r="IQ83" s="587"/>
      <c r="IR83" s="587"/>
      <c r="IS83" s="587"/>
      <c r="IT83" s="587"/>
      <c r="IU83" s="587"/>
      <c r="IV83" s="587"/>
    </row>
    <row r="84" spans="1:256" s="388" customFormat="1" ht="12.75" customHeight="1" x14ac:dyDescent="0.25">
      <c r="A84" s="282"/>
      <c r="B84" s="330" t="s">
        <v>29</v>
      </c>
      <c r="C84" s="331"/>
      <c r="D84" s="331"/>
      <c r="E84" s="338" t="s">
        <v>367</v>
      </c>
      <c r="F84" s="295">
        <v>2.8</v>
      </c>
      <c r="G84" s="330" t="s">
        <v>11</v>
      </c>
      <c r="H84" s="331"/>
      <c r="I84" s="331"/>
      <c r="J84" s="338" t="s">
        <v>221</v>
      </c>
      <c r="K84" s="389">
        <v>1.9879999999999998</v>
      </c>
      <c r="L84" s="339" t="s">
        <v>410</v>
      </c>
      <c r="M84" s="389" t="s">
        <v>367</v>
      </c>
      <c r="N84" s="295">
        <v>1</v>
      </c>
      <c r="O84" s="331" t="s">
        <v>660</v>
      </c>
      <c r="P84" s="331"/>
      <c r="Q84" s="331"/>
      <c r="R84" s="332"/>
      <c r="S84" s="282" t="s">
        <v>100</v>
      </c>
      <c r="T84" s="334" t="s">
        <v>336</v>
      </c>
      <c r="U84" s="317"/>
      <c r="V84" s="317"/>
      <c r="W84" s="317"/>
      <c r="X84" s="369" t="s">
        <v>336</v>
      </c>
      <c r="Y84" s="369" t="s">
        <v>184</v>
      </c>
      <c r="Z84" s="317" t="s">
        <v>336</v>
      </c>
      <c r="AA84" s="317"/>
      <c r="AB84" s="318"/>
      <c r="AC84" s="369" t="s">
        <v>642</v>
      </c>
      <c r="AD84" s="369">
        <v>6.9000000000000006E-2</v>
      </c>
      <c r="AE84" s="317" t="s">
        <v>224</v>
      </c>
      <c r="AF84" s="318"/>
      <c r="AG84" s="335" t="s">
        <v>505</v>
      </c>
      <c r="AH84" s="369" t="s">
        <v>503</v>
      </c>
      <c r="AI84" s="369" t="s">
        <v>505</v>
      </c>
      <c r="AJ84" s="335" t="s">
        <v>406</v>
      </c>
      <c r="AK84" s="318"/>
      <c r="AL84" s="335" t="s">
        <v>409</v>
      </c>
      <c r="AM84" s="369">
        <v>1</v>
      </c>
      <c r="AN84" s="317" t="s">
        <v>446</v>
      </c>
      <c r="AO84" s="335"/>
      <c r="AP84" s="335"/>
      <c r="AQ84" s="371"/>
      <c r="AR84" s="282"/>
      <c r="AS84" s="282"/>
      <c r="AT84" s="377" t="str">
        <f>IF('INPUT &amp; OUTPUT'!$AF$10=1,"",IF('INPUT &amp; OUTPUT'!$AF$10=2,$B84,$T84))</f>
        <v>Display Home</v>
      </c>
      <c r="AU84" s="378"/>
      <c r="AV84" s="378"/>
      <c r="AW84" s="379"/>
      <c r="AX84" s="380" t="str">
        <f>IF('INPUT &amp; OUTPUT'!$AF$10=1,"",IF('INPUT &amp; OUTPUT'!$AF$10=2,$B84,$Z84))</f>
        <v>Display Home</v>
      </c>
      <c r="AY84" s="381"/>
      <c r="AZ84" s="380"/>
      <c r="BA84" s="382" t="str">
        <f>IF('INPUT &amp; OUTPUT'!$AF$10=1,"",IF('INPUT &amp; OUTPUT'!$AF$10=2,E84,AC84))</f>
        <v>m² TUA</v>
      </c>
      <c r="BB84" s="383">
        <f>IF('INPUT &amp; OUTPUT'!$AF$10=1,"",IF('INPUT &amp; OUTPUT'!$AF$10=2,F84,AD84))</f>
        <v>6.9000000000000006E-2</v>
      </c>
      <c r="BC84" s="380" t="str">
        <f>IF('INPUT &amp; OUTPUT'!$AF$10=1,"",IF('INPUT &amp; OUTPUT'!$AF$10=2,$G84,$AE84))</f>
        <v>Other</v>
      </c>
      <c r="BD84" s="384"/>
      <c r="BE84" s="385"/>
      <c r="BF84" s="385" t="str">
        <f>IF('INPUT &amp; OUTPUT'!$AF$10=1,"",IF('INPUT &amp; OUTPUT'!$AF$10=2,$J84,$AG84))</f>
        <v>TBA*</v>
      </c>
      <c r="BG84" s="386" t="str">
        <f>IF('INPUT &amp; OUTPUT'!$AF$10=1,"",IF('INPUT &amp; OUTPUT'!$AF$10=2,"",$AH84))</f>
        <v>-</v>
      </c>
      <c r="BH84" s="296" t="str">
        <f>IF('INPUT &amp; OUTPUT'!$AF$10=1,"",IF('INPUT &amp; OUTPUT'!$AF$10=2,$K84,$AI84))</f>
        <v>TBA*</v>
      </c>
      <c r="BI84" s="380" t="str">
        <f>IF('INPUT &amp; OUTPUT'!$AF$10=1,"",IF('INPUT &amp; OUTPUT'!$AF$10=2,$L84,$AJ84))</f>
        <v>Single dwelling unit</v>
      </c>
      <c r="BJ84" s="385"/>
      <c r="BK84" s="385" t="str">
        <f>IF('INPUT &amp; OUTPUT'!$AF$10=1,"",IF('INPUT &amp; OUTPUT'!$AF$10=2,$M84,$AL84))</f>
        <v>dwelling</v>
      </c>
      <c r="BL84" s="296">
        <f>IF('INPUT &amp; OUTPUT'!$AF$10=1,"",IF('INPUT &amp; OUTPUT'!$AF$10=2,$N84,$AM84))</f>
        <v>1</v>
      </c>
      <c r="BM84" s="384" t="str">
        <f>IF(OR(BI84="Single dwelling unit",BI84="Multiple dwelling units"),"dwelling",IF(AND('INPUT &amp; OUTPUT'!$AF$10=2,'Reference Data'!AT84&lt;&gt;0),"lot","-"))</f>
        <v>dwelling</v>
      </c>
      <c r="BN84" s="387"/>
      <c r="BO84" s="380" t="str">
        <f>IF('INPUT &amp; OUTPUT'!$AF$10=1,"",IF('INPUT &amp; OUTPUT'!$AF$10=2,$O84,$AN84))</f>
        <v>Commercial (office)</v>
      </c>
      <c r="BP84" s="378"/>
      <c r="BQ84" s="378"/>
      <c r="BR84" s="379"/>
      <c r="BS84" s="282"/>
      <c r="BT84" s="282"/>
      <c r="BU84" s="282"/>
      <c r="BV84" s="282"/>
      <c r="BW84" s="282"/>
      <c r="BX84" s="282"/>
      <c r="BY84" s="282"/>
      <c r="BZ84" s="282"/>
      <c r="CA84" s="282"/>
      <c r="CB84" s="282"/>
      <c r="CC84" s="282"/>
      <c r="CD84" s="282"/>
      <c r="CE84" s="282"/>
      <c r="CF84" s="282"/>
      <c r="CG84" s="282"/>
      <c r="CH84" s="282"/>
      <c r="CI84" s="282"/>
      <c r="CJ84" s="282"/>
      <c r="CK84" s="282"/>
      <c r="CL84" s="282"/>
      <c r="CM84" s="282"/>
      <c r="CN84" s="282"/>
      <c r="CO84" s="282"/>
      <c r="CP84" s="282"/>
      <c r="CQ84" s="282"/>
      <c r="CR84" s="282"/>
      <c r="CS84" s="282"/>
      <c r="CT84" s="282"/>
      <c r="CU84" s="282"/>
      <c r="CV84" s="282"/>
      <c r="CW84" s="282"/>
      <c r="CX84" s="282"/>
      <c r="CY84" s="282"/>
      <c r="CZ84" s="282"/>
      <c r="DA84" s="282"/>
      <c r="DB84" s="282"/>
      <c r="DC84" s="282"/>
      <c r="DD84" s="282"/>
      <c r="DE84" s="282"/>
      <c r="DF84" s="282"/>
      <c r="DG84" s="282"/>
      <c r="DH84" s="282"/>
      <c r="DI84" s="282"/>
      <c r="DJ84" s="282"/>
      <c r="DK84" s="282"/>
      <c r="DL84" s="282"/>
      <c r="DM84" s="282"/>
      <c r="DN84" s="282"/>
      <c r="DO84" s="282"/>
      <c r="DP84" s="282"/>
      <c r="DQ84" s="282"/>
      <c r="DR84" s="282"/>
      <c r="DS84" s="282"/>
      <c r="DT84" s="282"/>
      <c r="DU84" s="282"/>
      <c r="DV84" s="282"/>
      <c r="DW84" s="282"/>
      <c r="DX84" s="282"/>
      <c r="DY84" s="282"/>
      <c r="DZ84" s="282"/>
      <c r="EA84" s="282"/>
      <c r="EB84" s="282"/>
      <c r="EC84" s="282"/>
      <c r="ED84" s="282"/>
      <c r="EE84" s="282"/>
      <c r="EF84" s="282"/>
      <c r="EG84" s="282"/>
      <c r="EH84" s="282"/>
      <c r="EI84" s="282"/>
      <c r="EJ84" s="282"/>
      <c r="EK84" s="282"/>
      <c r="EL84" s="282"/>
      <c r="EM84" s="282"/>
      <c r="EN84" s="282"/>
      <c r="EO84" s="282"/>
      <c r="EP84" s="282"/>
      <c r="EQ84" s="282"/>
      <c r="ER84" s="282"/>
      <c r="ES84" s="282"/>
      <c r="ET84" s="282"/>
      <c r="EU84" s="282"/>
      <c r="EV84" s="282"/>
      <c r="EW84" s="282"/>
      <c r="EX84" s="282"/>
      <c r="EY84" s="282"/>
      <c r="EZ84" s="282"/>
      <c r="FA84" s="282"/>
      <c r="FB84" s="282"/>
      <c r="FC84" s="282"/>
      <c r="FD84" s="282"/>
      <c r="FE84" s="282"/>
      <c r="FF84" s="282"/>
      <c r="FG84" s="282"/>
      <c r="FH84" s="282"/>
      <c r="FI84" s="282"/>
      <c r="FJ84" s="282"/>
      <c r="FK84" s="282"/>
      <c r="FL84" s="282"/>
      <c r="FM84" s="282"/>
      <c r="FN84" s="282"/>
      <c r="FO84" s="282"/>
      <c r="FP84" s="282"/>
      <c r="FQ84" s="282"/>
      <c r="FR84" s="282"/>
      <c r="FS84" s="282"/>
      <c r="FT84" s="282"/>
      <c r="FU84" s="282"/>
      <c r="FV84" s="282"/>
      <c r="FW84" s="282"/>
      <c r="FX84" s="282"/>
      <c r="FY84" s="282"/>
      <c r="FZ84" s="282"/>
      <c r="GA84" s="282"/>
      <c r="GB84" s="282"/>
      <c r="GC84" s="282"/>
      <c r="GD84" s="282"/>
      <c r="GE84" s="282"/>
      <c r="GF84" s="282"/>
      <c r="GG84" s="282"/>
      <c r="GH84" s="587"/>
      <c r="GI84" s="587"/>
      <c r="GJ84" s="587"/>
      <c r="GK84" s="587"/>
      <c r="GL84" s="587"/>
      <c r="GM84" s="587"/>
      <c r="GN84" s="587"/>
      <c r="GO84" s="587"/>
      <c r="GP84" s="587"/>
      <c r="GQ84" s="587"/>
      <c r="GR84" s="587"/>
      <c r="GS84" s="587"/>
      <c r="GT84" s="587"/>
      <c r="GU84" s="587"/>
      <c r="GV84" s="587"/>
      <c r="GW84" s="587"/>
      <c r="GX84" s="587"/>
      <c r="GY84" s="587"/>
      <c r="GZ84" s="587"/>
      <c r="HA84" s="587"/>
      <c r="HB84" s="587"/>
      <c r="HC84" s="587"/>
      <c r="HD84" s="587"/>
      <c r="HE84" s="587"/>
      <c r="HF84" s="587"/>
      <c r="HG84" s="587"/>
      <c r="HH84" s="587"/>
      <c r="HI84" s="587"/>
      <c r="HJ84" s="587"/>
      <c r="HK84" s="587"/>
      <c r="HL84" s="587"/>
      <c r="HM84" s="587"/>
      <c r="HN84" s="587"/>
      <c r="HO84" s="587"/>
      <c r="HP84" s="587"/>
      <c r="HQ84" s="587"/>
      <c r="HR84" s="587"/>
      <c r="HS84" s="587"/>
      <c r="HT84" s="587"/>
      <c r="HU84" s="587"/>
      <c r="HV84" s="587"/>
      <c r="HW84" s="587"/>
      <c r="HX84" s="587"/>
      <c r="HY84" s="587"/>
      <c r="HZ84" s="587"/>
      <c r="IA84" s="587"/>
      <c r="IB84" s="587"/>
      <c r="IC84" s="587"/>
      <c r="ID84" s="587"/>
      <c r="IE84" s="587"/>
      <c r="IF84" s="587"/>
      <c r="IG84" s="587"/>
      <c r="IH84" s="587"/>
      <c r="II84" s="587"/>
      <c r="IJ84" s="587"/>
      <c r="IK84" s="587"/>
      <c r="IL84" s="587"/>
      <c r="IM84" s="587"/>
      <c r="IN84" s="587"/>
      <c r="IO84" s="587"/>
      <c r="IP84" s="587"/>
      <c r="IQ84" s="587"/>
      <c r="IR84" s="587"/>
      <c r="IS84" s="587"/>
      <c r="IT84" s="587"/>
      <c r="IU84" s="587"/>
      <c r="IV84" s="587"/>
    </row>
    <row r="85" spans="1:256" s="388" customFormat="1" ht="12.75" customHeight="1" x14ac:dyDescent="0.25">
      <c r="A85" s="282"/>
      <c r="B85" s="392" t="s">
        <v>30</v>
      </c>
      <c r="C85" s="378"/>
      <c r="D85" s="378"/>
      <c r="E85" s="393" t="s">
        <v>367</v>
      </c>
      <c r="F85" s="296">
        <v>2.8</v>
      </c>
      <c r="G85" s="392" t="s">
        <v>12</v>
      </c>
      <c r="H85" s="378"/>
      <c r="I85" s="378"/>
      <c r="J85" s="393" t="s">
        <v>221</v>
      </c>
      <c r="K85" s="394">
        <v>2.4079999999999999</v>
      </c>
      <c r="L85" s="382" t="s">
        <v>410</v>
      </c>
      <c r="M85" s="394" t="s">
        <v>367</v>
      </c>
      <c r="N85" s="296">
        <v>1</v>
      </c>
      <c r="O85" s="378" t="s">
        <v>660</v>
      </c>
      <c r="P85" s="378"/>
      <c r="Q85" s="378"/>
      <c r="R85" s="385"/>
      <c r="S85" s="282" t="s">
        <v>100</v>
      </c>
      <c r="T85" s="334" t="s">
        <v>716</v>
      </c>
      <c r="U85" s="317"/>
      <c r="V85" s="317"/>
      <c r="W85" s="317"/>
      <c r="X85" s="325" t="s">
        <v>172</v>
      </c>
      <c r="Y85" s="325" t="s">
        <v>172</v>
      </c>
      <c r="Z85" s="317" t="s">
        <v>227</v>
      </c>
      <c r="AA85" s="317"/>
      <c r="AB85" s="318"/>
      <c r="AC85" s="369" t="s">
        <v>243</v>
      </c>
      <c r="AD85" s="369">
        <v>1.7</v>
      </c>
      <c r="AE85" s="317" t="s">
        <v>227</v>
      </c>
      <c r="AF85" s="318"/>
      <c r="AG85" s="335" t="s">
        <v>243</v>
      </c>
      <c r="AH85" s="369" t="s">
        <v>503</v>
      </c>
      <c r="AI85" s="369">
        <v>2</v>
      </c>
      <c r="AJ85" s="335" t="s">
        <v>416</v>
      </c>
      <c r="AK85" s="318"/>
      <c r="AL85" s="335" t="s">
        <v>589</v>
      </c>
      <c r="AM85" s="369">
        <v>1.7499999999999998E-3</v>
      </c>
      <c r="AN85" s="317" t="s">
        <v>608</v>
      </c>
      <c r="AO85" s="335"/>
      <c r="AP85" s="335"/>
      <c r="AQ85" s="371"/>
      <c r="AR85" s="282"/>
      <c r="AS85" s="282"/>
      <c r="AT85" s="377" t="str">
        <f>IF('INPUT &amp; OUTPUT'!$AF$10=1,"",IF('INPUT &amp; OUTPUT'!$AF$10=2,$B85,$T85))</f>
        <v>Dual Occupancy (up to 2 bedroom)</v>
      </c>
      <c r="AU85" s="378"/>
      <c r="AV85" s="378"/>
      <c r="AW85" s="379"/>
      <c r="AX85" s="380" t="str">
        <f>IF('INPUT &amp; OUTPUT'!$AF$10=1,"",IF('INPUT &amp; OUTPUT'!$AF$10=2,$B85,$Z85))</f>
        <v>Dual Occupancy</v>
      </c>
      <c r="AY85" s="381"/>
      <c r="AZ85" s="380"/>
      <c r="BA85" s="382" t="str">
        <f>IF('INPUT &amp; OUTPUT'!$AF$10=1,"",IF('INPUT &amp; OUTPUT'!$AF$10=2,E85,AC85))</f>
        <v>dwelling unit</v>
      </c>
      <c r="BB85" s="383">
        <f>IF('INPUT &amp; OUTPUT'!$AF$10=1,"",IF('INPUT &amp; OUTPUT'!$AF$10=2,F85,AD85))</f>
        <v>1.7</v>
      </c>
      <c r="BC85" s="380" t="str">
        <f>IF('INPUT &amp; OUTPUT'!$AF$10=1,"",IF('INPUT &amp; OUTPUT'!$AF$10=2,$G85,$AE85))</f>
        <v>Dual Occupancy</v>
      </c>
      <c r="BD85" s="384"/>
      <c r="BE85" s="385"/>
      <c r="BF85" s="385" t="str">
        <f>IF('INPUT &amp; OUTPUT'!$AF$10=1,"",IF('INPUT &amp; OUTPUT'!$AF$10=2,$J85,$AG85))</f>
        <v>dwelling unit</v>
      </c>
      <c r="BG85" s="386" t="str">
        <f>IF('INPUT &amp; OUTPUT'!$AF$10=1,"",IF('INPUT &amp; OUTPUT'!$AF$10=2,"",$AH85))</f>
        <v>-</v>
      </c>
      <c r="BH85" s="296">
        <f>IF('INPUT &amp; OUTPUT'!$AF$10=1,"",IF('INPUT &amp; OUTPUT'!$AF$10=2,$K85,$AI85))</f>
        <v>2</v>
      </c>
      <c r="BI85" s="380" t="str">
        <f>IF('INPUT &amp; OUTPUT'!$AF$10=1,"",IF('INPUT &amp; OUTPUT'!$AF$10=2,$L85,$AJ85))</f>
        <v>Multiple dwelling units</v>
      </c>
      <c r="BJ85" s="385"/>
      <c r="BK85" s="385" t="str">
        <f>IF('INPUT &amp; OUTPUT'!$AF$10=1,"",IF('INPUT &amp; OUTPUT'!$AF$10=2,$M85,$AL85))</f>
        <v>m² site area</v>
      </c>
      <c r="BL85" s="296">
        <f>IF('INPUT &amp; OUTPUT'!$AF$10=1,"",IF('INPUT &amp; OUTPUT'!$AF$10=2,$N85,$AM85))</f>
        <v>1.7499999999999998E-3</v>
      </c>
      <c r="BM85" s="384" t="str">
        <f>IF(OR(BI85="Single dwelling unit",BI85="Multiple dwelling units"),"dwelling",IF(AND('INPUT &amp; OUTPUT'!$AF$10=2,'Reference Data'!AT85&lt;&gt;0),"lot","-"))</f>
        <v>dwelling</v>
      </c>
      <c r="BN85" s="387"/>
      <c r="BO85" s="380" t="str">
        <f>IF('INPUT &amp; OUTPUT'!$AF$10=1,"",IF('INPUT &amp; OUTPUT'!$AF$10=2,$O85,$AN85))</f>
        <v>Residential (1 or 2 bedrooms)</v>
      </c>
      <c r="BP85" s="378"/>
      <c r="BQ85" s="378"/>
      <c r="BR85" s="379"/>
      <c r="BS85" s="282"/>
      <c r="BT85" s="282"/>
      <c r="BU85" s="282"/>
      <c r="BV85" s="282"/>
      <c r="BW85" s="282"/>
      <c r="BX85" s="282"/>
      <c r="BY85" s="282"/>
      <c r="BZ85" s="282"/>
      <c r="CA85" s="282"/>
      <c r="CB85" s="282"/>
      <c r="CC85" s="282"/>
      <c r="CD85" s="282"/>
      <c r="CE85" s="282"/>
      <c r="CF85" s="282"/>
      <c r="CG85" s="282"/>
      <c r="CH85" s="282"/>
      <c r="CI85" s="282"/>
      <c r="CJ85" s="282"/>
      <c r="CK85" s="282"/>
      <c r="CL85" s="282"/>
      <c r="CM85" s="282"/>
      <c r="CN85" s="282"/>
      <c r="CO85" s="282"/>
      <c r="CP85" s="282"/>
      <c r="CQ85" s="282"/>
      <c r="CR85" s="282"/>
      <c r="CS85" s="282"/>
      <c r="CT85" s="282"/>
      <c r="CU85" s="282"/>
      <c r="CV85" s="282"/>
      <c r="CW85" s="282"/>
      <c r="CX85" s="282"/>
      <c r="CY85" s="282"/>
      <c r="CZ85" s="282"/>
      <c r="DA85" s="282"/>
      <c r="DB85" s="282"/>
      <c r="DC85" s="282"/>
      <c r="DD85" s="282"/>
      <c r="DE85" s="282"/>
      <c r="DF85" s="282"/>
      <c r="DG85" s="282"/>
      <c r="DH85" s="282"/>
      <c r="DI85" s="282"/>
      <c r="DJ85" s="282"/>
      <c r="DK85" s="282"/>
      <c r="DL85" s="282"/>
      <c r="DM85" s="282"/>
      <c r="DN85" s="282"/>
      <c r="DO85" s="282"/>
      <c r="DP85" s="282"/>
      <c r="DQ85" s="282"/>
      <c r="DR85" s="282"/>
      <c r="DS85" s="282"/>
      <c r="DT85" s="282"/>
      <c r="DU85" s="282"/>
      <c r="DV85" s="282"/>
      <c r="DW85" s="282"/>
      <c r="DX85" s="282"/>
      <c r="DY85" s="282"/>
      <c r="DZ85" s="282"/>
      <c r="EA85" s="282"/>
      <c r="EB85" s="282"/>
      <c r="EC85" s="282"/>
      <c r="ED85" s="282"/>
      <c r="EE85" s="282"/>
      <c r="EF85" s="282"/>
      <c r="EG85" s="282"/>
      <c r="EH85" s="282"/>
      <c r="EI85" s="282"/>
      <c r="EJ85" s="282"/>
      <c r="EK85" s="282"/>
      <c r="EL85" s="282"/>
      <c r="EM85" s="282"/>
      <c r="EN85" s="282"/>
      <c r="EO85" s="282"/>
      <c r="EP85" s="282"/>
      <c r="EQ85" s="282"/>
      <c r="ER85" s="282"/>
      <c r="ES85" s="282"/>
      <c r="ET85" s="282"/>
      <c r="EU85" s="282"/>
      <c r="EV85" s="282"/>
      <c r="EW85" s="282"/>
      <c r="EX85" s="282"/>
      <c r="EY85" s="282"/>
      <c r="EZ85" s="282"/>
      <c r="FA85" s="282"/>
      <c r="FB85" s="282"/>
      <c r="FC85" s="282"/>
      <c r="FD85" s="282"/>
      <c r="FE85" s="282"/>
      <c r="FF85" s="282"/>
      <c r="FG85" s="282"/>
      <c r="FH85" s="282"/>
      <c r="FI85" s="282"/>
      <c r="FJ85" s="282"/>
      <c r="FK85" s="282"/>
      <c r="FL85" s="282"/>
      <c r="FM85" s="282"/>
      <c r="FN85" s="282"/>
      <c r="FO85" s="282"/>
      <c r="FP85" s="282"/>
      <c r="FQ85" s="282"/>
      <c r="FR85" s="282"/>
      <c r="FS85" s="282"/>
      <c r="FT85" s="282"/>
      <c r="FU85" s="282"/>
      <c r="FV85" s="282"/>
      <c r="FW85" s="282"/>
      <c r="FX85" s="282"/>
      <c r="FY85" s="282"/>
      <c r="FZ85" s="282"/>
      <c r="GA85" s="282"/>
      <c r="GB85" s="282"/>
      <c r="GC85" s="282"/>
      <c r="GD85" s="282"/>
      <c r="GE85" s="282"/>
      <c r="GF85" s="282"/>
      <c r="GG85" s="282"/>
      <c r="GH85" s="587"/>
      <c r="GI85" s="587"/>
      <c r="GJ85" s="587"/>
      <c r="GK85" s="587"/>
      <c r="GL85" s="587"/>
      <c r="GM85" s="587"/>
      <c r="GN85" s="587"/>
      <c r="GO85" s="587"/>
      <c r="GP85" s="587"/>
      <c r="GQ85" s="587"/>
      <c r="GR85" s="587"/>
      <c r="GS85" s="587"/>
      <c r="GT85" s="587"/>
      <c r="GU85" s="587"/>
      <c r="GV85" s="587"/>
      <c r="GW85" s="587"/>
      <c r="GX85" s="587"/>
      <c r="GY85" s="587"/>
      <c r="GZ85" s="587"/>
      <c r="HA85" s="587"/>
      <c r="HB85" s="587"/>
      <c r="HC85" s="587"/>
      <c r="HD85" s="587"/>
      <c r="HE85" s="587"/>
      <c r="HF85" s="587"/>
      <c r="HG85" s="587"/>
      <c r="HH85" s="587"/>
      <c r="HI85" s="587"/>
      <c r="HJ85" s="587"/>
      <c r="HK85" s="587"/>
      <c r="HL85" s="587"/>
      <c r="HM85" s="587"/>
      <c r="HN85" s="587"/>
      <c r="HO85" s="587"/>
      <c r="HP85" s="587"/>
      <c r="HQ85" s="587"/>
      <c r="HR85" s="587"/>
      <c r="HS85" s="587"/>
      <c r="HT85" s="587"/>
      <c r="HU85" s="587"/>
      <c r="HV85" s="587"/>
      <c r="HW85" s="587"/>
      <c r="HX85" s="587"/>
      <c r="HY85" s="587"/>
      <c r="HZ85" s="587"/>
      <c r="IA85" s="587"/>
      <c r="IB85" s="587"/>
      <c r="IC85" s="587"/>
      <c r="ID85" s="587"/>
      <c r="IE85" s="587"/>
      <c r="IF85" s="587"/>
      <c r="IG85" s="587"/>
      <c r="IH85" s="587"/>
      <c r="II85" s="587"/>
      <c r="IJ85" s="587"/>
      <c r="IK85" s="587"/>
      <c r="IL85" s="587"/>
      <c r="IM85" s="587"/>
      <c r="IN85" s="587"/>
      <c r="IO85" s="587"/>
      <c r="IP85" s="587"/>
      <c r="IQ85" s="587"/>
      <c r="IR85" s="587"/>
      <c r="IS85" s="587"/>
      <c r="IT85" s="587"/>
      <c r="IU85" s="587"/>
      <c r="IV85" s="587"/>
    </row>
    <row r="86" spans="1:256" ht="12.75" customHeight="1" x14ac:dyDescent="0.25">
      <c r="B86" s="330" t="s">
        <v>31</v>
      </c>
      <c r="C86" s="331"/>
      <c r="D86" s="331"/>
      <c r="E86" s="338" t="s">
        <v>367</v>
      </c>
      <c r="F86" s="295">
        <v>2.8</v>
      </c>
      <c r="G86" s="330" t="s">
        <v>13</v>
      </c>
      <c r="H86" s="331"/>
      <c r="I86" s="331"/>
      <c r="J86" s="338" t="s">
        <v>221</v>
      </c>
      <c r="K86" s="389">
        <v>2.6039999999999996</v>
      </c>
      <c r="L86" s="339" t="s">
        <v>410</v>
      </c>
      <c r="M86" s="389" t="s">
        <v>367</v>
      </c>
      <c r="N86" s="295">
        <v>1</v>
      </c>
      <c r="O86" s="331" t="s">
        <v>660</v>
      </c>
      <c r="P86" s="331"/>
      <c r="Q86" s="331"/>
      <c r="R86" s="332"/>
      <c r="S86" s="282" t="s">
        <v>100</v>
      </c>
      <c r="T86" s="334" t="s">
        <v>717</v>
      </c>
      <c r="U86" s="317"/>
      <c r="V86" s="317"/>
      <c r="W86" s="317"/>
      <c r="X86" s="325" t="s">
        <v>172</v>
      </c>
      <c r="Y86" s="325" t="s">
        <v>172</v>
      </c>
      <c r="Z86" s="317" t="s">
        <v>227</v>
      </c>
      <c r="AA86" s="317"/>
      <c r="AB86" s="318"/>
      <c r="AC86" s="369" t="s">
        <v>243</v>
      </c>
      <c r="AD86" s="369">
        <v>1.7</v>
      </c>
      <c r="AE86" s="317" t="s">
        <v>227</v>
      </c>
      <c r="AF86" s="318"/>
      <c r="AG86" s="335" t="s">
        <v>243</v>
      </c>
      <c r="AH86" s="369" t="s">
        <v>503</v>
      </c>
      <c r="AI86" s="369">
        <v>2</v>
      </c>
      <c r="AJ86" s="400" t="s">
        <v>416</v>
      </c>
      <c r="AK86" s="318"/>
      <c r="AL86" s="335" t="s">
        <v>589</v>
      </c>
      <c r="AM86" s="369">
        <v>1.7499999999999998E-3</v>
      </c>
      <c r="AN86" s="317" t="s">
        <v>609</v>
      </c>
      <c r="AO86" s="335"/>
      <c r="AP86" s="335"/>
      <c r="AQ86" s="371"/>
      <c r="AT86" s="377" t="str">
        <f>IF('INPUT &amp; OUTPUT'!$AF$10=1,"",IF('INPUT &amp; OUTPUT'!$AF$10=2,$B86,$T86))</f>
        <v>Dual Occupancy (3 or more bedroom)</v>
      </c>
      <c r="AU86" s="378"/>
      <c r="AV86" s="378"/>
      <c r="AW86" s="379"/>
      <c r="AX86" s="380" t="str">
        <f>IF('INPUT &amp; OUTPUT'!$AF$10=1,"",IF('INPUT &amp; OUTPUT'!$AF$10=2,$B86,$Z86))</f>
        <v>Dual Occupancy</v>
      </c>
      <c r="AY86" s="381"/>
      <c r="AZ86" s="380"/>
      <c r="BA86" s="382" t="str">
        <f>IF('INPUT &amp; OUTPUT'!$AF$10=1,"",IF('INPUT &amp; OUTPUT'!$AF$10=2,E86,AC86))</f>
        <v>dwelling unit</v>
      </c>
      <c r="BB86" s="383">
        <f>IF('INPUT &amp; OUTPUT'!$AF$10=1,"",IF('INPUT &amp; OUTPUT'!$AF$10=2,F86,AD86))</f>
        <v>1.7</v>
      </c>
      <c r="BC86" s="380" t="str">
        <f>IF('INPUT &amp; OUTPUT'!$AF$10=1,"",IF('INPUT &amp; OUTPUT'!$AF$10=2,$G86,$AE86))</f>
        <v>Dual Occupancy</v>
      </c>
      <c r="BD86" s="384"/>
      <c r="BE86" s="385"/>
      <c r="BF86" s="385" t="str">
        <f>IF('INPUT &amp; OUTPUT'!$AF$10=1,"",IF('INPUT &amp; OUTPUT'!$AF$10=2,$J86,$AG86))</f>
        <v>dwelling unit</v>
      </c>
      <c r="BG86" s="386" t="str">
        <f>IF('INPUT &amp; OUTPUT'!$AF$10=1,"",IF('INPUT &amp; OUTPUT'!$AF$10=2,"",$AH86))</f>
        <v>-</v>
      </c>
      <c r="BH86" s="296">
        <f>IF('INPUT &amp; OUTPUT'!$AF$10=1,"",IF('INPUT &amp; OUTPUT'!$AF$10=2,$K86,$AI86))</f>
        <v>2</v>
      </c>
      <c r="BI86" s="380" t="str">
        <f>IF('INPUT &amp; OUTPUT'!$AF$10=1,"",IF('INPUT &amp; OUTPUT'!$AF$10=2,$L86,$AJ86))</f>
        <v>Multiple dwelling units</v>
      </c>
      <c r="BJ86" s="385"/>
      <c r="BK86" s="385" t="str">
        <f>IF('INPUT &amp; OUTPUT'!$AF$10=1,"",IF('INPUT &amp; OUTPUT'!$AF$10=2,$M86,$AL86))</f>
        <v>m² site area</v>
      </c>
      <c r="BL86" s="296">
        <f>IF('INPUT &amp; OUTPUT'!$AF$10=1,"",IF('INPUT &amp; OUTPUT'!$AF$10=2,$N86,$AM86))</f>
        <v>1.7499999999999998E-3</v>
      </c>
      <c r="BM86" s="384" t="str">
        <f>IF(OR(BI86="Single dwelling unit",BI86="Multiple dwelling units"),"dwelling",IF(AND('INPUT &amp; OUTPUT'!$AF$10=2,'Reference Data'!AT86&lt;&gt;0),"lot","-"))</f>
        <v>dwelling</v>
      </c>
      <c r="BN86" s="387"/>
      <c r="BO86" s="380" t="str">
        <f>IF('INPUT &amp; OUTPUT'!$AF$10=1,"",IF('INPUT &amp; OUTPUT'!$AF$10=2,$O86,$AN86))</f>
        <v>Residential (3 or more bedrooms)</v>
      </c>
      <c r="BP86" s="378"/>
      <c r="BQ86" s="378"/>
      <c r="BR86" s="379"/>
      <c r="GH86" s="587"/>
      <c r="GI86" s="587"/>
      <c r="GJ86" s="587"/>
      <c r="GK86" s="587"/>
      <c r="GL86" s="587"/>
      <c r="GM86" s="587"/>
      <c r="GN86" s="587"/>
      <c r="GO86" s="587"/>
      <c r="GP86" s="587"/>
      <c r="GQ86" s="587"/>
      <c r="GR86" s="587"/>
      <c r="GS86" s="587"/>
      <c r="GT86" s="587"/>
      <c r="GU86" s="587"/>
      <c r="GV86" s="587"/>
      <c r="GW86" s="587"/>
      <c r="GX86" s="587"/>
      <c r="GY86" s="587"/>
      <c r="GZ86" s="587"/>
      <c r="HA86" s="587"/>
      <c r="HB86" s="587"/>
      <c r="HC86" s="587"/>
      <c r="HD86" s="587"/>
      <c r="HE86" s="587"/>
      <c r="HF86" s="587"/>
      <c r="HG86" s="587"/>
      <c r="HH86" s="587"/>
      <c r="HI86" s="587"/>
      <c r="HJ86" s="587"/>
      <c r="HK86" s="587"/>
      <c r="HL86" s="587"/>
      <c r="HM86" s="587"/>
      <c r="HN86" s="587"/>
      <c r="HO86" s="587"/>
      <c r="HP86" s="587"/>
      <c r="HQ86" s="587"/>
      <c r="HR86" s="587"/>
      <c r="HS86" s="587"/>
      <c r="HT86" s="587"/>
      <c r="HU86" s="587"/>
      <c r="HV86" s="587"/>
      <c r="HW86" s="587"/>
      <c r="HX86" s="587"/>
      <c r="HY86" s="587"/>
      <c r="HZ86" s="587"/>
      <c r="IA86" s="587"/>
      <c r="IB86" s="587"/>
      <c r="IC86" s="587"/>
      <c r="ID86" s="587"/>
      <c r="IE86" s="587"/>
      <c r="IF86" s="587"/>
      <c r="IG86" s="587"/>
      <c r="IH86" s="587"/>
      <c r="II86" s="587"/>
      <c r="IJ86" s="587"/>
      <c r="IK86" s="587"/>
      <c r="IL86" s="587"/>
      <c r="IM86" s="587"/>
      <c r="IN86" s="587"/>
      <c r="IO86" s="587"/>
      <c r="IP86" s="587"/>
      <c r="IQ86" s="587"/>
      <c r="IR86" s="587"/>
      <c r="IS86" s="587"/>
      <c r="IT86" s="587"/>
      <c r="IU86" s="587"/>
      <c r="IV86" s="587"/>
    </row>
    <row r="87" spans="1:256" s="388" customFormat="1" ht="12.75" customHeight="1" x14ac:dyDescent="0.25">
      <c r="A87" s="282"/>
      <c r="B87" s="392" t="s">
        <v>32</v>
      </c>
      <c r="C87" s="378"/>
      <c r="D87" s="378"/>
      <c r="E87" s="393" t="s">
        <v>367</v>
      </c>
      <c r="F87" s="296">
        <v>2.8</v>
      </c>
      <c r="G87" s="392" t="s">
        <v>14</v>
      </c>
      <c r="H87" s="378"/>
      <c r="I87" s="378"/>
      <c r="J87" s="393" t="s">
        <v>221</v>
      </c>
      <c r="K87" s="394">
        <v>2.8</v>
      </c>
      <c r="L87" s="382" t="s">
        <v>410</v>
      </c>
      <c r="M87" s="394" t="s">
        <v>367</v>
      </c>
      <c r="N87" s="296">
        <v>1</v>
      </c>
      <c r="O87" s="378" t="s">
        <v>660</v>
      </c>
      <c r="P87" s="378"/>
      <c r="Q87" s="378"/>
      <c r="R87" s="385"/>
      <c r="S87" s="282" t="s">
        <v>100</v>
      </c>
      <c r="T87" s="316" t="s">
        <v>606</v>
      </c>
      <c r="U87" s="317"/>
      <c r="V87" s="317"/>
      <c r="W87" s="317"/>
      <c r="X87" s="325" t="s">
        <v>200</v>
      </c>
      <c r="Y87" s="325" t="s">
        <v>606</v>
      </c>
      <c r="Z87" s="317" t="s">
        <v>224</v>
      </c>
      <c r="AA87" s="317"/>
      <c r="AB87" s="318"/>
      <c r="AC87" s="369" t="s">
        <v>223</v>
      </c>
      <c r="AD87" s="369">
        <v>0</v>
      </c>
      <c r="AE87" s="317" t="s">
        <v>224</v>
      </c>
      <c r="AF87" s="318"/>
      <c r="AG87" s="335" t="s">
        <v>505</v>
      </c>
      <c r="AH87" s="369" t="s">
        <v>503</v>
      </c>
      <c r="AI87" s="369" t="s">
        <v>505</v>
      </c>
      <c r="AJ87" s="317" t="s">
        <v>406</v>
      </c>
      <c r="AK87" s="318"/>
      <c r="AL87" s="335" t="s">
        <v>409</v>
      </c>
      <c r="AM87" s="369">
        <v>1</v>
      </c>
      <c r="AN87" s="317" t="s">
        <v>653</v>
      </c>
      <c r="AO87" s="335"/>
      <c r="AP87" s="406"/>
      <c r="AQ87" s="407"/>
      <c r="AR87" s="282"/>
      <c r="AS87" s="282"/>
      <c r="AT87" s="377" t="str">
        <f>IF('INPUT &amp; OUTPUT'!$AF$10=1,"",IF('INPUT &amp; OUTPUT'!$AF$10=2,$B87,$T87))</f>
        <v>Dwelling unit</v>
      </c>
      <c r="AU87" s="378"/>
      <c r="AV87" s="378"/>
      <c r="AW87" s="379"/>
      <c r="AX87" s="380" t="str">
        <f>IF('INPUT &amp; OUTPUT'!$AF$10=1,"",IF('INPUT &amp; OUTPUT'!$AF$10=2,$B87,$Z87))</f>
        <v>Other</v>
      </c>
      <c r="AY87" s="381"/>
      <c r="AZ87" s="380"/>
      <c r="BA87" s="382" t="str">
        <f>IF('INPUT &amp; OUTPUT'!$AF$10=1,"",IF('INPUT &amp; OUTPUT'!$AF$10=2,E87,AC87))</f>
        <v>FPA</v>
      </c>
      <c r="BB87" s="383">
        <f>IF('INPUT &amp; OUTPUT'!$AF$10=1,"",IF('INPUT &amp; OUTPUT'!$AF$10=2,F87,AD87))</f>
        <v>0</v>
      </c>
      <c r="BC87" s="380" t="str">
        <f>IF('INPUT &amp; OUTPUT'!$AF$10=1,"",IF('INPUT &amp; OUTPUT'!$AF$10=2,$G87,$AE87))</f>
        <v>Other</v>
      </c>
      <c r="BD87" s="384"/>
      <c r="BE87" s="385"/>
      <c r="BF87" s="385" t="str">
        <f>IF('INPUT &amp; OUTPUT'!$AF$10=1,"",IF('INPUT &amp; OUTPUT'!$AF$10=2,$J87,$AG87))</f>
        <v>TBA*</v>
      </c>
      <c r="BG87" s="386" t="str">
        <f>IF('INPUT &amp; OUTPUT'!$AF$10=1,"",IF('INPUT &amp; OUTPUT'!$AF$10=2,"",$AH87))</f>
        <v>-</v>
      </c>
      <c r="BH87" s="296" t="str">
        <f>IF('INPUT &amp; OUTPUT'!$AF$10=1,"",IF('INPUT &amp; OUTPUT'!$AF$10=2,$K87,$AI87))</f>
        <v>TBA*</v>
      </c>
      <c r="BI87" s="380" t="str">
        <f>IF('INPUT &amp; OUTPUT'!$AF$10=1,"",IF('INPUT &amp; OUTPUT'!$AF$10=2,$L87,$AJ87))</f>
        <v>Single dwelling unit</v>
      </c>
      <c r="BJ87" s="385"/>
      <c r="BK87" s="385" t="str">
        <f>IF('INPUT &amp; OUTPUT'!$AF$10=1,"",IF('INPUT &amp; OUTPUT'!$AF$10=2,$M87,$AL87))</f>
        <v>dwelling</v>
      </c>
      <c r="BL87" s="296">
        <f>IF('INPUT &amp; OUTPUT'!$AF$10=1,"",IF('INPUT &amp; OUTPUT'!$AF$10=2,$N87,$AM87))</f>
        <v>1</v>
      </c>
      <c r="BM87" s="384" t="str">
        <f>IF(OR(BI87="Single dwelling unit",BI87="Multiple dwelling units"),"dwelling",IF(AND('INPUT &amp; OUTPUT'!$AF$10=2,'Reference Data'!AT87&lt;&gt;0),"lot","-"))</f>
        <v>dwelling</v>
      </c>
      <c r="BN87" s="387"/>
      <c r="BO87" s="380" t="str">
        <f>IF('INPUT &amp; OUTPUT'!$AF$10=1,"",IF('INPUT &amp; OUTPUT'!$AF$10=2,$O87,$AN87))</f>
        <v>Accommodation (long term 1 or 2 bedrooms dwell)</v>
      </c>
      <c r="BP87" s="378"/>
      <c r="BQ87" s="378"/>
      <c r="BR87" s="379"/>
      <c r="BS87" s="282"/>
      <c r="BT87" s="282"/>
      <c r="BU87" s="282"/>
      <c r="BV87" s="282"/>
      <c r="BW87" s="282"/>
      <c r="BX87" s="282"/>
      <c r="BY87" s="282"/>
      <c r="BZ87" s="282"/>
      <c r="CA87" s="282"/>
      <c r="CB87" s="282"/>
      <c r="CC87" s="282"/>
      <c r="CD87" s="282"/>
      <c r="CE87" s="282"/>
      <c r="CF87" s="282"/>
      <c r="CG87" s="282"/>
      <c r="CH87" s="282"/>
      <c r="CI87" s="282"/>
      <c r="CJ87" s="282"/>
      <c r="CK87" s="282"/>
      <c r="CL87" s="282"/>
      <c r="CM87" s="282"/>
      <c r="CN87" s="282"/>
      <c r="CO87" s="282"/>
      <c r="CP87" s="282"/>
      <c r="CQ87" s="282"/>
      <c r="CR87" s="282"/>
      <c r="CS87" s="282"/>
      <c r="CT87" s="282"/>
      <c r="CU87" s="282"/>
      <c r="CV87" s="282"/>
      <c r="CW87" s="282"/>
      <c r="CX87" s="282"/>
      <c r="CY87" s="282"/>
      <c r="CZ87" s="282"/>
      <c r="DA87" s="282"/>
      <c r="DB87" s="282"/>
      <c r="DC87" s="282"/>
      <c r="DD87" s="282"/>
      <c r="DE87" s="282"/>
      <c r="DF87" s="282"/>
      <c r="DG87" s="282"/>
      <c r="DH87" s="282"/>
      <c r="DI87" s="282"/>
      <c r="DJ87" s="282"/>
      <c r="DK87" s="282"/>
      <c r="DL87" s="282"/>
      <c r="DM87" s="282"/>
      <c r="DN87" s="282"/>
      <c r="DO87" s="282"/>
      <c r="DP87" s="282"/>
      <c r="DQ87" s="282"/>
      <c r="DR87" s="282"/>
      <c r="DS87" s="282"/>
      <c r="DT87" s="282"/>
      <c r="DU87" s="282"/>
      <c r="DV87" s="282"/>
      <c r="DW87" s="282"/>
      <c r="DX87" s="282"/>
      <c r="DY87" s="282"/>
      <c r="DZ87" s="282"/>
      <c r="EA87" s="282"/>
      <c r="EB87" s="282"/>
      <c r="EC87" s="282"/>
      <c r="ED87" s="282"/>
      <c r="EE87" s="282"/>
      <c r="EF87" s="282"/>
      <c r="EG87" s="282"/>
      <c r="EH87" s="282"/>
      <c r="EI87" s="282"/>
      <c r="EJ87" s="282"/>
      <c r="EK87" s="282"/>
      <c r="EL87" s="282"/>
      <c r="EM87" s="282"/>
      <c r="EN87" s="282"/>
      <c r="EO87" s="282"/>
      <c r="EP87" s="282"/>
      <c r="EQ87" s="282"/>
      <c r="ER87" s="282"/>
      <c r="ES87" s="282"/>
      <c r="ET87" s="282"/>
      <c r="EU87" s="282"/>
      <c r="EV87" s="282"/>
      <c r="EW87" s="282"/>
      <c r="EX87" s="282"/>
      <c r="EY87" s="282"/>
      <c r="EZ87" s="282"/>
      <c r="FA87" s="282"/>
      <c r="FB87" s="282"/>
      <c r="FC87" s="282"/>
      <c r="FD87" s="282"/>
      <c r="FE87" s="282"/>
      <c r="FF87" s="282"/>
      <c r="FG87" s="282"/>
      <c r="FH87" s="282"/>
      <c r="FI87" s="282"/>
      <c r="FJ87" s="282"/>
      <c r="FK87" s="282"/>
      <c r="FL87" s="282"/>
      <c r="FM87" s="282"/>
      <c r="FN87" s="282"/>
      <c r="FO87" s="282"/>
      <c r="FP87" s="282"/>
      <c r="FQ87" s="282"/>
      <c r="FR87" s="282"/>
      <c r="FS87" s="282"/>
      <c r="FT87" s="282"/>
      <c r="FU87" s="282"/>
      <c r="FV87" s="282"/>
      <c r="FW87" s="282"/>
      <c r="FX87" s="282"/>
      <c r="FY87" s="282"/>
      <c r="FZ87" s="282"/>
      <c r="GA87" s="282"/>
      <c r="GB87" s="282"/>
      <c r="GC87" s="282"/>
      <c r="GD87" s="282"/>
      <c r="GE87" s="282"/>
      <c r="GF87" s="282"/>
      <c r="GG87" s="282"/>
      <c r="GH87" s="587"/>
      <c r="GI87" s="587"/>
      <c r="GJ87" s="587"/>
      <c r="GK87" s="587"/>
      <c r="GL87" s="587"/>
      <c r="GM87" s="587"/>
      <c r="GN87" s="587"/>
      <c r="GO87" s="587"/>
      <c r="GP87" s="587"/>
      <c r="GQ87" s="587"/>
      <c r="GR87" s="587"/>
      <c r="GS87" s="587"/>
      <c r="GT87" s="587"/>
      <c r="GU87" s="587"/>
      <c r="GV87" s="587"/>
      <c r="GW87" s="587"/>
      <c r="GX87" s="587"/>
      <c r="GY87" s="587"/>
      <c r="GZ87" s="587"/>
      <c r="HA87" s="587"/>
      <c r="HB87" s="587"/>
      <c r="HC87" s="587"/>
      <c r="HD87" s="587"/>
      <c r="HE87" s="587"/>
      <c r="HF87" s="587"/>
      <c r="HG87" s="587"/>
      <c r="HH87" s="587"/>
      <c r="HI87" s="587"/>
      <c r="HJ87" s="587"/>
      <c r="HK87" s="587"/>
      <c r="HL87" s="587"/>
      <c r="HM87" s="587"/>
      <c r="HN87" s="587"/>
      <c r="HO87" s="587"/>
      <c r="HP87" s="587"/>
      <c r="HQ87" s="587"/>
      <c r="HR87" s="587"/>
      <c r="HS87" s="587"/>
      <c r="HT87" s="587"/>
      <c r="HU87" s="587"/>
      <c r="HV87" s="587"/>
      <c r="HW87" s="587"/>
      <c r="HX87" s="587"/>
      <c r="HY87" s="587"/>
      <c r="HZ87" s="587"/>
      <c r="IA87" s="587"/>
      <c r="IB87" s="587"/>
      <c r="IC87" s="587"/>
      <c r="ID87" s="587"/>
      <c r="IE87" s="587"/>
      <c r="IF87" s="587"/>
      <c r="IG87" s="587"/>
      <c r="IH87" s="587"/>
      <c r="II87" s="587"/>
      <c r="IJ87" s="587"/>
      <c r="IK87" s="587"/>
      <c r="IL87" s="587"/>
      <c r="IM87" s="587"/>
      <c r="IN87" s="587"/>
      <c r="IO87" s="587"/>
      <c r="IP87" s="587"/>
      <c r="IQ87" s="587"/>
      <c r="IR87" s="587"/>
      <c r="IS87" s="587"/>
      <c r="IT87" s="587"/>
      <c r="IU87" s="587"/>
      <c r="IV87" s="587"/>
    </row>
    <row r="88" spans="1:256" s="388" customFormat="1" ht="12.75" customHeight="1" x14ac:dyDescent="0.25">
      <c r="A88" s="282"/>
      <c r="B88" s="330" t="s">
        <v>33</v>
      </c>
      <c r="C88" s="331"/>
      <c r="D88" s="331"/>
      <c r="E88" s="338" t="s">
        <v>367</v>
      </c>
      <c r="F88" s="295">
        <v>2.8</v>
      </c>
      <c r="G88" s="330" t="s">
        <v>11</v>
      </c>
      <c r="H88" s="331"/>
      <c r="I88" s="331"/>
      <c r="J88" s="338" t="s">
        <v>221</v>
      </c>
      <c r="K88" s="389">
        <v>1.9879999999999998</v>
      </c>
      <c r="L88" s="339" t="s">
        <v>410</v>
      </c>
      <c r="M88" s="389" t="s">
        <v>367</v>
      </c>
      <c r="N88" s="295">
        <v>1</v>
      </c>
      <c r="O88" s="331" t="s">
        <v>660</v>
      </c>
      <c r="P88" s="331"/>
      <c r="Q88" s="331"/>
      <c r="R88" s="332"/>
      <c r="S88" s="282" t="s">
        <v>100</v>
      </c>
      <c r="T88" s="316" t="s">
        <v>686</v>
      </c>
      <c r="U88" s="317"/>
      <c r="V88" s="317"/>
      <c r="W88" s="317"/>
      <c r="X88" s="325" t="s">
        <v>256</v>
      </c>
      <c r="Y88" s="369" t="s">
        <v>173</v>
      </c>
      <c r="Z88" s="317" t="s">
        <v>256</v>
      </c>
      <c r="AA88" s="317"/>
      <c r="AB88" s="318"/>
      <c r="AC88" s="369" t="s">
        <v>109</v>
      </c>
      <c r="AD88" s="369">
        <v>0.8</v>
      </c>
      <c r="AE88" s="317" t="s">
        <v>256</v>
      </c>
      <c r="AF88" s="318"/>
      <c r="AG88" s="335" t="s">
        <v>9</v>
      </c>
      <c r="AH88" s="369" t="s">
        <v>588</v>
      </c>
      <c r="AI88" s="369" t="s">
        <v>482</v>
      </c>
      <c r="AJ88" s="317" t="s">
        <v>416</v>
      </c>
      <c r="AK88" s="318"/>
      <c r="AL88" s="335" t="s">
        <v>589</v>
      </c>
      <c r="AM88" s="369">
        <v>1.7499999999999998E-3</v>
      </c>
      <c r="AN88" s="317" t="s">
        <v>685</v>
      </c>
      <c r="AO88" s="335"/>
      <c r="AP88" s="335"/>
      <c r="AQ88" s="371"/>
      <c r="AR88" s="282"/>
      <c r="AS88" s="282"/>
      <c r="AT88" s="377" t="str">
        <f>IF('INPUT &amp; OUTPUT'!$AF$10=1,"",IF('INPUT &amp; OUTPUT'!$AF$10=2,$B88,$T88))</f>
        <v>Educational Establishment (QLD govt. flying start program)</v>
      </c>
      <c r="AU88" s="378"/>
      <c r="AV88" s="378"/>
      <c r="AW88" s="379"/>
      <c r="AX88" s="380" t="str">
        <f>IF('INPUT &amp; OUTPUT'!$AF$10=1,"",IF('INPUT &amp; OUTPUT'!$AF$10=2,$B88,$Z88))</f>
        <v>Educational Establishment</v>
      </c>
      <c r="AY88" s="381"/>
      <c r="AZ88" s="380"/>
      <c r="BA88" s="382" t="str">
        <f>IF('INPUT &amp; OUTPUT'!$AF$10=1,"",IF('INPUT &amp; OUTPUT'!$AF$10=2,E88,AC88))</f>
        <v>enrolment</v>
      </c>
      <c r="BB88" s="383">
        <f>IF('INPUT &amp; OUTPUT'!$AF$10=1,"",IF('INPUT &amp; OUTPUT'!$AF$10=2,F88,AD88))</f>
        <v>0.8</v>
      </c>
      <c r="BC88" s="380" t="str">
        <f>IF('INPUT &amp; OUTPUT'!$AF$10=1,"",IF('INPUT &amp; OUTPUT'!$AF$10=2,$G88,$AE88))</f>
        <v>Educational Establishment</v>
      </c>
      <c r="BD88" s="384"/>
      <c r="BE88" s="385"/>
      <c r="BF88" s="385" t="str">
        <f>IF('INPUT &amp; OUTPUT'!$AF$10=1,"",IF('INPUT &amp; OUTPUT'!$AF$10=2,$J88,$AG88))</f>
        <v>m²  GFA</v>
      </c>
      <c r="BG88" s="386" t="str">
        <f>IF('INPUT &amp; OUTPUT'!$AF$10=1,"",IF('INPUT &amp; OUTPUT'!$AF$10=2,"",$AH88))</f>
        <v>9+0.0507</v>
      </c>
      <c r="BH88" s="296" t="str">
        <f>IF('INPUT &amp; OUTPUT'!$AF$10=1,"",IF('INPUT &amp; OUTPUT'!$AF$10=2,$K88,$AI88))</f>
        <v>1/5 or part</v>
      </c>
      <c r="BI88" s="380" t="str">
        <f>IF('INPUT &amp; OUTPUT'!$AF$10=1,"",IF('INPUT &amp; OUTPUT'!$AF$10=2,$L88,$AJ88))</f>
        <v>Multiple dwelling units</v>
      </c>
      <c r="BJ88" s="385"/>
      <c r="BK88" s="385" t="str">
        <f>IF('INPUT &amp; OUTPUT'!$AF$10=1,"",IF('INPUT &amp; OUTPUT'!$AF$10=2,$M88,$AL88))</f>
        <v>m² site area</v>
      </c>
      <c r="BL88" s="296">
        <f>IF('INPUT &amp; OUTPUT'!$AF$10=1,"",IF('INPUT &amp; OUTPUT'!$AF$10=2,$N88,$AM88))</f>
        <v>1.7499999999999998E-3</v>
      </c>
      <c r="BM88" s="384" t="str">
        <f>IF(OR(BI88="Single dwelling unit",BI88="Multiple dwelling units"),"dwelling",IF(AND('INPUT &amp; OUTPUT'!$AF$10=2,'Reference Data'!AT88&lt;&gt;0),"lot","-"))</f>
        <v>dwelling</v>
      </c>
      <c r="BN88" s="387"/>
      <c r="BO88" s="380" t="str">
        <f>IF('INPUT &amp; OUTPUT'!$AF$10=1,"",IF('INPUT &amp; OUTPUT'!$AF$10=2,$O88,$AN88))</f>
        <v>Flying start Program for QLD Children</v>
      </c>
      <c r="BP88" s="378"/>
      <c r="BQ88" s="378"/>
      <c r="BR88" s="379"/>
      <c r="BS88" s="282"/>
      <c r="BT88" s="282"/>
      <c r="BU88" s="282"/>
      <c r="BV88" s="282"/>
      <c r="BW88" s="282"/>
      <c r="BX88" s="282"/>
      <c r="BY88" s="282"/>
      <c r="BZ88" s="282"/>
      <c r="CA88" s="282"/>
      <c r="CB88" s="282"/>
      <c r="CC88" s="282"/>
      <c r="CD88" s="282"/>
      <c r="CE88" s="282"/>
      <c r="CF88" s="282"/>
      <c r="CG88" s="282"/>
      <c r="CH88" s="282"/>
      <c r="CI88" s="282"/>
      <c r="CJ88" s="282"/>
      <c r="CK88" s="282"/>
      <c r="CL88" s="282"/>
      <c r="CM88" s="282"/>
      <c r="CN88" s="282"/>
      <c r="CO88" s="282"/>
      <c r="CP88" s="282"/>
      <c r="CQ88" s="282"/>
      <c r="CR88" s="282"/>
      <c r="CS88" s="282"/>
      <c r="CT88" s="282"/>
      <c r="CU88" s="282"/>
      <c r="CV88" s="282"/>
      <c r="CW88" s="282"/>
      <c r="CX88" s="282"/>
      <c r="CY88" s="282"/>
      <c r="CZ88" s="282"/>
      <c r="DA88" s="282"/>
      <c r="DB88" s="282"/>
      <c r="DC88" s="282"/>
      <c r="DD88" s="282"/>
      <c r="DE88" s="282"/>
      <c r="DF88" s="282"/>
      <c r="DG88" s="282"/>
      <c r="DH88" s="282"/>
      <c r="DI88" s="282"/>
      <c r="DJ88" s="282"/>
      <c r="DK88" s="282"/>
      <c r="DL88" s="282"/>
      <c r="DM88" s="282"/>
      <c r="DN88" s="282"/>
      <c r="DO88" s="282"/>
      <c r="DP88" s="282"/>
      <c r="DQ88" s="282"/>
      <c r="DR88" s="282"/>
      <c r="DS88" s="282"/>
      <c r="DT88" s="282"/>
      <c r="DU88" s="282"/>
      <c r="DV88" s="282"/>
      <c r="DW88" s="282"/>
      <c r="DX88" s="282"/>
      <c r="DY88" s="282"/>
      <c r="DZ88" s="282"/>
      <c r="EA88" s="282"/>
      <c r="EB88" s="282"/>
      <c r="EC88" s="282"/>
      <c r="ED88" s="282"/>
      <c r="EE88" s="282"/>
      <c r="EF88" s="282"/>
      <c r="EG88" s="282"/>
      <c r="EH88" s="282"/>
      <c r="EI88" s="282"/>
      <c r="EJ88" s="282"/>
      <c r="EK88" s="282"/>
      <c r="EL88" s="282"/>
      <c r="EM88" s="282"/>
      <c r="EN88" s="282"/>
      <c r="EO88" s="282"/>
      <c r="EP88" s="282"/>
      <c r="EQ88" s="282"/>
      <c r="ER88" s="282"/>
      <c r="ES88" s="282"/>
      <c r="ET88" s="282"/>
      <c r="EU88" s="282"/>
      <c r="EV88" s="282"/>
      <c r="EW88" s="282"/>
      <c r="EX88" s="282"/>
      <c r="EY88" s="282"/>
      <c r="EZ88" s="282"/>
      <c r="FA88" s="282"/>
      <c r="FB88" s="282"/>
      <c r="FC88" s="282"/>
      <c r="FD88" s="282"/>
      <c r="FE88" s="282"/>
      <c r="FF88" s="282"/>
      <c r="FG88" s="282"/>
      <c r="FH88" s="282"/>
      <c r="FI88" s="282"/>
      <c r="FJ88" s="282"/>
      <c r="FK88" s="282"/>
      <c r="FL88" s="282"/>
      <c r="FM88" s="282"/>
      <c r="FN88" s="282"/>
      <c r="FO88" s="282"/>
      <c r="FP88" s="282"/>
      <c r="FQ88" s="282"/>
      <c r="FR88" s="282"/>
      <c r="FS88" s="282"/>
      <c r="FT88" s="282"/>
      <c r="FU88" s="282"/>
      <c r="FV88" s="282"/>
      <c r="FW88" s="282"/>
      <c r="FX88" s="282"/>
      <c r="FY88" s="282"/>
      <c r="FZ88" s="282"/>
      <c r="GA88" s="282"/>
      <c r="GB88" s="282"/>
      <c r="GC88" s="282"/>
      <c r="GD88" s="282"/>
      <c r="GE88" s="282"/>
      <c r="GF88" s="282"/>
      <c r="GG88" s="282"/>
      <c r="GH88" s="587"/>
      <c r="GI88" s="587"/>
      <c r="GJ88" s="587"/>
      <c r="GK88" s="587"/>
      <c r="GL88" s="587"/>
      <c r="GM88" s="587"/>
      <c r="GN88" s="587"/>
      <c r="GO88" s="587"/>
      <c r="GP88" s="587"/>
      <c r="GQ88" s="587"/>
      <c r="GR88" s="587"/>
      <c r="GS88" s="587"/>
      <c r="GT88" s="587"/>
      <c r="GU88" s="587"/>
      <c r="GV88" s="587"/>
      <c r="GW88" s="587"/>
      <c r="GX88" s="587"/>
      <c r="GY88" s="587"/>
      <c r="GZ88" s="587"/>
      <c r="HA88" s="587"/>
      <c r="HB88" s="587"/>
      <c r="HC88" s="587"/>
      <c r="HD88" s="587"/>
      <c r="HE88" s="587"/>
      <c r="HF88" s="587"/>
      <c r="HG88" s="587"/>
      <c r="HH88" s="587"/>
      <c r="HI88" s="587"/>
      <c r="HJ88" s="587"/>
      <c r="HK88" s="587"/>
      <c r="HL88" s="587"/>
      <c r="HM88" s="587"/>
      <c r="HN88" s="587"/>
      <c r="HO88" s="587"/>
      <c r="HP88" s="587"/>
      <c r="HQ88" s="587"/>
      <c r="HR88" s="587"/>
      <c r="HS88" s="587"/>
      <c r="HT88" s="587"/>
      <c r="HU88" s="587"/>
      <c r="HV88" s="587"/>
      <c r="HW88" s="587"/>
      <c r="HX88" s="587"/>
      <c r="HY88" s="587"/>
      <c r="HZ88" s="587"/>
      <c r="IA88" s="587"/>
      <c r="IB88" s="587"/>
      <c r="IC88" s="587"/>
      <c r="ID88" s="587"/>
      <c r="IE88" s="587"/>
      <c r="IF88" s="587"/>
      <c r="IG88" s="587"/>
      <c r="IH88" s="587"/>
      <c r="II88" s="587"/>
      <c r="IJ88" s="587"/>
      <c r="IK88" s="587"/>
      <c r="IL88" s="587"/>
      <c r="IM88" s="587"/>
      <c r="IN88" s="587"/>
      <c r="IO88" s="587"/>
      <c r="IP88" s="587"/>
      <c r="IQ88" s="587"/>
      <c r="IR88" s="587"/>
      <c r="IS88" s="587"/>
      <c r="IT88" s="587"/>
      <c r="IU88" s="587"/>
      <c r="IV88" s="587"/>
    </row>
    <row r="89" spans="1:256" s="388" customFormat="1" ht="12.75" customHeight="1" x14ac:dyDescent="0.25">
      <c r="A89" s="282"/>
      <c r="B89" s="392" t="s">
        <v>34</v>
      </c>
      <c r="C89" s="378"/>
      <c r="D89" s="378"/>
      <c r="E89" s="393" t="s">
        <v>367</v>
      </c>
      <c r="F89" s="296">
        <v>2.8</v>
      </c>
      <c r="G89" s="392" t="s">
        <v>12</v>
      </c>
      <c r="H89" s="378"/>
      <c r="I89" s="378"/>
      <c r="J89" s="393" t="s">
        <v>221</v>
      </c>
      <c r="K89" s="394">
        <v>2.4079999999999999</v>
      </c>
      <c r="L89" s="382" t="s">
        <v>410</v>
      </c>
      <c r="M89" s="394" t="s">
        <v>367</v>
      </c>
      <c r="N89" s="296">
        <v>1</v>
      </c>
      <c r="O89" s="378" t="s">
        <v>660</v>
      </c>
      <c r="P89" s="378"/>
      <c r="Q89" s="378"/>
      <c r="R89" s="385"/>
      <c r="S89" s="282" t="s">
        <v>100</v>
      </c>
      <c r="T89" s="316" t="s">
        <v>683</v>
      </c>
      <c r="U89" s="317"/>
      <c r="V89" s="317"/>
      <c r="W89" s="317"/>
      <c r="X89" s="325" t="s">
        <v>256</v>
      </c>
      <c r="Y89" s="369" t="s">
        <v>173</v>
      </c>
      <c r="Z89" s="317" t="s">
        <v>256</v>
      </c>
      <c r="AA89" s="317"/>
      <c r="AB89" s="318"/>
      <c r="AC89" s="369" t="s">
        <v>109</v>
      </c>
      <c r="AD89" s="369">
        <v>0.8</v>
      </c>
      <c r="AE89" s="317" t="s">
        <v>256</v>
      </c>
      <c r="AF89" s="318"/>
      <c r="AG89" s="335" t="s">
        <v>9</v>
      </c>
      <c r="AH89" s="369" t="s">
        <v>588</v>
      </c>
      <c r="AI89" s="369" t="s">
        <v>482</v>
      </c>
      <c r="AJ89" s="317" t="s">
        <v>416</v>
      </c>
      <c r="AK89" s="318"/>
      <c r="AL89" s="335" t="s">
        <v>589</v>
      </c>
      <c r="AM89" s="369">
        <v>1.7499999999999998E-3</v>
      </c>
      <c r="AN89" s="317" t="s">
        <v>684</v>
      </c>
      <c r="AO89" s="335"/>
      <c r="AP89" s="335"/>
      <c r="AQ89" s="371"/>
      <c r="AR89" s="282"/>
      <c r="AS89" s="282"/>
      <c r="AT89" s="377" t="str">
        <f>IF('INPUT &amp; OUTPUT'!$AF$10=1,"",IF('INPUT &amp; OUTPUT'!$AF$10=2,$B89,$T89))</f>
        <v>Educational Establishment (Other)</v>
      </c>
      <c r="AU89" s="378"/>
      <c r="AV89" s="378"/>
      <c r="AW89" s="379"/>
      <c r="AX89" s="380" t="str">
        <f>IF('INPUT &amp; OUTPUT'!$AF$10=1,"",IF('INPUT &amp; OUTPUT'!$AF$10=2,$B89,$Z89))</f>
        <v>Educational Establishment</v>
      </c>
      <c r="AY89" s="381"/>
      <c r="AZ89" s="380"/>
      <c r="BA89" s="382" t="str">
        <f>IF('INPUT &amp; OUTPUT'!$AF$10=1,"",IF('INPUT &amp; OUTPUT'!$AF$10=2,E89,AC89))</f>
        <v>enrolment</v>
      </c>
      <c r="BB89" s="383">
        <f>IF('INPUT &amp; OUTPUT'!$AF$10=1,"",IF('INPUT &amp; OUTPUT'!$AF$10=2,F89,AD89))</f>
        <v>0.8</v>
      </c>
      <c r="BC89" s="380" t="str">
        <f>IF('INPUT &amp; OUTPUT'!$AF$10=1,"",IF('INPUT &amp; OUTPUT'!$AF$10=2,$G89,$AE89))</f>
        <v>Educational Establishment</v>
      </c>
      <c r="BD89" s="384"/>
      <c r="BE89" s="385"/>
      <c r="BF89" s="385" t="str">
        <f>IF('INPUT &amp; OUTPUT'!$AF$10=1,"",IF('INPUT &amp; OUTPUT'!$AF$10=2,$J89,$AG89))</f>
        <v>m²  GFA</v>
      </c>
      <c r="BG89" s="386" t="str">
        <f>IF('INPUT &amp; OUTPUT'!$AF$10=1,"",IF('INPUT &amp; OUTPUT'!$AF$10=2,"",$AH89))</f>
        <v>9+0.0507</v>
      </c>
      <c r="BH89" s="296" t="str">
        <f>IF('INPUT &amp; OUTPUT'!$AF$10=1,"",IF('INPUT &amp; OUTPUT'!$AF$10=2,$K89,$AI89))</f>
        <v>1/5 or part</v>
      </c>
      <c r="BI89" s="380" t="str">
        <f>IF('INPUT &amp; OUTPUT'!$AF$10=1,"",IF('INPUT &amp; OUTPUT'!$AF$10=2,$L89,$AJ89))</f>
        <v>Multiple dwelling units</v>
      </c>
      <c r="BJ89" s="385"/>
      <c r="BK89" s="385" t="str">
        <f>IF('INPUT &amp; OUTPUT'!$AF$10=1,"",IF('INPUT &amp; OUTPUT'!$AF$10=2,$M89,$AL89))</f>
        <v>m² site area</v>
      </c>
      <c r="BL89" s="296">
        <f>IF('INPUT &amp; OUTPUT'!$AF$10=1,"",IF('INPUT &amp; OUTPUT'!$AF$10=2,$N89,$AM89))</f>
        <v>1.7499999999999998E-3</v>
      </c>
      <c r="BM89" s="384" t="str">
        <f>IF(OR(BI89="Single dwelling unit",BI89="Multiple dwelling units"),"dwelling",IF(AND('INPUT &amp; OUTPUT'!$AF$10=2,'Reference Data'!AT89&lt;&gt;0),"lot","-"))</f>
        <v>dwelling</v>
      </c>
      <c r="BN89" s="387"/>
      <c r="BO89" s="380" t="str">
        <f>IF('INPUT &amp; OUTPUT'!$AF$10=1,"",IF('INPUT &amp; OUTPUT'!$AF$10=2,$O89,$AN89))</f>
        <v>Education facility except for Flying start Program for QLD Children</v>
      </c>
      <c r="BP89" s="378"/>
      <c r="BQ89" s="378"/>
      <c r="BR89" s="379"/>
      <c r="BS89" s="282"/>
      <c r="BT89" s="282"/>
      <c r="BU89" s="282"/>
      <c r="BV89" s="282"/>
      <c r="BW89" s="282"/>
      <c r="BX89" s="282"/>
      <c r="BY89" s="282"/>
      <c r="BZ89" s="282"/>
      <c r="CA89" s="282"/>
      <c r="CB89" s="282"/>
      <c r="CC89" s="282"/>
      <c r="CD89" s="282"/>
      <c r="CE89" s="282"/>
      <c r="CF89" s="282"/>
      <c r="CG89" s="282"/>
      <c r="CH89" s="282"/>
      <c r="CI89" s="282"/>
      <c r="CJ89" s="282"/>
      <c r="CK89" s="282"/>
      <c r="CL89" s="282"/>
      <c r="CM89" s="282"/>
      <c r="CN89" s="282"/>
      <c r="CO89" s="282"/>
      <c r="CP89" s="282"/>
      <c r="CQ89" s="282"/>
      <c r="CR89" s="282"/>
      <c r="CS89" s="282"/>
      <c r="CT89" s="282"/>
      <c r="CU89" s="282"/>
      <c r="CV89" s="282"/>
      <c r="CW89" s="282"/>
      <c r="CX89" s="282"/>
      <c r="CY89" s="282"/>
      <c r="CZ89" s="282"/>
      <c r="DA89" s="282"/>
      <c r="DB89" s="282"/>
      <c r="DC89" s="282"/>
      <c r="DD89" s="282"/>
      <c r="DE89" s="282"/>
      <c r="DF89" s="282"/>
      <c r="DG89" s="282"/>
      <c r="DH89" s="282"/>
      <c r="DI89" s="282"/>
      <c r="DJ89" s="282"/>
      <c r="DK89" s="282"/>
      <c r="DL89" s="282"/>
      <c r="DM89" s="282"/>
      <c r="DN89" s="282"/>
      <c r="DO89" s="282"/>
      <c r="DP89" s="282"/>
      <c r="DQ89" s="282"/>
      <c r="DR89" s="282"/>
      <c r="DS89" s="282"/>
      <c r="DT89" s="282"/>
      <c r="DU89" s="282"/>
      <c r="DV89" s="282"/>
      <c r="DW89" s="282"/>
      <c r="DX89" s="282"/>
      <c r="DY89" s="282"/>
      <c r="DZ89" s="282"/>
      <c r="EA89" s="282"/>
      <c r="EB89" s="282"/>
      <c r="EC89" s="282"/>
      <c r="ED89" s="282"/>
      <c r="EE89" s="282"/>
      <c r="EF89" s="282"/>
      <c r="EG89" s="282"/>
      <c r="EH89" s="282"/>
      <c r="EI89" s="282"/>
      <c r="EJ89" s="282"/>
      <c r="EK89" s="282"/>
      <c r="EL89" s="282"/>
      <c r="EM89" s="282"/>
      <c r="EN89" s="282"/>
      <c r="EO89" s="282"/>
      <c r="EP89" s="282"/>
      <c r="EQ89" s="282"/>
      <c r="ER89" s="282"/>
      <c r="ES89" s="282"/>
      <c r="ET89" s="282"/>
      <c r="EU89" s="282"/>
      <c r="EV89" s="282"/>
      <c r="EW89" s="282"/>
      <c r="EX89" s="282"/>
      <c r="EY89" s="282"/>
      <c r="EZ89" s="282"/>
      <c r="FA89" s="282"/>
      <c r="FB89" s="282"/>
      <c r="FC89" s="282"/>
      <c r="FD89" s="282"/>
      <c r="FE89" s="282"/>
      <c r="FF89" s="282"/>
      <c r="FG89" s="282"/>
      <c r="FH89" s="282"/>
      <c r="FI89" s="282"/>
      <c r="FJ89" s="282"/>
      <c r="FK89" s="282"/>
      <c r="FL89" s="282"/>
      <c r="FM89" s="282"/>
      <c r="FN89" s="282"/>
      <c r="FO89" s="282"/>
      <c r="FP89" s="282"/>
      <c r="FQ89" s="282"/>
      <c r="FR89" s="282"/>
      <c r="FS89" s="282"/>
      <c r="FT89" s="282"/>
      <c r="FU89" s="282"/>
      <c r="FV89" s="282"/>
      <c r="FW89" s="282"/>
      <c r="FX89" s="282"/>
      <c r="FY89" s="282"/>
      <c r="FZ89" s="282"/>
      <c r="GA89" s="282"/>
      <c r="GB89" s="282"/>
      <c r="GC89" s="282"/>
      <c r="GD89" s="282"/>
      <c r="GE89" s="282"/>
      <c r="GF89" s="282"/>
      <c r="GG89" s="282"/>
      <c r="GH89" s="587"/>
      <c r="GI89" s="587"/>
      <c r="GJ89" s="587"/>
      <c r="GK89" s="587"/>
      <c r="GL89" s="587"/>
      <c r="GM89" s="587"/>
      <c r="GN89" s="587"/>
      <c r="GO89" s="587"/>
      <c r="GP89" s="587"/>
      <c r="GQ89" s="587"/>
      <c r="GR89" s="587"/>
      <c r="GS89" s="587"/>
      <c r="GT89" s="587"/>
      <c r="GU89" s="587"/>
      <c r="GV89" s="587"/>
      <c r="GW89" s="587"/>
      <c r="GX89" s="587"/>
      <c r="GY89" s="587"/>
      <c r="GZ89" s="587"/>
      <c r="HA89" s="587"/>
      <c r="HB89" s="587"/>
      <c r="HC89" s="587"/>
      <c r="HD89" s="587"/>
      <c r="HE89" s="587"/>
      <c r="HF89" s="587"/>
      <c r="HG89" s="587"/>
      <c r="HH89" s="587"/>
      <c r="HI89" s="587"/>
      <c r="HJ89" s="587"/>
      <c r="HK89" s="587"/>
      <c r="HL89" s="587"/>
      <c r="HM89" s="587"/>
      <c r="HN89" s="587"/>
      <c r="HO89" s="587"/>
      <c r="HP89" s="587"/>
      <c r="HQ89" s="587"/>
      <c r="HR89" s="587"/>
      <c r="HS89" s="587"/>
      <c r="HT89" s="587"/>
      <c r="HU89" s="587"/>
      <c r="HV89" s="587"/>
      <c r="HW89" s="587"/>
      <c r="HX89" s="587"/>
      <c r="HY89" s="587"/>
      <c r="HZ89" s="587"/>
      <c r="IA89" s="587"/>
      <c r="IB89" s="587"/>
      <c r="IC89" s="587"/>
      <c r="ID89" s="587"/>
      <c r="IE89" s="587"/>
      <c r="IF89" s="587"/>
      <c r="IG89" s="587"/>
      <c r="IH89" s="587"/>
      <c r="II89" s="587"/>
      <c r="IJ89" s="587"/>
      <c r="IK89" s="587"/>
      <c r="IL89" s="587"/>
      <c r="IM89" s="587"/>
      <c r="IN89" s="587"/>
      <c r="IO89" s="587"/>
      <c r="IP89" s="587"/>
      <c r="IQ89" s="587"/>
      <c r="IR89" s="587"/>
      <c r="IS89" s="587"/>
      <c r="IT89" s="587"/>
      <c r="IU89" s="587"/>
      <c r="IV89" s="587"/>
    </row>
    <row r="90" spans="1:256" s="388" customFormat="1" ht="12.75" customHeight="1" x14ac:dyDescent="0.25">
      <c r="A90" s="282"/>
      <c r="B90" s="330" t="s">
        <v>35</v>
      </c>
      <c r="C90" s="331"/>
      <c r="D90" s="331"/>
      <c r="E90" s="338" t="s">
        <v>367</v>
      </c>
      <c r="F90" s="295">
        <v>2.8</v>
      </c>
      <c r="G90" s="330" t="s">
        <v>13</v>
      </c>
      <c r="H90" s="331"/>
      <c r="I90" s="331"/>
      <c r="J90" s="338" t="s">
        <v>221</v>
      </c>
      <c r="K90" s="389">
        <v>2.6039999999999996</v>
      </c>
      <c r="L90" s="339" t="s">
        <v>410</v>
      </c>
      <c r="M90" s="389" t="s">
        <v>367</v>
      </c>
      <c r="N90" s="295">
        <v>1</v>
      </c>
      <c r="O90" s="331" t="s">
        <v>660</v>
      </c>
      <c r="P90" s="331"/>
      <c r="Q90" s="331"/>
      <c r="R90" s="332"/>
      <c r="S90" s="282" t="s">
        <v>100</v>
      </c>
      <c r="T90" s="334" t="s">
        <v>189</v>
      </c>
      <c r="U90" s="317"/>
      <c r="V90" s="317"/>
      <c r="W90" s="317"/>
      <c r="X90" s="335" t="s">
        <v>189</v>
      </c>
      <c r="Y90" s="369" t="s">
        <v>175</v>
      </c>
      <c r="Z90" s="317" t="s">
        <v>224</v>
      </c>
      <c r="AA90" s="317"/>
      <c r="AB90" s="318"/>
      <c r="AC90" s="369" t="s">
        <v>223</v>
      </c>
      <c r="AD90" s="369">
        <v>0</v>
      </c>
      <c r="AE90" s="317" t="s">
        <v>224</v>
      </c>
      <c r="AF90" s="318"/>
      <c r="AG90" s="335" t="s">
        <v>505</v>
      </c>
      <c r="AH90" s="369" t="s">
        <v>503</v>
      </c>
      <c r="AI90" s="369" t="s">
        <v>505</v>
      </c>
      <c r="AJ90" s="317" t="s">
        <v>408</v>
      </c>
      <c r="AK90" s="318"/>
      <c r="AL90" s="335" t="s">
        <v>589</v>
      </c>
      <c r="AM90" s="369">
        <v>2.2500000000000003E-3</v>
      </c>
      <c r="AN90" s="317" t="s">
        <v>477</v>
      </c>
      <c r="AO90" s="335"/>
      <c r="AP90" s="335"/>
      <c r="AQ90" s="371"/>
      <c r="AR90" s="282"/>
      <c r="AS90" s="282"/>
      <c r="AT90" s="377" t="str">
        <f>IF('INPUT &amp; OUTPUT'!$AF$10=1,"",IF('INPUT &amp; OUTPUT'!$AF$10=2,$B90,$T90))</f>
        <v>Extractive Industry</v>
      </c>
      <c r="AU90" s="378"/>
      <c r="AV90" s="378"/>
      <c r="AW90" s="379"/>
      <c r="AX90" s="380" t="str">
        <f>IF('INPUT &amp; OUTPUT'!$AF$10=1,"",IF('INPUT &amp; OUTPUT'!$AF$10=2,$B90,$Z90))</f>
        <v>Other</v>
      </c>
      <c r="AY90" s="381"/>
      <c r="AZ90" s="380"/>
      <c r="BA90" s="382" t="str">
        <f>IF('INPUT &amp; OUTPUT'!$AF$10=1,"",IF('INPUT &amp; OUTPUT'!$AF$10=2,E90,AC90))</f>
        <v>FPA</v>
      </c>
      <c r="BB90" s="383">
        <f>IF('INPUT &amp; OUTPUT'!$AF$10=1,"",IF('INPUT &amp; OUTPUT'!$AF$10=2,F90,AD90))</f>
        <v>0</v>
      </c>
      <c r="BC90" s="380" t="str">
        <f>IF('INPUT &amp; OUTPUT'!$AF$10=1,"",IF('INPUT &amp; OUTPUT'!$AF$10=2,$G90,$AE90))</f>
        <v>Other</v>
      </c>
      <c r="BD90" s="384"/>
      <c r="BE90" s="385"/>
      <c r="BF90" s="385" t="str">
        <f>IF('INPUT &amp; OUTPUT'!$AF$10=1,"",IF('INPUT &amp; OUTPUT'!$AF$10=2,$J90,$AG90))</f>
        <v>TBA*</v>
      </c>
      <c r="BG90" s="386" t="str">
        <f>IF('INPUT &amp; OUTPUT'!$AF$10=1,"",IF('INPUT &amp; OUTPUT'!$AF$10=2,"",$AH90))</f>
        <v>-</v>
      </c>
      <c r="BH90" s="296" t="str">
        <f>IF('INPUT &amp; OUTPUT'!$AF$10=1,"",IF('INPUT &amp; OUTPUT'!$AF$10=2,$K90,$AI90))</f>
        <v>TBA*</v>
      </c>
      <c r="BI90" s="380" t="str">
        <f>IF('INPUT &amp; OUTPUT'!$AF$10=1,"",IF('INPUT &amp; OUTPUT'!$AF$10=2,$L90,$AJ90))</f>
        <v>Industrial uses</v>
      </c>
      <c r="BJ90" s="385"/>
      <c r="BK90" s="385" t="str">
        <f>IF('INPUT &amp; OUTPUT'!$AF$10=1,"",IF('INPUT &amp; OUTPUT'!$AF$10=2,$M90,$AL90))</f>
        <v>m² site area</v>
      </c>
      <c r="BL90" s="296">
        <f>IF('INPUT &amp; OUTPUT'!$AF$10=1,"",IF('INPUT &amp; OUTPUT'!$AF$10=2,$N90,$AM90))</f>
        <v>2.2500000000000003E-3</v>
      </c>
      <c r="BM90" s="384" t="str">
        <f>IF(OR(BI90="Single dwelling unit",BI90="Multiple dwelling units"),"dwelling",IF(AND('INPUT &amp; OUTPUT'!$AF$10=2,'Reference Data'!AT90&lt;&gt;0),"lot","-"))</f>
        <v>-</v>
      </c>
      <c r="BN90" s="387"/>
      <c r="BO90" s="380" t="str">
        <f>IF('INPUT &amp; OUTPUT'!$AF$10=1,"",IF('INPUT &amp; OUTPUT'!$AF$10=2,$O90,$AN90))</f>
        <v>Specialised uses</v>
      </c>
      <c r="BP90" s="378"/>
      <c r="BQ90" s="378"/>
      <c r="BR90" s="379"/>
      <c r="BS90" s="282"/>
      <c r="BT90" s="282"/>
      <c r="BU90" s="282"/>
      <c r="BV90" s="282"/>
      <c r="BW90" s="282"/>
      <c r="BX90" s="282"/>
      <c r="BY90" s="282"/>
      <c r="BZ90" s="282"/>
      <c r="CA90" s="282"/>
      <c r="CB90" s="282"/>
      <c r="CC90" s="282"/>
      <c r="CD90" s="282"/>
      <c r="CE90" s="282"/>
      <c r="CF90" s="282"/>
      <c r="CG90" s="282"/>
      <c r="CH90" s="282"/>
      <c r="CI90" s="282"/>
      <c r="CJ90" s="282"/>
      <c r="CK90" s="282"/>
      <c r="CL90" s="282"/>
      <c r="CM90" s="282"/>
      <c r="CN90" s="282"/>
      <c r="CO90" s="282"/>
      <c r="CP90" s="282"/>
      <c r="CQ90" s="282"/>
      <c r="CR90" s="282"/>
      <c r="CS90" s="282"/>
      <c r="CT90" s="282"/>
      <c r="CU90" s="282"/>
      <c r="CV90" s="282"/>
      <c r="CW90" s="282"/>
      <c r="CX90" s="282"/>
      <c r="CY90" s="282"/>
      <c r="CZ90" s="282"/>
      <c r="DA90" s="282"/>
      <c r="DB90" s="282"/>
      <c r="DC90" s="282"/>
      <c r="DD90" s="282"/>
      <c r="DE90" s="282"/>
      <c r="DF90" s="282"/>
      <c r="DG90" s="282"/>
      <c r="DH90" s="282"/>
      <c r="DI90" s="282"/>
      <c r="DJ90" s="282"/>
      <c r="DK90" s="282"/>
      <c r="DL90" s="282"/>
      <c r="DM90" s="282"/>
      <c r="DN90" s="282"/>
      <c r="DO90" s="282"/>
      <c r="DP90" s="282"/>
      <c r="DQ90" s="282"/>
      <c r="DR90" s="282"/>
      <c r="DS90" s="282"/>
      <c r="DT90" s="282"/>
      <c r="DU90" s="282"/>
      <c r="DV90" s="282"/>
      <c r="DW90" s="282"/>
      <c r="DX90" s="282"/>
      <c r="DY90" s="282"/>
      <c r="DZ90" s="282"/>
      <c r="EA90" s="282"/>
      <c r="EB90" s="282"/>
      <c r="EC90" s="282"/>
      <c r="ED90" s="282"/>
      <c r="EE90" s="282"/>
      <c r="EF90" s="282"/>
      <c r="EG90" s="282"/>
      <c r="EH90" s="282"/>
      <c r="EI90" s="282"/>
      <c r="EJ90" s="282"/>
      <c r="EK90" s="282"/>
      <c r="EL90" s="282"/>
      <c r="EM90" s="282"/>
      <c r="EN90" s="282"/>
      <c r="EO90" s="282"/>
      <c r="EP90" s="282"/>
      <c r="EQ90" s="282"/>
      <c r="ER90" s="282"/>
      <c r="ES90" s="282"/>
      <c r="ET90" s="282"/>
      <c r="EU90" s="282"/>
      <c r="EV90" s="282"/>
      <c r="EW90" s="282"/>
      <c r="EX90" s="282"/>
      <c r="EY90" s="282"/>
      <c r="EZ90" s="282"/>
      <c r="FA90" s="282"/>
      <c r="FB90" s="282"/>
      <c r="FC90" s="282"/>
      <c r="FD90" s="282"/>
      <c r="FE90" s="282"/>
      <c r="FF90" s="282"/>
      <c r="FG90" s="282"/>
      <c r="FH90" s="282"/>
      <c r="FI90" s="282"/>
      <c r="FJ90" s="282"/>
      <c r="FK90" s="282"/>
      <c r="FL90" s="282"/>
      <c r="FM90" s="282"/>
      <c r="FN90" s="282"/>
      <c r="FO90" s="282"/>
      <c r="FP90" s="282"/>
      <c r="FQ90" s="282"/>
      <c r="FR90" s="282"/>
      <c r="FS90" s="282"/>
      <c r="FT90" s="282"/>
      <c r="FU90" s="282"/>
      <c r="FV90" s="282"/>
      <c r="FW90" s="282"/>
      <c r="FX90" s="282"/>
      <c r="FY90" s="282"/>
      <c r="FZ90" s="282"/>
      <c r="GA90" s="282"/>
      <c r="GB90" s="282"/>
      <c r="GC90" s="282"/>
      <c r="GD90" s="282"/>
      <c r="GE90" s="282"/>
      <c r="GF90" s="282"/>
      <c r="GG90" s="282"/>
      <c r="GH90" s="587"/>
      <c r="GI90" s="587"/>
      <c r="GJ90" s="587"/>
      <c r="GK90" s="587"/>
      <c r="GL90" s="587"/>
      <c r="GM90" s="587"/>
      <c r="GN90" s="587"/>
      <c r="GO90" s="587"/>
      <c r="GP90" s="587"/>
      <c r="GQ90" s="587"/>
      <c r="GR90" s="587"/>
      <c r="GS90" s="587"/>
      <c r="GT90" s="587"/>
      <c r="GU90" s="587"/>
      <c r="GV90" s="587"/>
      <c r="GW90" s="587"/>
      <c r="GX90" s="587"/>
      <c r="GY90" s="587"/>
      <c r="GZ90" s="587"/>
      <c r="HA90" s="587"/>
      <c r="HB90" s="587"/>
      <c r="HC90" s="587"/>
      <c r="HD90" s="587"/>
      <c r="HE90" s="587"/>
      <c r="HF90" s="587"/>
      <c r="HG90" s="587"/>
      <c r="HH90" s="587"/>
      <c r="HI90" s="587"/>
      <c r="HJ90" s="587"/>
      <c r="HK90" s="587"/>
      <c r="HL90" s="587"/>
      <c r="HM90" s="587"/>
      <c r="HN90" s="587"/>
      <c r="HO90" s="587"/>
      <c r="HP90" s="587"/>
      <c r="HQ90" s="587"/>
      <c r="HR90" s="587"/>
      <c r="HS90" s="587"/>
      <c r="HT90" s="587"/>
      <c r="HU90" s="587"/>
      <c r="HV90" s="587"/>
      <c r="HW90" s="587"/>
      <c r="HX90" s="587"/>
      <c r="HY90" s="587"/>
      <c r="HZ90" s="587"/>
      <c r="IA90" s="587"/>
      <c r="IB90" s="587"/>
      <c r="IC90" s="587"/>
      <c r="ID90" s="587"/>
      <c r="IE90" s="587"/>
      <c r="IF90" s="587"/>
      <c r="IG90" s="587"/>
      <c r="IH90" s="587"/>
      <c r="II90" s="587"/>
      <c r="IJ90" s="587"/>
      <c r="IK90" s="587"/>
      <c r="IL90" s="587"/>
      <c r="IM90" s="587"/>
      <c r="IN90" s="587"/>
      <c r="IO90" s="587"/>
      <c r="IP90" s="587"/>
      <c r="IQ90" s="587"/>
      <c r="IR90" s="587"/>
      <c r="IS90" s="587"/>
      <c r="IT90" s="587"/>
      <c r="IU90" s="587"/>
      <c r="IV90" s="587"/>
    </row>
    <row r="91" spans="1:256" s="388" customFormat="1" ht="12.75" customHeight="1" x14ac:dyDescent="0.25">
      <c r="A91" s="282"/>
      <c r="B91" s="392" t="s">
        <v>36</v>
      </c>
      <c r="C91" s="378"/>
      <c r="D91" s="378"/>
      <c r="E91" s="393" t="s">
        <v>367</v>
      </c>
      <c r="F91" s="296">
        <v>2.8</v>
      </c>
      <c r="G91" s="392" t="s">
        <v>14</v>
      </c>
      <c r="H91" s="378"/>
      <c r="I91" s="378"/>
      <c r="J91" s="393" t="s">
        <v>221</v>
      </c>
      <c r="K91" s="394">
        <v>2.8</v>
      </c>
      <c r="L91" s="382" t="s">
        <v>410</v>
      </c>
      <c r="M91" s="394" t="s">
        <v>367</v>
      </c>
      <c r="N91" s="296">
        <v>1</v>
      </c>
      <c r="O91" s="378" t="s">
        <v>660</v>
      </c>
      <c r="P91" s="378"/>
      <c r="Q91" s="378"/>
      <c r="R91" s="385"/>
      <c r="S91" s="282" t="s">
        <v>100</v>
      </c>
      <c r="T91" s="316" t="s">
        <v>232</v>
      </c>
      <c r="U91" s="317"/>
      <c r="V91" s="317"/>
      <c r="W91" s="317"/>
      <c r="X91" s="325" t="s">
        <v>232</v>
      </c>
      <c r="Y91" s="325" t="s">
        <v>176</v>
      </c>
      <c r="Z91" s="317" t="s">
        <v>232</v>
      </c>
      <c r="AA91" s="317"/>
      <c r="AB91" s="318"/>
      <c r="AC91" s="369" t="s">
        <v>642</v>
      </c>
      <c r="AD91" s="369">
        <v>0.17199999999999999</v>
      </c>
      <c r="AE91" s="317" t="s">
        <v>232</v>
      </c>
      <c r="AF91" s="318"/>
      <c r="AG91" s="335" t="s">
        <v>9</v>
      </c>
      <c r="AH91" s="369">
        <v>0.1943</v>
      </c>
      <c r="AI91" s="369" t="s">
        <v>482</v>
      </c>
      <c r="AJ91" s="317" t="s">
        <v>407</v>
      </c>
      <c r="AK91" s="318"/>
      <c r="AL91" s="335" t="s">
        <v>589</v>
      </c>
      <c r="AM91" s="369">
        <v>2.5000000000000001E-3</v>
      </c>
      <c r="AN91" s="317" t="s">
        <v>445</v>
      </c>
      <c r="AO91" s="335"/>
      <c r="AP91" s="335"/>
      <c r="AQ91" s="371"/>
      <c r="AR91" s="282"/>
      <c r="AS91" s="282"/>
      <c r="AT91" s="377" t="str">
        <f>IF('INPUT &amp; OUTPUT'!$AF$10=1,"",IF('INPUT &amp; OUTPUT'!$AF$10=2,$B91,$T91))</f>
        <v>Fast Food Outlet</v>
      </c>
      <c r="AU91" s="378"/>
      <c r="AV91" s="378"/>
      <c r="AW91" s="379"/>
      <c r="AX91" s="380" t="str">
        <f>IF('INPUT &amp; OUTPUT'!$AF$10=1,"",IF('INPUT &amp; OUTPUT'!$AF$10=2,$B91,$Z91))</f>
        <v>Fast Food Outlet</v>
      </c>
      <c r="AY91" s="381"/>
      <c r="AZ91" s="380"/>
      <c r="BA91" s="382" t="str">
        <f>IF('INPUT &amp; OUTPUT'!$AF$10=1,"",IF('INPUT &amp; OUTPUT'!$AF$10=2,E91,AC91))</f>
        <v>m² TUA</v>
      </c>
      <c r="BB91" s="383">
        <f>IF('INPUT &amp; OUTPUT'!$AF$10=1,"",IF('INPUT &amp; OUTPUT'!$AF$10=2,F91,AD91))</f>
        <v>0.17199999999999999</v>
      </c>
      <c r="BC91" s="380" t="str">
        <f>IF('INPUT &amp; OUTPUT'!$AF$10=1,"",IF('INPUT &amp; OUTPUT'!$AF$10=2,$G91,$AE91))</f>
        <v>Fast Food Outlet</v>
      </c>
      <c r="BD91" s="384"/>
      <c r="BE91" s="385"/>
      <c r="BF91" s="385" t="str">
        <f>IF('INPUT &amp; OUTPUT'!$AF$10=1,"",IF('INPUT &amp; OUTPUT'!$AF$10=2,$J91,$AG91))</f>
        <v>m²  GFA</v>
      </c>
      <c r="BG91" s="386">
        <f>IF('INPUT &amp; OUTPUT'!$AF$10=1,"",IF('INPUT &amp; OUTPUT'!$AF$10=2,"",$AH91))</f>
        <v>0.1943</v>
      </c>
      <c r="BH91" s="296" t="str">
        <f>IF('INPUT &amp; OUTPUT'!$AF$10=1,"",IF('INPUT &amp; OUTPUT'!$AF$10=2,$K91,$AI91))</f>
        <v>1/5 or part</v>
      </c>
      <c r="BI91" s="380" t="str">
        <f>IF('INPUT &amp; OUTPUT'!$AF$10=1,"",IF('INPUT &amp; OUTPUT'!$AF$10=2,$L91,$AJ91))</f>
        <v>Commercial or retail uses</v>
      </c>
      <c r="BJ91" s="385"/>
      <c r="BK91" s="385" t="str">
        <f>IF('INPUT &amp; OUTPUT'!$AF$10=1,"",IF('INPUT &amp; OUTPUT'!$AF$10=2,$M91,$AL91))</f>
        <v>m² site area</v>
      </c>
      <c r="BL91" s="296">
        <f>IF('INPUT &amp; OUTPUT'!$AF$10=1,"",IF('INPUT &amp; OUTPUT'!$AF$10=2,$N91,$AM91))</f>
        <v>2.5000000000000001E-3</v>
      </c>
      <c r="BM91" s="384" t="str">
        <f>IF(OR(BI91="Single dwelling unit",BI91="Multiple dwelling units"),"dwelling",IF(AND('INPUT &amp; OUTPUT'!$AF$10=2,'Reference Data'!AT91&lt;&gt;0),"lot","-"))</f>
        <v>-</v>
      </c>
      <c r="BN91" s="387"/>
      <c r="BO91" s="380" t="str">
        <f>IF('INPUT &amp; OUTPUT'!$AF$10=1,"",IF('INPUT &amp; OUTPUT'!$AF$10=2,$O91,$AN91))</f>
        <v>Commercial (retail)</v>
      </c>
      <c r="BP91" s="378"/>
      <c r="BQ91" s="378"/>
      <c r="BR91" s="379"/>
      <c r="BS91" s="282"/>
      <c r="BT91" s="282"/>
      <c r="BU91" s="282"/>
      <c r="BV91" s="282"/>
      <c r="BW91" s="282"/>
      <c r="BX91" s="282"/>
      <c r="BY91" s="282"/>
      <c r="BZ91" s="282"/>
      <c r="CA91" s="282"/>
      <c r="CB91" s="282"/>
      <c r="CC91" s="282"/>
      <c r="CD91" s="282"/>
      <c r="CE91" s="282"/>
      <c r="CF91" s="282"/>
      <c r="CG91" s="282"/>
      <c r="CH91" s="282"/>
      <c r="CI91" s="282"/>
      <c r="CJ91" s="282"/>
      <c r="CK91" s="282"/>
      <c r="CL91" s="282"/>
      <c r="CM91" s="282"/>
      <c r="CN91" s="282"/>
      <c r="CO91" s="282"/>
      <c r="CP91" s="282"/>
      <c r="CQ91" s="282"/>
      <c r="CR91" s="282"/>
      <c r="CS91" s="282"/>
      <c r="CT91" s="282"/>
      <c r="CU91" s="282"/>
      <c r="CV91" s="282"/>
      <c r="CW91" s="282"/>
      <c r="CX91" s="282"/>
      <c r="CY91" s="282"/>
      <c r="CZ91" s="282"/>
      <c r="DA91" s="282"/>
      <c r="DB91" s="282"/>
      <c r="DC91" s="282"/>
      <c r="DD91" s="282"/>
      <c r="DE91" s="282"/>
      <c r="DF91" s="282"/>
      <c r="DG91" s="282"/>
      <c r="DH91" s="282"/>
      <c r="DI91" s="282"/>
      <c r="DJ91" s="282"/>
      <c r="DK91" s="282"/>
      <c r="DL91" s="282"/>
      <c r="DM91" s="282"/>
      <c r="DN91" s="282"/>
      <c r="DO91" s="282"/>
      <c r="DP91" s="282"/>
      <c r="DQ91" s="282"/>
      <c r="DR91" s="282"/>
      <c r="DS91" s="282"/>
      <c r="DT91" s="282"/>
      <c r="DU91" s="282"/>
      <c r="DV91" s="282"/>
      <c r="DW91" s="282"/>
      <c r="DX91" s="282"/>
      <c r="DY91" s="282"/>
      <c r="DZ91" s="282"/>
      <c r="EA91" s="282"/>
      <c r="EB91" s="282"/>
      <c r="EC91" s="282"/>
      <c r="ED91" s="282"/>
      <c r="EE91" s="282"/>
      <c r="EF91" s="282"/>
      <c r="EG91" s="282"/>
      <c r="EH91" s="282"/>
      <c r="EI91" s="282"/>
      <c r="EJ91" s="282"/>
      <c r="EK91" s="282"/>
      <c r="EL91" s="282"/>
      <c r="EM91" s="282"/>
      <c r="EN91" s="282"/>
      <c r="EO91" s="282"/>
      <c r="EP91" s="282"/>
      <c r="EQ91" s="282"/>
      <c r="ER91" s="282"/>
      <c r="ES91" s="282"/>
      <c r="ET91" s="282"/>
      <c r="EU91" s="282"/>
      <c r="EV91" s="282"/>
      <c r="EW91" s="282"/>
      <c r="EX91" s="282"/>
      <c r="EY91" s="282"/>
      <c r="EZ91" s="282"/>
      <c r="FA91" s="282"/>
      <c r="FB91" s="282"/>
      <c r="FC91" s="282"/>
      <c r="FD91" s="282"/>
      <c r="FE91" s="282"/>
      <c r="FF91" s="282"/>
      <c r="FG91" s="282"/>
      <c r="FH91" s="282"/>
      <c r="FI91" s="282"/>
      <c r="FJ91" s="282"/>
      <c r="FK91" s="282"/>
      <c r="FL91" s="282"/>
      <c r="FM91" s="282"/>
      <c r="FN91" s="282"/>
      <c r="FO91" s="282"/>
      <c r="FP91" s="282"/>
      <c r="FQ91" s="282"/>
      <c r="FR91" s="282"/>
      <c r="FS91" s="282"/>
      <c r="FT91" s="282"/>
      <c r="FU91" s="282"/>
      <c r="FV91" s="282"/>
      <c r="FW91" s="282"/>
      <c r="FX91" s="282"/>
      <c r="FY91" s="282"/>
      <c r="FZ91" s="282"/>
      <c r="GA91" s="282"/>
      <c r="GB91" s="282"/>
      <c r="GC91" s="282"/>
      <c r="GD91" s="282"/>
      <c r="GE91" s="282"/>
      <c r="GF91" s="282"/>
      <c r="GG91" s="282"/>
      <c r="GH91" s="587"/>
      <c r="GI91" s="587"/>
      <c r="GJ91" s="587"/>
      <c r="GK91" s="587"/>
      <c r="GL91" s="587"/>
      <c r="GM91" s="587"/>
      <c r="GN91" s="587"/>
      <c r="GO91" s="587"/>
      <c r="GP91" s="587"/>
      <c r="GQ91" s="587"/>
      <c r="GR91" s="587"/>
      <c r="GS91" s="587"/>
      <c r="GT91" s="587"/>
      <c r="GU91" s="587"/>
      <c r="GV91" s="587"/>
      <c r="GW91" s="587"/>
      <c r="GX91" s="587"/>
      <c r="GY91" s="587"/>
      <c r="GZ91" s="587"/>
      <c r="HA91" s="587"/>
      <c r="HB91" s="587"/>
      <c r="HC91" s="587"/>
      <c r="HD91" s="587"/>
      <c r="HE91" s="587"/>
      <c r="HF91" s="587"/>
      <c r="HG91" s="587"/>
      <c r="HH91" s="587"/>
      <c r="HI91" s="587"/>
      <c r="HJ91" s="587"/>
      <c r="HK91" s="587"/>
      <c r="HL91" s="587"/>
      <c r="HM91" s="587"/>
      <c r="HN91" s="587"/>
      <c r="HO91" s="587"/>
      <c r="HP91" s="587"/>
      <c r="HQ91" s="587"/>
      <c r="HR91" s="587"/>
      <c r="HS91" s="587"/>
      <c r="HT91" s="587"/>
      <c r="HU91" s="587"/>
      <c r="HV91" s="587"/>
      <c r="HW91" s="587"/>
      <c r="HX91" s="587"/>
      <c r="HY91" s="587"/>
      <c r="HZ91" s="587"/>
      <c r="IA91" s="587"/>
      <c r="IB91" s="587"/>
      <c r="IC91" s="587"/>
      <c r="ID91" s="587"/>
      <c r="IE91" s="587"/>
      <c r="IF91" s="587"/>
      <c r="IG91" s="587"/>
      <c r="IH91" s="587"/>
      <c r="II91" s="587"/>
      <c r="IJ91" s="587"/>
      <c r="IK91" s="587"/>
      <c r="IL91" s="587"/>
      <c r="IM91" s="587"/>
      <c r="IN91" s="587"/>
      <c r="IO91" s="587"/>
      <c r="IP91" s="587"/>
      <c r="IQ91" s="587"/>
      <c r="IR91" s="587"/>
      <c r="IS91" s="587"/>
      <c r="IT91" s="587"/>
      <c r="IU91" s="587"/>
      <c r="IV91" s="587"/>
    </row>
    <row r="92" spans="1:256" s="388" customFormat="1" ht="12.75" customHeight="1" x14ac:dyDescent="0.25">
      <c r="A92" s="282"/>
      <c r="B92" s="330" t="s">
        <v>592</v>
      </c>
      <c r="C92" s="331"/>
      <c r="D92" s="331"/>
      <c r="E92" s="338" t="s">
        <v>367</v>
      </c>
      <c r="F92" s="295">
        <v>2.8</v>
      </c>
      <c r="G92" s="330" t="s">
        <v>548</v>
      </c>
      <c r="H92" s="331"/>
      <c r="I92" s="331"/>
      <c r="J92" s="338" t="s">
        <v>221</v>
      </c>
      <c r="K92" s="389">
        <v>2.8</v>
      </c>
      <c r="L92" s="339" t="s">
        <v>413</v>
      </c>
      <c r="M92" s="389" t="s">
        <v>367</v>
      </c>
      <c r="N92" s="295">
        <v>1</v>
      </c>
      <c r="O92" s="331" t="s">
        <v>660</v>
      </c>
      <c r="P92" s="331"/>
      <c r="Q92" s="331"/>
      <c r="R92" s="332"/>
      <c r="S92" s="282" t="s">
        <v>100</v>
      </c>
      <c r="T92" s="334" t="s">
        <v>368</v>
      </c>
      <c r="U92" s="317"/>
      <c r="V92" s="317"/>
      <c r="W92" s="317"/>
      <c r="X92" s="369" t="s">
        <v>65</v>
      </c>
      <c r="Y92" s="369" t="s">
        <v>177</v>
      </c>
      <c r="Z92" s="317" t="s">
        <v>368</v>
      </c>
      <c r="AA92" s="317"/>
      <c r="AB92" s="318"/>
      <c r="AC92" s="369" t="s">
        <v>8</v>
      </c>
      <c r="AD92" s="369">
        <v>0.1</v>
      </c>
      <c r="AE92" s="317" t="s">
        <v>368</v>
      </c>
      <c r="AF92" s="318"/>
      <c r="AG92" s="335" t="s">
        <v>9</v>
      </c>
      <c r="AH92" s="369">
        <v>5.9000000000000004E-2</v>
      </c>
      <c r="AI92" s="369" t="s">
        <v>482</v>
      </c>
      <c r="AJ92" s="317" t="s">
        <v>407</v>
      </c>
      <c r="AK92" s="318"/>
      <c r="AL92" s="335" t="s">
        <v>589</v>
      </c>
      <c r="AM92" s="369">
        <v>2.5000000000000001E-3</v>
      </c>
      <c r="AN92" s="317" t="s">
        <v>476</v>
      </c>
      <c r="AO92" s="335"/>
      <c r="AP92" s="335"/>
      <c r="AQ92" s="371"/>
      <c r="AR92" s="282"/>
      <c r="AS92" s="282"/>
      <c r="AT92" s="377" t="str">
        <f>IF('INPUT &amp; OUTPUT'!$AF$10=1,"",IF('INPUT &amp; OUTPUT'!$AF$10=2,$B92,$T92))</f>
        <v>Funeral Director's Premises</v>
      </c>
      <c r="AU92" s="378"/>
      <c r="AV92" s="378"/>
      <c r="AW92" s="379"/>
      <c r="AX92" s="380" t="str">
        <f>IF('INPUT &amp; OUTPUT'!$AF$10=1,"",IF('INPUT &amp; OUTPUT'!$AF$10=2,$B92,$Z92))</f>
        <v>Funeral Director's Premises</v>
      </c>
      <c r="AY92" s="381"/>
      <c r="AZ92" s="380"/>
      <c r="BA92" s="382" t="str">
        <f>IF('INPUT &amp; OUTPUT'!$AF$10=1,"",IF('INPUT &amp; OUTPUT'!$AF$10=2,E92,AC92))</f>
        <v>m² GFA</v>
      </c>
      <c r="BB92" s="383">
        <f>IF('INPUT &amp; OUTPUT'!$AF$10=1,"",IF('INPUT &amp; OUTPUT'!$AF$10=2,F92,AD92))</f>
        <v>0.1</v>
      </c>
      <c r="BC92" s="380" t="str">
        <f>IF('INPUT &amp; OUTPUT'!$AF$10=1,"",IF('INPUT &amp; OUTPUT'!$AF$10=2,$G92,$AE92))</f>
        <v>Funeral Director's Premises</v>
      </c>
      <c r="BD92" s="384"/>
      <c r="BE92" s="385"/>
      <c r="BF92" s="385" t="str">
        <f>IF('INPUT &amp; OUTPUT'!$AF$10=1,"",IF('INPUT &amp; OUTPUT'!$AF$10=2,$J92,$AG92))</f>
        <v>m²  GFA</v>
      </c>
      <c r="BG92" s="386">
        <f>IF('INPUT &amp; OUTPUT'!$AF$10=1,"",IF('INPUT &amp; OUTPUT'!$AF$10=2,"",$AH92))</f>
        <v>5.9000000000000004E-2</v>
      </c>
      <c r="BH92" s="296" t="str">
        <f>IF('INPUT &amp; OUTPUT'!$AF$10=1,"",IF('INPUT &amp; OUTPUT'!$AF$10=2,$K92,$AI92))</f>
        <v>1/5 or part</v>
      </c>
      <c r="BI92" s="380" t="str">
        <f>IF('INPUT &amp; OUTPUT'!$AF$10=1,"",IF('INPUT &amp; OUTPUT'!$AF$10=2,$L92,$AJ92))</f>
        <v>Commercial or retail uses</v>
      </c>
      <c r="BJ92" s="385"/>
      <c r="BK92" s="385" t="str">
        <f>IF('INPUT &amp; OUTPUT'!$AF$10=1,"",IF('INPUT &amp; OUTPUT'!$AF$10=2,$M92,$AL92))</f>
        <v>m² site area</v>
      </c>
      <c r="BL92" s="296">
        <f>IF('INPUT &amp; OUTPUT'!$AF$10=1,"",IF('INPUT &amp; OUTPUT'!$AF$10=2,$N92,$AM92))</f>
        <v>2.5000000000000001E-3</v>
      </c>
      <c r="BM92" s="384" t="str">
        <f>IF(OR(BI92="Single dwelling unit",BI92="Multiple dwelling units"),"dwelling",IF(AND('INPUT &amp; OUTPUT'!$AF$10=2,'Reference Data'!AT92&lt;&gt;0),"lot","-"))</f>
        <v>-</v>
      </c>
      <c r="BN92" s="387"/>
      <c r="BO92" s="380" t="str">
        <f>IF('INPUT &amp; OUTPUT'!$AF$10=1,"",IF('INPUT &amp; OUTPUT'!$AF$10=2,$O92,$AN92))</f>
        <v>Places of assembly</v>
      </c>
      <c r="BP92" s="378"/>
      <c r="BQ92" s="378"/>
      <c r="BR92" s="379"/>
      <c r="BS92" s="282"/>
      <c r="BT92" s="282"/>
      <c r="BU92" s="282"/>
      <c r="BV92" s="282"/>
      <c r="BW92" s="282"/>
      <c r="BX92" s="282"/>
      <c r="BY92" s="282"/>
      <c r="BZ92" s="282"/>
      <c r="CA92" s="282"/>
      <c r="CB92" s="282"/>
      <c r="CC92" s="282"/>
      <c r="CD92" s="282"/>
      <c r="CE92" s="282"/>
      <c r="CF92" s="282"/>
      <c r="CG92" s="282"/>
      <c r="CH92" s="282"/>
      <c r="CI92" s="282"/>
      <c r="CJ92" s="282"/>
      <c r="CK92" s="282"/>
      <c r="CL92" s="282"/>
      <c r="CM92" s="282"/>
      <c r="CN92" s="282"/>
      <c r="CO92" s="282"/>
      <c r="CP92" s="282"/>
      <c r="CQ92" s="282"/>
      <c r="CR92" s="282"/>
      <c r="CS92" s="282"/>
      <c r="CT92" s="282"/>
      <c r="CU92" s="282"/>
      <c r="CV92" s="282"/>
      <c r="CW92" s="282"/>
      <c r="CX92" s="282"/>
      <c r="CY92" s="282"/>
      <c r="CZ92" s="282"/>
      <c r="DA92" s="282"/>
      <c r="DB92" s="282"/>
      <c r="DC92" s="282"/>
      <c r="DD92" s="282"/>
      <c r="DE92" s="282"/>
      <c r="DF92" s="282"/>
      <c r="DG92" s="282"/>
      <c r="DH92" s="282"/>
      <c r="DI92" s="282"/>
      <c r="DJ92" s="282"/>
      <c r="DK92" s="282"/>
      <c r="DL92" s="282"/>
      <c r="DM92" s="282"/>
      <c r="DN92" s="282"/>
      <c r="DO92" s="282"/>
      <c r="DP92" s="282"/>
      <c r="DQ92" s="282"/>
      <c r="DR92" s="282"/>
      <c r="DS92" s="282"/>
      <c r="DT92" s="282"/>
      <c r="DU92" s="282"/>
      <c r="DV92" s="282"/>
      <c r="DW92" s="282"/>
      <c r="DX92" s="282"/>
      <c r="DY92" s="282"/>
      <c r="DZ92" s="282"/>
      <c r="EA92" s="282"/>
      <c r="EB92" s="282"/>
      <c r="EC92" s="282"/>
      <c r="ED92" s="282"/>
      <c r="EE92" s="282"/>
      <c r="EF92" s="282"/>
      <c r="EG92" s="282"/>
      <c r="EH92" s="282"/>
      <c r="EI92" s="282"/>
      <c r="EJ92" s="282"/>
      <c r="EK92" s="282"/>
      <c r="EL92" s="282"/>
      <c r="EM92" s="282"/>
      <c r="EN92" s="282"/>
      <c r="EO92" s="282"/>
      <c r="EP92" s="282"/>
      <c r="EQ92" s="282"/>
      <c r="ER92" s="282"/>
      <c r="ES92" s="282"/>
      <c r="ET92" s="282"/>
      <c r="EU92" s="282"/>
      <c r="EV92" s="282"/>
      <c r="EW92" s="282"/>
      <c r="EX92" s="282"/>
      <c r="EY92" s="282"/>
      <c r="EZ92" s="282"/>
      <c r="FA92" s="282"/>
      <c r="FB92" s="282"/>
      <c r="FC92" s="282"/>
      <c r="FD92" s="282"/>
      <c r="FE92" s="282"/>
      <c r="FF92" s="282"/>
      <c r="FG92" s="282"/>
      <c r="FH92" s="282"/>
      <c r="FI92" s="282"/>
      <c r="FJ92" s="282"/>
      <c r="FK92" s="282"/>
      <c r="FL92" s="282"/>
      <c r="FM92" s="282"/>
      <c r="FN92" s="282"/>
      <c r="FO92" s="282"/>
      <c r="FP92" s="282"/>
      <c r="FQ92" s="282"/>
      <c r="FR92" s="282"/>
      <c r="FS92" s="282"/>
      <c r="FT92" s="282"/>
      <c r="FU92" s="282"/>
      <c r="FV92" s="282"/>
      <c r="FW92" s="282"/>
      <c r="FX92" s="282"/>
      <c r="FY92" s="282"/>
      <c r="FZ92" s="282"/>
      <c r="GA92" s="282"/>
      <c r="GB92" s="282"/>
      <c r="GC92" s="282"/>
      <c r="GD92" s="282"/>
      <c r="GE92" s="282"/>
      <c r="GF92" s="282"/>
      <c r="GG92" s="282"/>
      <c r="GH92" s="587"/>
      <c r="GI92" s="587"/>
      <c r="GJ92" s="587"/>
      <c r="GK92" s="587"/>
      <c r="GL92" s="587"/>
      <c r="GM92" s="587"/>
      <c r="GN92" s="587"/>
      <c r="GO92" s="587"/>
      <c r="GP92" s="587"/>
      <c r="GQ92" s="587"/>
      <c r="GR92" s="587"/>
      <c r="GS92" s="587"/>
      <c r="GT92" s="587"/>
      <c r="GU92" s="587"/>
      <c r="GV92" s="587"/>
      <c r="GW92" s="587"/>
      <c r="GX92" s="587"/>
      <c r="GY92" s="587"/>
      <c r="GZ92" s="587"/>
      <c r="HA92" s="587"/>
      <c r="HB92" s="587"/>
      <c r="HC92" s="587"/>
      <c r="HD92" s="587"/>
      <c r="HE92" s="587"/>
      <c r="HF92" s="587"/>
      <c r="HG92" s="587"/>
      <c r="HH92" s="587"/>
      <c r="HI92" s="587"/>
      <c r="HJ92" s="587"/>
      <c r="HK92" s="587"/>
      <c r="HL92" s="587"/>
      <c r="HM92" s="587"/>
      <c r="HN92" s="587"/>
      <c r="HO92" s="587"/>
      <c r="HP92" s="587"/>
      <c r="HQ92" s="587"/>
      <c r="HR92" s="587"/>
      <c r="HS92" s="587"/>
      <c r="HT92" s="587"/>
      <c r="HU92" s="587"/>
      <c r="HV92" s="587"/>
      <c r="HW92" s="587"/>
      <c r="HX92" s="587"/>
      <c r="HY92" s="587"/>
      <c r="HZ92" s="587"/>
      <c r="IA92" s="587"/>
      <c r="IB92" s="587"/>
      <c r="IC92" s="587"/>
      <c r="ID92" s="587"/>
      <c r="IE92" s="587"/>
      <c r="IF92" s="587"/>
      <c r="IG92" s="587"/>
      <c r="IH92" s="587"/>
      <c r="II92" s="587"/>
      <c r="IJ92" s="587"/>
      <c r="IK92" s="587"/>
      <c r="IL92" s="587"/>
      <c r="IM92" s="587"/>
      <c r="IN92" s="587"/>
      <c r="IO92" s="587"/>
      <c r="IP92" s="587"/>
      <c r="IQ92" s="587"/>
      <c r="IR92" s="587"/>
      <c r="IS92" s="587"/>
      <c r="IT92" s="587"/>
      <c r="IU92" s="587"/>
      <c r="IV92" s="587"/>
    </row>
    <row r="93" spans="1:256" ht="12.75" customHeight="1" x14ac:dyDescent="0.25">
      <c r="B93" s="330" t="s">
        <v>37</v>
      </c>
      <c r="C93" s="331"/>
      <c r="D93" s="331"/>
      <c r="E93" s="338" t="s">
        <v>367</v>
      </c>
      <c r="F93" s="295">
        <v>2.8</v>
      </c>
      <c r="G93" s="330" t="s">
        <v>12</v>
      </c>
      <c r="H93" s="331"/>
      <c r="I93" s="331"/>
      <c r="J93" s="338" t="s">
        <v>221</v>
      </c>
      <c r="K93" s="389">
        <v>2.4079999999999999</v>
      </c>
      <c r="L93" s="339" t="s">
        <v>410</v>
      </c>
      <c r="M93" s="389" t="s">
        <v>367</v>
      </c>
      <c r="N93" s="295">
        <v>1</v>
      </c>
      <c r="O93" s="331" t="s">
        <v>660</v>
      </c>
      <c r="P93" s="331"/>
      <c r="Q93" s="331"/>
      <c r="R93" s="332"/>
      <c r="S93" s="282" t="s">
        <v>100</v>
      </c>
      <c r="T93" s="399" t="s">
        <v>178</v>
      </c>
      <c r="U93" s="317"/>
      <c r="V93" s="317"/>
      <c r="W93" s="317"/>
      <c r="X93" s="369" t="s">
        <v>337</v>
      </c>
      <c r="Y93" s="369" t="s">
        <v>178</v>
      </c>
      <c r="Z93" s="317" t="s">
        <v>127</v>
      </c>
      <c r="AA93" s="317"/>
      <c r="AB93" s="318"/>
      <c r="AC93" s="369" t="s">
        <v>642</v>
      </c>
      <c r="AD93" s="369">
        <v>4.2999999999999997E-2</v>
      </c>
      <c r="AE93" s="317" t="s">
        <v>224</v>
      </c>
      <c r="AF93" s="318"/>
      <c r="AG93" s="335" t="s">
        <v>505</v>
      </c>
      <c r="AH93" s="369" t="s">
        <v>503</v>
      </c>
      <c r="AI93" s="369" t="s">
        <v>505</v>
      </c>
      <c r="AJ93" s="317" t="s">
        <v>407</v>
      </c>
      <c r="AK93" s="318"/>
      <c r="AL93" s="335" t="s">
        <v>589</v>
      </c>
      <c r="AM93" s="369">
        <v>2.5000000000000001E-3</v>
      </c>
      <c r="AN93" s="317" t="s">
        <v>447</v>
      </c>
      <c r="AO93" s="335"/>
      <c r="AP93" s="335"/>
      <c r="AQ93" s="371"/>
      <c r="AT93" s="377" t="str">
        <f>IF('INPUT &amp; OUTPUT'!$AF$10=1,"",IF('INPUT &amp; OUTPUT'!$AF$10=2,$B93,$T93))</f>
        <v>Garden centre</v>
      </c>
      <c r="AU93" s="378"/>
      <c r="AV93" s="378"/>
      <c r="AW93" s="379"/>
      <c r="AX93" s="380" t="str">
        <f>IF('INPUT &amp; OUTPUT'!$AF$10=1,"",IF('INPUT &amp; OUTPUT'!$AF$10=2,$B93,$Z93))</f>
        <v>Garden centre - Retail</v>
      </c>
      <c r="AY93" s="381"/>
      <c r="AZ93" s="380"/>
      <c r="BA93" s="382" t="str">
        <f>IF('INPUT &amp; OUTPUT'!$AF$10=1,"",IF('INPUT &amp; OUTPUT'!$AF$10=2,E93,AC93))</f>
        <v>m² TUA</v>
      </c>
      <c r="BB93" s="383">
        <f>IF('INPUT &amp; OUTPUT'!$AF$10=1,"",IF('INPUT &amp; OUTPUT'!$AF$10=2,F93,AD93))</f>
        <v>4.2999999999999997E-2</v>
      </c>
      <c r="BC93" s="380" t="str">
        <f>IF('INPUT &amp; OUTPUT'!$AF$10=1,"",IF('INPUT &amp; OUTPUT'!$AF$10=2,$G93,$AE93))</f>
        <v>Other</v>
      </c>
      <c r="BD93" s="384"/>
      <c r="BE93" s="385"/>
      <c r="BF93" s="385" t="str">
        <f>IF('INPUT &amp; OUTPUT'!$AF$10=1,"",IF('INPUT &amp; OUTPUT'!$AF$10=2,$J93,$AG93))</f>
        <v>TBA*</v>
      </c>
      <c r="BG93" s="386" t="str">
        <f>IF('INPUT &amp; OUTPUT'!$AF$10=1,"",IF('INPUT &amp; OUTPUT'!$AF$10=2,"",$AH93))</f>
        <v>-</v>
      </c>
      <c r="BH93" s="296" t="str">
        <f>IF('INPUT &amp; OUTPUT'!$AF$10=1,"",IF('INPUT &amp; OUTPUT'!$AF$10=2,$K93,$AI93))</f>
        <v>TBA*</v>
      </c>
      <c r="BI93" s="380" t="str">
        <f>IF('INPUT &amp; OUTPUT'!$AF$10=1,"",IF('INPUT &amp; OUTPUT'!$AF$10=2,$L93,$AJ93))</f>
        <v>Commercial or retail uses</v>
      </c>
      <c r="BJ93" s="385"/>
      <c r="BK93" s="385" t="str">
        <f>IF('INPUT &amp; OUTPUT'!$AF$10=1,"",IF('INPUT &amp; OUTPUT'!$AF$10=2,$M93,$AL93))</f>
        <v>m² site area</v>
      </c>
      <c r="BL93" s="296">
        <f>IF('INPUT &amp; OUTPUT'!$AF$10=1,"",IF('INPUT &amp; OUTPUT'!$AF$10=2,$N93,$AM93))</f>
        <v>2.5000000000000001E-3</v>
      </c>
      <c r="BM93" s="384" t="str">
        <f>IF(OR(BI93="Single dwelling unit",BI93="Multiple dwelling units"),"dwelling",IF(AND('INPUT &amp; OUTPUT'!$AF$10=2,'Reference Data'!AT93&lt;&gt;0),"lot","-"))</f>
        <v>-</v>
      </c>
      <c r="BN93" s="387"/>
      <c r="BO93" s="380" t="str">
        <f>IF('INPUT &amp; OUTPUT'!$AF$10=1,"",IF('INPUT &amp; OUTPUT'!$AF$10=2,$O93,$AN93))</f>
        <v>Commercial (bulk goods)</v>
      </c>
      <c r="BP93" s="378"/>
      <c r="BQ93" s="378"/>
      <c r="BR93" s="379"/>
      <c r="GH93" s="587"/>
      <c r="GI93" s="587"/>
      <c r="GJ93" s="587"/>
      <c r="GK93" s="587"/>
      <c r="GL93" s="587"/>
      <c r="GM93" s="587"/>
      <c r="GN93" s="587"/>
      <c r="GO93" s="587"/>
      <c r="GP93" s="587"/>
      <c r="GQ93" s="587"/>
      <c r="GR93" s="587"/>
      <c r="GS93" s="587"/>
      <c r="GT93" s="587"/>
      <c r="GU93" s="587"/>
      <c r="GV93" s="587"/>
      <c r="GW93" s="587"/>
      <c r="GX93" s="587"/>
      <c r="GY93" s="587"/>
      <c r="GZ93" s="587"/>
      <c r="HA93" s="587"/>
      <c r="HB93" s="587"/>
      <c r="HC93" s="587"/>
      <c r="HD93" s="587"/>
      <c r="HE93" s="587"/>
      <c r="HF93" s="587"/>
      <c r="HG93" s="587"/>
      <c r="HH93" s="587"/>
      <c r="HI93" s="587"/>
      <c r="HJ93" s="587"/>
      <c r="HK93" s="587"/>
      <c r="HL93" s="587"/>
      <c r="HM93" s="587"/>
      <c r="HN93" s="587"/>
      <c r="HO93" s="587"/>
      <c r="HP93" s="587"/>
      <c r="HQ93" s="587"/>
      <c r="HR93" s="587"/>
      <c r="HS93" s="587"/>
      <c r="HT93" s="587"/>
      <c r="HU93" s="587"/>
      <c r="HV93" s="587"/>
      <c r="HW93" s="587"/>
      <c r="HX93" s="587"/>
      <c r="HY93" s="587"/>
      <c r="HZ93" s="587"/>
      <c r="IA93" s="587"/>
      <c r="IB93" s="587"/>
      <c r="IC93" s="587"/>
      <c r="ID93" s="587"/>
      <c r="IE93" s="587"/>
      <c r="IF93" s="587"/>
      <c r="IG93" s="587"/>
      <c r="IH93" s="587"/>
      <c r="II93" s="587"/>
      <c r="IJ93" s="587"/>
      <c r="IK93" s="587"/>
      <c r="IL93" s="587"/>
      <c r="IM93" s="587"/>
      <c r="IN93" s="587"/>
      <c r="IO93" s="587"/>
      <c r="IP93" s="587"/>
      <c r="IQ93" s="587"/>
      <c r="IR93" s="587"/>
      <c r="IS93" s="587"/>
      <c r="IT93" s="587"/>
      <c r="IU93" s="587"/>
      <c r="IV93" s="587"/>
    </row>
    <row r="94" spans="1:256" s="388" customFormat="1" ht="12.75" customHeight="1" x14ac:dyDescent="0.25">
      <c r="A94" s="282"/>
      <c r="B94" s="392" t="s">
        <v>38</v>
      </c>
      <c r="C94" s="378"/>
      <c r="D94" s="378"/>
      <c r="E94" s="393" t="s">
        <v>367</v>
      </c>
      <c r="F94" s="296">
        <v>2.8</v>
      </c>
      <c r="G94" s="392" t="s">
        <v>13</v>
      </c>
      <c r="H94" s="378"/>
      <c r="I94" s="378"/>
      <c r="J94" s="393" t="s">
        <v>221</v>
      </c>
      <c r="K94" s="394">
        <v>2.6039999999999996</v>
      </c>
      <c r="L94" s="382" t="s">
        <v>410</v>
      </c>
      <c r="M94" s="394" t="s">
        <v>367</v>
      </c>
      <c r="N94" s="296">
        <v>1</v>
      </c>
      <c r="O94" s="378" t="s">
        <v>660</v>
      </c>
      <c r="P94" s="378"/>
      <c r="Q94" s="378"/>
      <c r="R94" s="385"/>
      <c r="S94" s="282" t="s">
        <v>100</v>
      </c>
      <c r="T94" s="399" t="s">
        <v>459</v>
      </c>
      <c r="U94" s="400"/>
      <c r="V94" s="400"/>
      <c r="W94" s="400"/>
      <c r="X94" s="395" t="s">
        <v>246</v>
      </c>
      <c r="Y94" s="395" t="s">
        <v>448</v>
      </c>
      <c r="Z94" s="317" t="s">
        <v>246</v>
      </c>
      <c r="AA94" s="400"/>
      <c r="AB94" s="408"/>
      <c r="AC94" s="369" t="s">
        <v>642</v>
      </c>
      <c r="AD94" s="369">
        <v>2.2000000000000002E-2</v>
      </c>
      <c r="AE94" s="317" t="s">
        <v>246</v>
      </c>
      <c r="AF94" s="318"/>
      <c r="AG94" s="335" t="s">
        <v>9</v>
      </c>
      <c r="AH94" s="369">
        <v>5.9000000000000004E-2</v>
      </c>
      <c r="AI94" s="369" t="s">
        <v>482</v>
      </c>
      <c r="AJ94" s="317" t="s">
        <v>408</v>
      </c>
      <c r="AK94" s="318"/>
      <c r="AL94" s="335" t="s">
        <v>589</v>
      </c>
      <c r="AM94" s="369">
        <v>2.2500000000000003E-3</v>
      </c>
      <c r="AN94" s="317" t="s">
        <v>448</v>
      </c>
      <c r="AO94" s="335"/>
      <c r="AP94" s="335"/>
      <c r="AQ94" s="371"/>
      <c r="AR94" s="282"/>
      <c r="AS94" s="282"/>
      <c r="AT94" s="377" t="str">
        <f>IF('INPUT &amp; OUTPUT'!$AF$10=1,"",IF('INPUT &amp; OUTPUT'!$AF$10=2,$B94,$T94))</f>
        <v>General Industry (High impact industry)</v>
      </c>
      <c r="AU94" s="378"/>
      <c r="AV94" s="378"/>
      <c r="AW94" s="379"/>
      <c r="AX94" s="380" t="str">
        <f>IF('INPUT &amp; OUTPUT'!$AF$10=1,"",IF('INPUT &amp; OUTPUT'!$AF$10=2,$B94,$Z94))</f>
        <v>General Industry</v>
      </c>
      <c r="AY94" s="381"/>
      <c r="AZ94" s="380"/>
      <c r="BA94" s="382" t="str">
        <f>IF('INPUT &amp; OUTPUT'!$AF$10=1,"",IF('INPUT &amp; OUTPUT'!$AF$10=2,E94,AC94))</f>
        <v>m² TUA</v>
      </c>
      <c r="BB94" s="383">
        <f>IF('INPUT &amp; OUTPUT'!$AF$10=1,"",IF('INPUT &amp; OUTPUT'!$AF$10=2,F94,AD94))</f>
        <v>2.2000000000000002E-2</v>
      </c>
      <c r="BC94" s="380" t="str">
        <f>IF('INPUT &amp; OUTPUT'!$AF$10=1,"",IF('INPUT &amp; OUTPUT'!$AF$10=2,$G94,$AE94))</f>
        <v>General Industry</v>
      </c>
      <c r="BD94" s="384"/>
      <c r="BE94" s="385"/>
      <c r="BF94" s="385" t="str">
        <f>IF('INPUT &amp; OUTPUT'!$AF$10=1,"",IF('INPUT &amp; OUTPUT'!$AF$10=2,$J94,$AG94))</f>
        <v>m²  GFA</v>
      </c>
      <c r="BG94" s="386">
        <f>IF('INPUT &amp; OUTPUT'!$AF$10=1,"",IF('INPUT &amp; OUTPUT'!$AF$10=2,"",$AH94))</f>
        <v>5.9000000000000004E-2</v>
      </c>
      <c r="BH94" s="296" t="str">
        <f>IF('INPUT &amp; OUTPUT'!$AF$10=1,"",IF('INPUT &amp; OUTPUT'!$AF$10=2,$K94,$AI94))</f>
        <v>1/5 or part</v>
      </c>
      <c r="BI94" s="380" t="str">
        <f>IF('INPUT &amp; OUTPUT'!$AF$10=1,"",IF('INPUT &amp; OUTPUT'!$AF$10=2,$L94,$AJ94))</f>
        <v>Industrial uses</v>
      </c>
      <c r="BJ94" s="385"/>
      <c r="BK94" s="385" t="str">
        <f>IF('INPUT &amp; OUTPUT'!$AF$10=1,"",IF('INPUT &amp; OUTPUT'!$AF$10=2,$M94,$AL94))</f>
        <v>m² site area</v>
      </c>
      <c r="BL94" s="296">
        <f>IF('INPUT &amp; OUTPUT'!$AF$10=1,"",IF('INPUT &amp; OUTPUT'!$AF$10=2,$N94,$AM94))</f>
        <v>2.2500000000000003E-3</v>
      </c>
      <c r="BM94" s="384" t="str">
        <f>IF(OR(BI94="Single dwelling unit",BI94="Multiple dwelling units"),"dwelling",IF(AND('INPUT &amp; OUTPUT'!$AF$10=2,'Reference Data'!AT94&lt;&gt;0),"lot","-"))</f>
        <v>-</v>
      </c>
      <c r="BN94" s="387"/>
      <c r="BO94" s="380" t="str">
        <f>IF('INPUT &amp; OUTPUT'!$AF$10=1,"",IF('INPUT &amp; OUTPUT'!$AF$10=2,$O94,$AN94))</f>
        <v>High impact industry</v>
      </c>
      <c r="BP94" s="378"/>
      <c r="BQ94" s="378"/>
      <c r="BR94" s="379"/>
      <c r="BS94" s="282"/>
      <c r="BT94" s="282"/>
      <c r="BU94" s="282"/>
      <c r="BV94" s="282"/>
      <c r="BW94" s="282"/>
      <c r="BX94" s="282"/>
      <c r="BY94" s="282"/>
      <c r="BZ94" s="282"/>
      <c r="CA94" s="282"/>
      <c r="CB94" s="282"/>
      <c r="CC94" s="282"/>
      <c r="CD94" s="282"/>
      <c r="CE94" s="282"/>
      <c r="CF94" s="282"/>
      <c r="CG94" s="282"/>
      <c r="CH94" s="282"/>
      <c r="CI94" s="282"/>
      <c r="CJ94" s="282"/>
      <c r="CK94" s="282"/>
      <c r="CL94" s="282"/>
      <c r="CM94" s="282"/>
      <c r="CN94" s="282"/>
      <c r="CO94" s="282"/>
      <c r="CP94" s="282"/>
      <c r="CQ94" s="282"/>
      <c r="CR94" s="282"/>
      <c r="CS94" s="282"/>
      <c r="CT94" s="282"/>
      <c r="CU94" s="282"/>
      <c r="CV94" s="282"/>
      <c r="CW94" s="282"/>
      <c r="CX94" s="282"/>
      <c r="CY94" s="282"/>
      <c r="CZ94" s="282"/>
      <c r="DA94" s="282"/>
      <c r="DB94" s="282"/>
      <c r="DC94" s="282"/>
      <c r="DD94" s="282"/>
      <c r="DE94" s="282"/>
      <c r="DF94" s="282"/>
      <c r="DG94" s="282"/>
      <c r="DH94" s="282"/>
      <c r="DI94" s="282"/>
      <c r="DJ94" s="282"/>
      <c r="DK94" s="282"/>
      <c r="DL94" s="282"/>
      <c r="DM94" s="282"/>
      <c r="DN94" s="282"/>
      <c r="DO94" s="282"/>
      <c r="DP94" s="282"/>
      <c r="DQ94" s="282"/>
      <c r="DR94" s="282"/>
      <c r="DS94" s="282"/>
      <c r="DT94" s="282"/>
      <c r="DU94" s="282"/>
      <c r="DV94" s="282"/>
      <c r="DW94" s="282"/>
      <c r="DX94" s="282"/>
      <c r="DY94" s="282"/>
      <c r="DZ94" s="282"/>
      <c r="EA94" s="282"/>
      <c r="EB94" s="282"/>
      <c r="EC94" s="282"/>
      <c r="ED94" s="282"/>
      <c r="EE94" s="282"/>
      <c r="EF94" s="282"/>
      <c r="EG94" s="282"/>
      <c r="EH94" s="282"/>
      <c r="EI94" s="282"/>
      <c r="EJ94" s="282"/>
      <c r="EK94" s="282"/>
      <c r="EL94" s="282"/>
      <c r="EM94" s="282"/>
      <c r="EN94" s="282"/>
      <c r="EO94" s="282"/>
      <c r="EP94" s="282"/>
      <c r="EQ94" s="282"/>
      <c r="ER94" s="282"/>
      <c r="ES94" s="282"/>
      <c r="ET94" s="282"/>
      <c r="EU94" s="282"/>
      <c r="EV94" s="282"/>
      <c r="EW94" s="282"/>
      <c r="EX94" s="282"/>
      <c r="EY94" s="282"/>
      <c r="EZ94" s="282"/>
      <c r="FA94" s="282"/>
      <c r="FB94" s="282"/>
      <c r="FC94" s="282"/>
      <c r="FD94" s="282"/>
      <c r="FE94" s="282"/>
      <c r="FF94" s="282"/>
      <c r="FG94" s="282"/>
      <c r="FH94" s="282"/>
      <c r="FI94" s="282"/>
      <c r="FJ94" s="282"/>
      <c r="FK94" s="282"/>
      <c r="FL94" s="282"/>
      <c r="FM94" s="282"/>
      <c r="FN94" s="282"/>
      <c r="FO94" s="282"/>
      <c r="FP94" s="282"/>
      <c r="FQ94" s="282"/>
      <c r="FR94" s="282"/>
      <c r="FS94" s="282"/>
      <c r="FT94" s="282"/>
      <c r="FU94" s="282"/>
      <c r="FV94" s="282"/>
      <c r="FW94" s="282"/>
      <c r="FX94" s="282"/>
      <c r="FY94" s="282"/>
      <c r="FZ94" s="282"/>
      <c r="GA94" s="282"/>
      <c r="GB94" s="282"/>
      <c r="GC94" s="282"/>
      <c r="GD94" s="282"/>
      <c r="GE94" s="282"/>
      <c r="GF94" s="282"/>
      <c r="GG94" s="282"/>
      <c r="GH94" s="587"/>
      <c r="GI94" s="587"/>
      <c r="GJ94" s="587"/>
      <c r="GK94" s="587"/>
      <c r="GL94" s="587"/>
      <c r="GM94" s="587"/>
      <c r="GN94" s="587"/>
      <c r="GO94" s="587"/>
      <c r="GP94" s="587"/>
      <c r="GQ94" s="587"/>
      <c r="GR94" s="587"/>
      <c r="GS94" s="587"/>
      <c r="GT94" s="587"/>
      <c r="GU94" s="587"/>
      <c r="GV94" s="587"/>
      <c r="GW94" s="587"/>
      <c r="GX94" s="587"/>
      <c r="GY94" s="587"/>
      <c r="GZ94" s="587"/>
      <c r="HA94" s="587"/>
      <c r="HB94" s="587"/>
      <c r="HC94" s="587"/>
      <c r="HD94" s="587"/>
      <c r="HE94" s="587"/>
      <c r="HF94" s="587"/>
      <c r="HG94" s="587"/>
      <c r="HH94" s="587"/>
      <c r="HI94" s="587"/>
      <c r="HJ94" s="587"/>
      <c r="HK94" s="587"/>
      <c r="HL94" s="587"/>
      <c r="HM94" s="587"/>
      <c r="HN94" s="587"/>
      <c r="HO94" s="587"/>
      <c r="HP94" s="587"/>
      <c r="HQ94" s="587"/>
      <c r="HR94" s="587"/>
      <c r="HS94" s="587"/>
      <c r="HT94" s="587"/>
      <c r="HU94" s="587"/>
      <c r="HV94" s="587"/>
      <c r="HW94" s="587"/>
      <c r="HX94" s="587"/>
      <c r="HY94" s="587"/>
      <c r="HZ94" s="587"/>
      <c r="IA94" s="587"/>
      <c r="IB94" s="587"/>
      <c r="IC94" s="587"/>
      <c r="ID94" s="587"/>
      <c r="IE94" s="587"/>
      <c r="IF94" s="587"/>
      <c r="IG94" s="587"/>
      <c r="IH94" s="587"/>
      <c r="II94" s="587"/>
      <c r="IJ94" s="587"/>
      <c r="IK94" s="587"/>
      <c r="IL94" s="587"/>
      <c r="IM94" s="587"/>
      <c r="IN94" s="587"/>
      <c r="IO94" s="587"/>
      <c r="IP94" s="587"/>
      <c r="IQ94" s="587"/>
      <c r="IR94" s="587"/>
      <c r="IS94" s="587"/>
      <c r="IT94" s="587"/>
      <c r="IU94" s="587"/>
      <c r="IV94" s="587"/>
    </row>
    <row r="95" spans="1:256" s="388" customFormat="1" ht="12.75" customHeight="1" x14ac:dyDescent="0.25">
      <c r="A95" s="282"/>
      <c r="B95" s="330" t="s">
        <v>39</v>
      </c>
      <c r="C95" s="331"/>
      <c r="D95" s="331"/>
      <c r="E95" s="338" t="s">
        <v>367</v>
      </c>
      <c r="F95" s="295">
        <v>2.8</v>
      </c>
      <c r="G95" s="330" t="s">
        <v>14</v>
      </c>
      <c r="H95" s="331"/>
      <c r="I95" s="331"/>
      <c r="J95" s="338" t="s">
        <v>221</v>
      </c>
      <c r="K95" s="389">
        <v>2.8</v>
      </c>
      <c r="L95" s="339" t="s">
        <v>410</v>
      </c>
      <c r="M95" s="389" t="s">
        <v>367</v>
      </c>
      <c r="N95" s="295">
        <v>1</v>
      </c>
      <c r="O95" s="331" t="s">
        <v>660</v>
      </c>
      <c r="P95" s="331"/>
      <c r="Q95" s="331"/>
      <c r="R95" s="332"/>
      <c r="S95" s="282" t="s">
        <v>100</v>
      </c>
      <c r="T95" s="399" t="s">
        <v>113</v>
      </c>
      <c r="U95" s="400"/>
      <c r="V95" s="400"/>
      <c r="W95" s="400"/>
      <c r="X95" s="395" t="s">
        <v>246</v>
      </c>
      <c r="Y95" s="395" t="s">
        <v>564</v>
      </c>
      <c r="Z95" s="317" t="s">
        <v>246</v>
      </c>
      <c r="AA95" s="400"/>
      <c r="AB95" s="408"/>
      <c r="AC95" s="369" t="s">
        <v>642</v>
      </c>
      <c r="AD95" s="369">
        <v>2.2000000000000002E-2</v>
      </c>
      <c r="AE95" s="317" t="s">
        <v>246</v>
      </c>
      <c r="AF95" s="318"/>
      <c r="AG95" s="335" t="s">
        <v>9</v>
      </c>
      <c r="AH95" s="369">
        <v>5.9000000000000004E-2</v>
      </c>
      <c r="AI95" s="369" t="s">
        <v>482</v>
      </c>
      <c r="AJ95" s="317" t="s">
        <v>408</v>
      </c>
      <c r="AK95" s="318"/>
      <c r="AL95" s="335" t="s">
        <v>589</v>
      </c>
      <c r="AM95" s="369">
        <v>2.2500000000000003E-3</v>
      </c>
      <c r="AN95" s="317" t="s">
        <v>444</v>
      </c>
      <c r="AO95" s="335"/>
      <c r="AP95" s="335"/>
      <c r="AQ95" s="371"/>
      <c r="AR95" s="282"/>
      <c r="AS95" s="282"/>
      <c r="AT95" s="377" t="str">
        <f>IF('INPUT &amp; OUTPUT'!$AF$10=1,"",IF('INPUT &amp; OUTPUT'!$AF$10=2,$B95,$T95))</f>
        <v>General Industry (low impact industry)</v>
      </c>
      <c r="AU95" s="378"/>
      <c r="AV95" s="378"/>
      <c r="AW95" s="379"/>
      <c r="AX95" s="380" t="str">
        <f>IF('INPUT &amp; OUTPUT'!$AF$10=1,"",IF('INPUT &amp; OUTPUT'!$AF$10=2,$B95,$Z95))</f>
        <v>General Industry</v>
      </c>
      <c r="AY95" s="381"/>
      <c r="AZ95" s="380"/>
      <c r="BA95" s="382" t="str">
        <f>IF('INPUT &amp; OUTPUT'!$AF$10=1,"",IF('INPUT &amp; OUTPUT'!$AF$10=2,E95,AC95))</f>
        <v>m² TUA</v>
      </c>
      <c r="BB95" s="383">
        <f>IF('INPUT &amp; OUTPUT'!$AF$10=1,"",IF('INPUT &amp; OUTPUT'!$AF$10=2,F95,AD95))</f>
        <v>2.2000000000000002E-2</v>
      </c>
      <c r="BC95" s="380" t="str">
        <f>IF('INPUT &amp; OUTPUT'!$AF$10=1,"",IF('INPUT &amp; OUTPUT'!$AF$10=2,$G95,$AE95))</f>
        <v>General Industry</v>
      </c>
      <c r="BD95" s="384"/>
      <c r="BE95" s="385"/>
      <c r="BF95" s="385" t="str">
        <f>IF('INPUT &amp; OUTPUT'!$AF$10=1,"",IF('INPUT &amp; OUTPUT'!$AF$10=2,$J95,$AG95))</f>
        <v>m²  GFA</v>
      </c>
      <c r="BG95" s="386">
        <f>IF('INPUT &amp; OUTPUT'!$AF$10=1,"",IF('INPUT &amp; OUTPUT'!$AF$10=2,"",$AH95))</f>
        <v>5.9000000000000004E-2</v>
      </c>
      <c r="BH95" s="296" t="str">
        <f>IF('INPUT &amp; OUTPUT'!$AF$10=1,"",IF('INPUT &amp; OUTPUT'!$AF$10=2,$K95,$AI95))</f>
        <v>1/5 or part</v>
      </c>
      <c r="BI95" s="380" t="str">
        <f>IF('INPUT &amp; OUTPUT'!$AF$10=1,"",IF('INPUT &amp; OUTPUT'!$AF$10=2,$L95,$AJ95))</f>
        <v>Industrial uses</v>
      </c>
      <c r="BJ95" s="385"/>
      <c r="BK95" s="385" t="str">
        <f>IF('INPUT &amp; OUTPUT'!$AF$10=1,"",IF('INPUT &amp; OUTPUT'!$AF$10=2,$M95,$AL95))</f>
        <v>m² site area</v>
      </c>
      <c r="BL95" s="296">
        <f>IF('INPUT &amp; OUTPUT'!$AF$10=1,"",IF('INPUT &amp; OUTPUT'!$AF$10=2,$N95,$AM95))</f>
        <v>2.2500000000000003E-3</v>
      </c>
      <c r="BM95" s="384" t="str">
        <f>IF(OR(BI95="Single dwelling unit",BI95="Multiple dwelling units"),"dwelling",IF(AND('INPUT &amp; OUTPUT'!$AF$10=2,'Reference Data'!AT95&lt;&gt;0),"lot","-"))</f>
        <v>-</v>
      </c>
      <c r="BN95" s="387"/>
      <c r="BO95" s="380" t="str">
        <f>IF('INPUT &amp; OUTPUT'!$AF$10=1,"",IF('INPUT &amp; OUTPUT'!$AF$10=2,$O95,$AN95))</f>
        <v>Industry</v>
      </c>
      <c r="BP95" s="378"/>
      <c r="BQ95" s="378"/>
      <c r="BR95" s="379"/>
      <c r="BS95" s="282"/>
      <c r="BT95" s="282"/>
      <c r="BU95" s="282"/>
      <c r="BV95" s="282"/>
      <c r="BW95" s="282"/>
      <c r="BX95" s="282"/>
      <c r="BY95" s="282"/>
      <c r="BZ95" s="282"/>
      <c r="CA95" s="282"/>
      <c r="CB95" s="282"/>
      <c r="CC95" s="282"/>
      <c r="CD95" s="282"/>
      <c r="CE95" s="282"/>
      <c r="CF95" s="282"/>
      <c r="CG95" s="282"/>
      <c r="CH95" s="282"/>
      <c r="CI95" s="282"/>
      <c r="CJ95" s="282"/>
      <c r="CK95" s="282"/>
      <c r="CL95" s="282"/>
      <c r="CM95" s="282"/>
      <c r="CN95" s="282"/>
      <c r="CO95" s="282"/>
      <c r="CP95" s="282"/>
      <c r="CQ95" s="282"/>
      <c r="CR95" s="282"/>
      <c r="CS95" s="282"/>
      <c r="CT95" s="282"/>
      <c r="CU95" s="282"/>
      <c r="CV95" s="282"/>
      <c r="CW95" s="282"/>
      <c r="CX95" s="282"/>
      <c r="CY95" s="282"/>
      <c r="CZ95" s="282"/>
      <c r="DA95" s="282"/>
      <c r="DB95" s="282"/>
      <c r="DC95" s="282"/>
      <c r="DD95" s="282"/>
      <c r="DE95" s="282"/>
      <c r="DF95" s="282"/>
      <c r="DG95" s="282"/>
      <c r="DH95" s="282"/>
      <c r="DI95" s="282"/>
      <c r="DJ95" s="282"/>
      <c r="DK95" s="282"/>
      <c r="DL95" s="282"/>
      <c r="DM95" s="282"/>
      <c r="DN95" s="282"/>
      <c r="DO95" s="282"/>
      <c r="DP95" s="282"/>
      <c r="DQ95" s="282"/>
      <c r="DR95" s="282"/>
      <c r="DS95" s="282"/>
      <c r="DT95" s="282"/>
      <c r="DU95" s="282"/>
      <c r="DV95" s="282"/>
      <c r="DW95" s="282"/>
      <c r="DX95" s="282"/>
      <c r="DY95" s="282"/>
      <c r="DZ95" s="282"/>
      <c r="EA95" s="282"/>
      <c r="EB95" s="282"/>
      <c r="EC95" s="282"/>
      <c r="ED95" s="282"/>
      <c r="EE95" s="282"/>
      <c r="EF95" s="282"/>
      <c r="EG95" s="282"/>
      <c r="EH95" s="282"/>
      <c r="EI95" s="282"/>
      <c r="EJ95" s="282"/>
      <c r="EK95" s="282"/>
      <c r="EL95" s="282"/>
      <c r="EM95" s="282"/>
      <c r="EN95" s="282"/>
      <c r="EO95" s="282"/>
      <c r="EP95" s="282"/>
      <c r="EQ95" s="282"/>
      <c r="ER95" s="282"/>
      <c r="ES95" s="282"/>
      <c r="ET95" s="282"/>
      <c r="EU95" s="282"/>
      <c r="EV95" s="282"/>
      <c r="EW95" s="282"/>
      <c r="EX95" s="282"/>
      <c r="EY95" s="282"/>
      <c r="EZ95" s="282"/>
      <c r="FA95" s="282"/>
      <c r="FB95" s="282"/>
      <c r="FC95" s="282"/>
      <c r="FD95" s="282"/>
      <c r="FE95" s="282"/>
      <c r="FF95" s="282"/>
      <c r="FG95" s="282"/>
      <c r="FH95" s="282"/>
      <c r="FI95" s="282"/>
      <c r="FJ95" s="282"/>
      <c r="FK95" s="282"/>
      <c r="FL95" s="282"/>
      <c r="FM95" s="282"/>
      <c r="FN95" s="282"/>
      <c r="FO95" s="282"/>
      <c r="FP95" s="282"/>
      <c r="FQ95" s="282"/>
      <c r="FR95" s="282"/>
      <c r="FS95" s="282"/>
      <c r="FT95" s="282"/>
      <c r="FU95" s="282"/>
      <c r="FV95" s="282"/>
      <c r="FW95" s="282"/>
      <c r="FX95" s="282"/>
      <c r="FY95" s="282"/>
      <c r="FZ95" s="282"/>
      <c r="GA95" s="282"/>
      <c r="GB95" s="282"/>
      <c r="GC95" s="282"/>
      <c r="GD95" s="282"/>
      <c r="GE95" s="282"/>
      <c r="GF95" s="282"/>
      <c r="GG95" s="282"/>
      <c r="GH95" s="587"/>
      <c r="GI95" s="587"/>
      <c r="GJ95" s="587"/>
      <c r="GK95" s="587"/>
      <c r="GL95" s="587"/>
      <c r="GM95" s="587"/>
      <c r="GN95" s="587"/>
      <c r="GO95" s="587"/>
      <c r="GP95" s="587"/>
      <c r="GQ95" s="587"/>
      <c r="GR95" s="587"/>
      <c r="GS95" s="587"/>
      <c r="GT95" s="587"/>
      <c r="GU95" s="587"/>
      <c r="GV95" s="587"/>
      <c r="GW95" s="587"/>
      <c r="GX95" s="587"/>
      <c r="GY95" s="587"/>
      <c r="GZ95" s="587"/>
      <c r="HA95" s="587"/>
      <c r="HB95" s="587"/>
      <c r="HC95" s="587"/>
      <c r="HD95" s="587"/>
      <c r="HE95" s="587"/>
      <c r="HF95" s="587"/>
      <c r="HG95" s="587"/>
      <c r="HH95" s="587"/>
      <c r="HI95" s="587"/>
      <c r="HJ95" s="587"/>
      <c r="HK95" s="587"/>
      <c r="HL95" s="587"/>
      <c r="HM95" s="587"/>
      <c r="HN95" s="587"/>
      <c r="HO95" s="587"/>
      <c r="HP95" s="587"/>
      <c r="HQ95" s="587"/>
      <c r="HR95" s="587"/>
      <c r="HS95" s="587"/>
      <c r="HT95" s="587"/>
      <c r="HU95" s="587"/>
      <c r="HV95" s="587"/>
      <c r="HW95" s="587"/>
      <c r="HX95" s="587"/>
      <c r="HY95" s="587"/>
      <c r="HZ95" s="587"/>
      <c r="IA95" s="587"/>
      <c r="IB95" s="587"/>
      <c r="IC95" s="587"/>
      <c r="ID95" s="587"/>
      <c r="IE95" s="587"/>
      <c r="IF95" s="587"/>
      <c r="IG95" s="587"/>
      <c r="IH95" s="587"/>
      <c r="II95" s="587"/>
      <c r="IJ95" s="587"/>
      <c r="IK95" s="587"/>
      <c r="IL95" s="587"/>
      <c r="IM95" s="587"/>
      <c r="IN95" s="587"/>
      <c r="IO95" s="587"/>
      <c r="IP95" s="587"/>
      <c r="IQ95" s="587"/>
      <c r="IR95" s="587"/>
      <c r="IS95" s="587"/>
      <c r="IT95" s="587"/>
      <c r="IU95" s="587"/>
      <c r="IV95" s="587"/>
    </row>
    <row r="96" spans="1:256" s="388" customFormat="1" ht="12.75" customHeight="1" x14ac:dyDescent="0.25">
      <c r="A96" s="282"/>
      <c r="B96" s="392" t="s">
        <v>218</v>
      </c>
      <c r="C96" s="378"/>
      <c r="D96" s="378"/>
      <c r="E96" s="393" t="s">
        <v>367</v>
      </c>
      <c r="F96" s="296">
        <v>2.8</v>
      </c>
      <c r="G96" s="392" t="s">
        <v>548</v>
      </c>
      <c r="H96" s="378"/>
      <c r="I96" s="378"/>
      <c r="J96" s="393" t="s">
        <v>221</v>
      </c>
      <c r="K96" s="394">
        <v>2.8</v>
      </c>
      <c r="L96" s="382" t="s">
        <v>412</v>
      </c>
      <c r="M96" s="394" t="s">
        <v>367</v>
      </c>
      <c r="N96" s="296">
        <v>1</v>
      </c>
      <c r="O96" s="378" t="s">
        <v>477</v>
      </c>
      <c r="P96" s="378"/>
      <c r="Q96" s="378"/>
      <c r="R96" s="385"/>
      <c r="S96" s="282" t="s">
        <v>100</v>
      </c>
      <c r="T96" s="399" t="s">
        <v>117</v>
      </c>
      <c r="U96" s="400"/>
      <c r="V96" s="400"/>
      <c r="W96" s="400"/>
      <c r="X96" s="395" t="s">
        <v>246</v>
      </c>
      <c r="Y96" s="409" t="s">
        <v>134</v>
      </c>
      <c r="Z96" s="317" t="s">
        <v>246</v>
      </c>
      <c r="AA96" s="400"/>
      <c r="AB96" s="408"/>
      <c r="AC96" s="369" t="s">
        <v>642</v>
      </c>
      <c r="AD96" s="369">
        <v>2.2000000000000002E-2</v>
      </c>
      <c r="AE96" s="317" t="s">
        <v>246</v>
      </c>
      <c r="AF96" s="318"/>
      <c r="AG96" s="335" t="s">
        <v>9</v>
      </c>
      <c r="AH96" s="369">
        <v>5.9000000000000004E-2</v>
      </c>
      <c r="AI96" s="369" t="s">
        <v>482</v>
      </c>
      <c r="AJ96" s="317" t="s">
        <v>408</v>
      </c>
      <c r="AK96" s="318"/>
      <c r="AL96" s="335" t="s">
        <v>589</v>
      </c>
      <c r="AM96" s="369">
        <v>2.2500000000000003E-3</v>
      </c>
      <c r="AN96" s="317" t="s">
        <v>444</v>
      </c>
      <c r="AO96" s="335"/>
      <c r="AP96" s="335"/>
      <c r="AQ96" s="371"/>
      <c r="AR96" s="282"/>
      <c r="AS96" s="282"/>
      <c r="AT96" s="377" t="str">
        <f>IF('INPUT &amp; OUTPUT'!$AF$10=1,"",IF('INPUT &amp; OUTPUT'!$AF$10=2,$B96,$T96))</f>
        <v>General Industry (Marine industry)</v>
      </c>
      <c r="AU96" s="378"/>
      <c r="AV96" s="378"/>
      <c r="AW96" s="379"/>
      <c r="AX96" s="380" t="str">
        <f>IF('INPUT &amp; OUTPUT'!$AF$10=1,"",IF('INPUT &amp; OUTPUT'!$AF$10=2,$B96,$Z96))</f>
        <v>General Industry</v>
      </c>
      <c r="AY96" s="381"/>
      <c r="AZ96" s="380"/>
      <c r="BA96" s="382" t="str">
        <f>IF('INPUT &amp; OUTPUT'!$AF$10=1,"",IF('INPUT &amp; OUTPUT'!$AF$10=2,E96,AC96))</f>
        <v>m² TUA</v>
      </c>
      <c r="BB96" s="383">
        <f>IF('INPUT &amp; OUTPUT'!$AF$10=1,"",IF('INPUT &amp; OUTPUT'!$AF$10=2,F96,AD96))</f>
        <v>2.2000000000000002E-2</v>
      </c>
      <c r="BC96" s="380" t="str">
        <f>IF('INPUT &amp; OUTPUT'!$AF$10=1,"",IF('INPUT &amp; OUTPUT'!$AF$10=2,$G96,$AE96))</f>
        <v>General Industry</v>
      </c>
      <c r="BD96" s="384"/>
      <c r="BE96" s="385"/>
      <c r="BF96" s="385" t="str">
        <f>IF('INPUT &amp; OUTPUT'!$AF$10=1,"",IF('INPUT &amp; OUTPUT'!$AF$10=2,$J96,$AG96))</f>
        <v>m²  GFA</v>
      </c>
      <c r="BG96" s="386">
        <f>IF('INPUT &amp; OUTPUT'!$AF$10=1,"",IF('INPUT &amp; OUTPUT'!$AF$10=2,"",$AH96))</f>
        <v>5.9000000000000004E-2</v>
      </c>
      <c r="BH96" s="296" t="str">
        <f>IF('INPUT &amp; OUTPUT'!$AF$10=1,"",IF('INPUT &amp; OUTPUT'!$AF$10=2,$K96,$AI96))</f>
        <v>1/5 or part</v>
      </c>
      <c r="BI96" s="380" t="str">
        <f>IF('INPUT &amp; OUTPUT'!$AF$10=1,"",IF('INPUT &amp; OUTPUT'!$AF$10=2,$L96,$AJ96))</f>
        <v>Industrial uses</v>
      </c>
      <c r="BJ96" s="385"/>
      <c r="BK96" s="385" t="str">
        <f>IF('INPUT &amp; OUTPUT'!$AF$10=1,"",IF('INPUT &amp; OUTPUT'!$AF$10=2,$M96,$AL96))</f>
        <v>m² site area</v>
      </c>
      <c r="BL96" s="296">
        <f>IF('INPUT &amp; OUTPUT'!$AF$10=1,"",IF('INPUT &amp; OUTPUT'!$AF$10=2,$N96,$AM96))</f>
        <v>2.2500000000000003E-3</v>
      </c>
      <c r="BM96" s="384" t="str">
        <f>IF(OR(BI96="Single dwelling unit",BI96="Multiple dwelling units"),"dwelling",IF(AND('INPUT &amp; OUTPUT'!$AF$10=2,'Reference Data'!AT96&lt;&gt;0),"lot","-"))</f>
        <v>-</v>
      </c>
      <c r="BN96" s="387"/>
      <c r="BO96" s="380" t="str">
        <f>IF('INPUT &amp; OUTPUT'!$AF$10=1,"",IF('INPUT &amp; OUTPUT'!$AF$10=2,$O96,$AN96))</f>
        <v>Industry</v>
      </c>
      <c r="BP96" s="378"/>
      <c r="BQ96" s="378"/>
      <c r="BR96" s="379"/>
      <c r="BS96" s="282"/>
      <c r="BT96" s="282"/>
      <c r="BU96" s="282"/>
      <c r="BV96" s="282"/>
      <c r="BW96" s="282"/>
      <c r="BX96" s="282"/>
      <c r="BY96" s="282"/>
      <c r="BZ96" s="282"/>
      <c r="CA96" s="282"/>
      <c r="CB96" s="282"/>
      <c r="CC96" s="282"/>
      <c r="CD96" s="282"/>
      <c r="CE96" s="282"/>
      <c r="CF96" s="282"/>
      <c r="CG96" s="282"/>
      <c r="CH96" s="282"/>
      <c r="CI96" s="282"/>
      <c r="CJ96" s="282"/>
      <c r="CK96" s="282"/>
      <c r="CL96" s="282"/>
      <c r="CM96" s="282"/>
      <c r="CN96" s="282"/>
      <c r="CO96" s="282"/>
      <c r="CP96" s="282"/>
      <c r="CQ96" s="282"/>
      <c r="CR96" s="282"/>
      <c r="CS96" s="282"/>
      <c r="CT96" s="282"/>
      <c r="CU96" s="282"/>
      <c r="CV96" s="282"/>
      <c r="CW96" s="282"/>
      <c r="CX96" s="282"/>
      <c r="CY96" s="282"/>
      <c r="CZ96" s="282"/>
      <c r="DA96" s="282"/>
      <c r="DB96" s="282"/>
      <c r="DC96" s="282"/>
      <c r="DD96" s="282"/>
      <c r="DE96" s="282"/>
      <c r="DF96" s="282"/>
      <c r="DG96" s="282"/>
      <c r="DH96" s="282"/>
      <c r="DI96" s="282"/>
      <c r="DJ96" s="282"/>
      <c r="DK96" s="282"/>
      <c r="DL96" s="282"/>
      <c r="DM96" s="282"/>
      <c r="DN96" s="282"/>
      <c r="DO96" s="282"/>
      <c r="DP96" s="282"/>
      <c r="DQ96" s="282"/>
      <c r="DR96" s="282"/>
      <c r="DS96" s="282"/>
      <c r="DT96" s="282"/>
      <c r="DU96" s="282"/>
      <c r="DV96" s="282"/>
      <c r="DW96" s="282"/>
      <c r="DX96" s="282"/>
      <c r="DY96" s="282"/>
      <c r="DZ96" s="282"/>
      <c r="EA96" s="282"/>
      <c r="EB96" s="282"/>
      <c r="EC96" s="282"/>
      <c r="ED96" s="282"/>
      <c r="EE96" s="282"/>
      <c r="EF96" s="282"/>
      <c r="EG96" s="282"/>
      <c r="EH96" s="282"/>
      <c r="EI96" s="282"/>
      <c r="EJ96" s="282"/>
      <c r="EK96" s="282"/>
      <c r="EL96" s="282"/>
      <c r="EM96" s="282"/>
      <c r="EN96" s="282"/>
      <c r="EO96" s="282"/>
      <c r="EP96" s="282"/>
      <c r="EQ96" s="282"/>
      <c r="ER96" s="282"/>
      <c r="ES96" s="282"/>
      <c r="ET96" s="282"/>
      <c r="EU96" s="282"/>
      <c r="EV96" s="282"/>
      <c r="EW96" s="282"/>
      <c r="EX96" s="282"/>
      <c r="EY96" s="282"/>
      <c r="EZ96" s="282"/>
      <c r="FA96" s="282"/>
      <c r="FB96" s="282"/>
      <c r="FC96" s="282"/>
      <c r="FD96" s="282"/>
      <c r="FE96" s="282"/>
      <c r="FF96" s="282"/>
      <c r="FG96" s="282"/>
      <c r="FH96" s="282"/>
      <c r="FI96" s="282"/>
      <c r="FJ96" s="282"/>
      <c r="FK96" s="282"/>
      <c r="FL96" s="282"/>
      <c r="FM96" s="282"/>
      <c r="FN96" s="282"/>
      <c r="FO96" s="282"/>
      <c r="FP96" s="282"/>
      <c r="FQ96" s="282"/>
      <c r="FR96" s="282"/>
      <c r="FS96" s="282"/>
      <c r="FT96" s="282"/>
      <c r="FU96" s="282"/>
      <c r="FV96" s="282"/>
      <c r="FW96" s="282"/>
      <c r="FX96" s="282"/>
      <c r="FY96" s="282"/>
      <c r="FZ96" s="282"/>
      <c r="GA96" s="282"/>
      <c r="GB96" s="282"/>
      <c r="GC96" s="282"/>
      <c r="GD96" s="282"/>
      <c r="GE96" s="282"/>
      <c r="GF96" s="282"/>
      <c r="GG96" s="282"/>
      <c r="GH96" s="587"/>
      <c r="GI96" s="587"/>
      <c r="GJ96" s="587"/>
      <c r="GK96" s="587"/>
      <c r="GL96" s="587"/>
      <c r="GM96" s="587"/>
      <c r="GN96" s="587"/>
      <c r="GO96" s="587"/>
      <c r="GP96" s="587"/>
      <c r="GQ96" s="587"/>
      <c r="GR96" s="587"/>
      <c r="GS96" s="587"/>
      <c r="GT96" s="587"/>
      <c r="GU96" s="587"/>
      <c r="GV96" s="587"/>
      <c r="GW96" s="587"/>
      <c r="GX96" s="587"/>
      <c r="GY96" s="587"/>
      <c r="GZ96" s="587"/>
      <c r="HA96" s="587"/>
      <c r="HB96" s="587"/>
      <c r="HC96" s="587"/>
      <c r="HD96" s="587"/>
      <c r="HE96" s="587"/>
      <c r="HF96" s="587"/>
      <c r="HG96" s="587"/>
      <c r="HH96" s="587"/>
      <c r="HI96" s="587"/>
      <c r="HJ96" s="587"/>
      <c r="HK96" s="587"/>
      <c r="HL96" s="587"/>
      <c r="HM96" s="587"/>
      <c r="HN96" s="587"/>
      <c r="HO96" s="587"/>
      <c r="HP96" s="587"/>
      <c r="HQ96" s="587"/>
      <c r="HR96" s="587"/>
      <c r="HS96" s="587"/>
      <c r="HT96" s="587"/>
      <c r="HU96" s="587"/>
      <c r="HV96" s="587"/>
      <c r="HW96" s="587"/>
      <c r="HX96" s="587"/>
      <c r="HY96" s="587"/>
      <c r="HZ96" s="587"/>
      <c r="IA96" s="587"/>
      <c r="IB96" s="587"/>
      <c r="IC96" s="587"/>
      <c r="ID96" s="587"/>
      <c r="IE96" s="587"/>
      <c r="IF96" s="587"/>
      <c r="IG96" s="587"/>
      <c r="IH96" s="587"/>
      <c r="II96" s="587"/>
      <c r="IJ96" s="587"/>
      <c r="IK96" s="587"/>
      <c r="IL96" s="587"/>
      <c r="IM96" s="587"/>
      <c r="IN96" s="587"/>
      <c r="IO96" s="587"/>
      <c r="IP96" s="587"/>
      <c r="IQ96" s="587"/>
      <c r="IR96" s="587"/>
      <c r="IS96" s="587"/>
      <c r="IT96" s="587"/>
      <c r="IU96" s="587"/>
      <c r="IV96" s="587"/>
    </row>
    <row r="97" spans="1:256" s="388" customFormat="1" ht="12.75" customHeight="1" x14ac:dyDescent="0.25">
      <c r="A97" s="282"/>
      <c r="B97" s="330" t="s">
        <v>219</v>
      </c>
      <c r="C97" s="331"/>
      <c r="D97" s="331"/>
      <c r="E97" s="338" t="s">
        <v>367</v>
      </c>
      <c r="F97" s="295">
        <v>2.8</v>
      </c>
      <c r="G97" s="330" t="s">
        <v>548</v>
      </c>
      <c r="H97" s="331"/>
      <c r="I97" s="331"/>
      <c r="J97" s="338" t="s">
        <v>221</v>
      </c>
      <c r="K97" s="389">
        <v>2.8</v>
      </c>
      <c r="L97" s="339" t="s">
        <v>414</v>
      </c>
      <c r="M97" s="389" t="s">
        <v>367</v>
      </c>
      <c r="N97" s="295">
        <v>1</v>
      </c>
      <c r="O97" s="331" t="s">
        <v>660</v>
      </c>
      <c r="P97" s="331"/>
      <c r="Q97" s="331"/>
      <c r="R97" s="332"/>
      <c r="S97" s="282" t="s">
        <v>100</v>
      </c>
      <c r="T97" s="399" t="s">
        <v>460</v>
      </c>
      <c r="U97" s="400"/>
      <c r="V97" s="400"/>
      <c r="W97" s="400"/>
      <c r="X97" s="395" t="s">
        <v>246</v>
      </c>
      <c r="Y97" s="395" t="s">
        <v>565</v>
      </c>
      <c r="Z97" s="317" t="s">
        <v>246</v>
      </c>
      <c r="AA97" s="400"/>
      <c r="AB97" s="408"/>
      <c r="AC97" s="369" t="s">
        <v>642</v>
      </c>
      <c r="AD97" s="369">
        <v>2.2000000000000002E-2</v>
      </c>
      <c r="AE97" s="317" t="s">
        <v>246</v>
      </c>
      <c r="AF97" s="318"/>
      <c r="AG97" s="335" t="s">
        <v>9</v>
      </c>
      <c r="AH97" s="369">
        <v>5.9000000000000004E-2</v>
      </c>
      <c r="AI97" s="369" t="s">
        <v>482</v>
      </c>
      <c r="AJ97" s="317" t="s">
        <v>408</v>
      </c>
      <c r="AK97" s="318"/>
      <c r="AL97" s="335" t="s">
        <v>589</v>
      </c>
      <c r="AM97" s="369">
        <v>2.2500000000000003E-3</v>
      </c>
      <c r="AN97" s="317" t="s">
        <v>444</v>
      </c>
      <c r="AO97" s="335"/>
      <c r="AP97" s="335"/>
      <c r="AQ97" s="371"/>
      <c r="AR97" s="282"/>
      <c r="AS97" s="282"/>
      <c r="AT97" s="377" t="str">
        <f>IF('INPUT &amp; OUTPUT'!$AF$10=1,"",IF('INPUT &amp; OUTPUT'!$AF$10=2,$B97,$T97))</f>
        <v>General Industry (Medium impact industry)</v>
      </c>
      <c r="AU97" s="378"/>
      <c r="AV97" s="378"/>
      <c r="AW97" s="379"/>
      <c r="AX97" s="380" t="str">
        <f>IF('INPUT &amp; OUTPUT'!$AF$10=1,"",IF('INPUT &amp; OUTPUT'!$AF$10=2,$B97,$Z97))</f>
        <v>General Industry</v>
      </c>
      <c r="AY97" s="381"/>
      <c r="AZ97" s="380"/>
      <c r="BA97" s="382" t="str">
        <f>IF('INPUT &amp; OUTPUT'!$AF$10=1,"",IF('INPUT &amp; OUTPUT'!$AF$10=2,E97,AC97))</f>
        <v>m² TUA</v>
      </c>
      <c r="BB97" s="383">
        <f>IF('INPUT &amp; OUTPUT'!$AF$10=1,"",IF('INPUT &amp; OUTPUT'!$AF$10=2,F97,AD97))</f>
        <v>2.2000000000000002E-2</v>
      </c>
      <c r="BC97" s="380" t="str">
        <f>IF('INPUT &amp; OUTPUT'!$AF$10=1,"",IF('INPUT &amp; OUTPUT'!$AF$10=2,$G97,$AE97))</f>
        <v>General Industry</v>
      </c>
      <c r="BD97" s="384"/>
      <c r="BE97" s="385"/>
      <c r="BF97" s="385" t="str">
        <f>IF('INPUT &amp; OUTPUT'!$AF$10=1,"",IF('INPUT &amp; OUTPUT'!$AF$10=2,$J97,$AG97))</f>
        <v>m²  GFA</v>
      </c>
      <c r="BG97" s="386">
        <f>IF('INPUT &amp; OUTPUT'!$AF$10=1,"",IF('INPUT &amp; OUTPUT'!$AF$10=2,"",$AH97))</f>
        <v>5.9000000000000004E-2</v>
      </c>
      <c r="BH97" s="296" t="str">
        <f>IF('INPUT &amp; OUTPUT'!$AF$10=1,"",IF('INPUT &amp; OUTPUT'!$AF$10=2,$K97,$AI97))</f>
        <v>1/5 or part</v>
      </c>
      <c r="BI97" s="380" t="str">
        <f>IF('INPUT &amp; OUTPUT'!$AF$10=1,"",IF('INPUT &amp; OUTPUT'!$AF$10=2,$L97,$AJ97))</f>
        <v>Industrial uses</v>
      </c>
      <c r="BJ97" s="385"/>
      <c r="BK97" s="385" t="str">
        <f>IF('INPUT &amp; OUTPUT'!$AF$10=1,"",IF('INPUT &amp; OUTPUT'!$AF$10=2,$M97,$AL97))</f>
        <v>m² site area</v>
      </c>
      <c r="BL97" s="296">
        <f>IF('INPUT &amp; OUTPUT'!$AF$10=1,"",IF('INPUT &amp; OUTPUT'!$AF$10=2,$N97,$AM97))</f>
        <v>2.2500000000000003E-3</v>
      </c>
      <c r="BM97" s="384" t="str">
        <f>IF(OR(BI97="Single dwelling unit",BI97="Multiple dwelling units"),"dwelling",IF(AND('INPUT &amp; OUTPUT'!$AF$10=2,'Reference Data'!AT97&lt;&gt;0),"lot","-"))</f>
        <v>-</v>
      </c>
      <c r="BN97" s="387"/>
      <c r="BO97" s="380" t="str">
        <f>IF('INPUT &amp; OUTPUT'!$AF$10=1,"",IF('INPUT &amp; OUTPUT'!$AF$10=2,$O97,$AN97))</f>
        <v>Industry</v>
      </c>
      <c r="BP97" s="378"/>
      <c r="BQ97" s="378"/>
      <c r="BR97" s="379"/>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282"/>
      <c r="CX97" s="282"/>
      <c r="CY97" s="282"/>
      <c r="CZ97" s="282"/>
      <c r="DA97" s="282"/>
      <c r="DB97" s="282"/>
      <c r="DC97" s="282"/>
      <c r="DD97" s="282"/>
      <c r="DE97" s="282"/>
      <c r="DF97" s="282"/>
      <c r="DG97" s="282"/>
      <c r="DH97" s="282"/>
      <c r="DI97" s="282"/>
      <c r="DJ97" s="282"/>
      <c r="DK97" s="282"/>
      <c r="DL97" s="282"/>
      <c r="DM97" s="282"/>
      <c r="DN97" s="282"/>
      <c r="DO97" s="282"/>
      <c r="DP97" s="282"/>
      <c r="DQ97" s="282"/>
      <c r="DR97" s="282"/>
      <c r="DS97" s="282"/>
      <c r="DT97" s="282"/>
      <c r="DU97" s="282"/>
      <c r="DV97" s="282"/>
      <c r="DW97" s="282"/>
      <c r="DX97" s="282"/>
      <c r="DY97" s="282"/>
      <c r="DZ97" s="282"/>
      <c r="EA97" s="282"/>
      <c r="EB97" s="282"/>
      <c r="EC97" s="282"/>
      <c r="ED97" s="282"/>
      <c r="EE97" s="282"/>
      <c r="EF97" s="282"/>
      <c r="EG97" s="282"/>
      <c r="EH97" s="282"/>
      <c r="EI97" s="282"/>
      <c r="EJ97" s="282"/>
      <c r="EK97" s="282"/>
      <c r="EL97" s="282"/>
      <c r="EM97" s="282"/>
      <c r="EN97" s="282"/>
      <c r="EO97" s="282"/>
      <c r="EP97" s="282"/>
      <c r="EQ97" s="282"/>
      <c r="ER97" s="282"/>
      <c r="ES97" s="282"/>
      <c r="ET97" s="282"/>
      <c r="EU97" s="282"/>
      <c r="EV97" s="282"/>
      <c r="EW97" s="282"/>
      <c r="EX97" s="282"/>
      <c r="EY97" s="282"/>
      <c r="EZ97" s="282"/>
      <c r="FA97" s="282"/>
      <c r="FB97" s="282"/>
      <c r="FC97" s="282"/>
      <c r="FD97" s="282"/>
      <c r="FE97" s="282"/>
      <c r="FF97" s="282"/>
      <c r="FG97" s="282"/>
      <c r="FH97" s="282"/>
      <c r="FI97" s="282"/>
      <c r="FJ97" s="282"/>
      <c r="FK97" s="282"/>
      <c r="FL97" s="282"/>
      <c r="FM97" s="282"/>
      <c r="FN97" s="282"/>
      <c r="FO97" s="282"/>
      <c r="FP97" s="282"/>
      <c r="FQ97" s="282"/>
      <c r="FR97" s="282"/>
      <c r="FS97" s="282"/>
      <c r="FT97" s="282"/>
      <c r="FU97" s="282"/>
      <c r="FV97" s="282"/>
      <c r="FW97" s="282"/>
      <c r="FX97" s="282"/>
      <c r="FY97" s="282"/>
      <c r="FZ97" s="282"/>
      <c r="GA97" s="282"/>
      <c r="GB97" s="282"/>
      <c r="GC97" s="282"/>
      <c r="GD97" s="282"/>
      <c r="GE97" s="282"/>
      <c r="GF97" s="282"/>
      <c r="GG97" s="282"/>
      <c r="GH97" s="587"/>
      <c r="GI97" s="587"/>
      <c r="GJ97" s="587"/>
      <c r="GK97" s="587"/>
      <c r="GL97" s="587"/>
      <c r="GM97" s="587"/>
      <c r="GN97" s="587"/>
      <c r="GO97" s="587"/>
      <c r="GP97" s="587"/>
      <c r="GQ97" s="587"/>
      <c r="GR97" s="587"/>
      <c r="GS97" s="587"/>
      <c r="GT97" s="587"/>
      <c r="GU97" s="587"/>
      <c r="GV97" s="587"/>
      <c r="GW97" s="587"/>
      <c r="GX97" s="587"/>
      <c r="GY97" s="587"/>
      <c r="GZ97" s="587"/>
      <c r="HA97" s="587"/>
      <c r="HB97" s="587"/>
      <c r="HC97" s="587"/>
      <c r="HD97" s="587"/>
      <c r="HE97" s="587"/>
      <c r="HF97" s="587"/>
      <c r="HG97" s="587"/>
      <c r="HH97" s="587"/>
      <c r="HI97" s="587"/>
      <c r="HJ97" s="587"/>
      <c r="HK97" s="587"/>
      <c r="HL97" s="587"/>
      <c r="HM97" s="587"/>
      <c r="HN97" s="587"/>
      <c r="HO97" s="587"/>
      <c r="HP97" s="587"/>
      <c r="HQ97" s="587"/>
      <c r="HR97" s="587"/>
      <c r="HS97" s="587"/>
      <c r="HT97" s="587"/>
      <c r="HU97" s="587"/>
      <c r="HV97" s="587"/>
      <c r="HW97" s="587"/>
      <c r="HX97" s="587"/>
      <c r="HY97" s="587"/>
      <c r="HZ97" s="587"/>
      <c r="IA97" s="587"/>
      <c r="IB97" s="587"/>
      <c r="IC97" s="587"/>
      <c r="ID97" s="587"/>
      <c r="IE97" s="587"/>
      <c r="IF97" s="587"/>
      <c r="IG97" s="587"/>
      <c r="IH97" s="587"/>
      <c r="II97" s="587"/>
      <c r="IJ97" s="587"/>
      <c r="IK97" s="587"/>
      <c r="IL97" s="587"/>
      <c r="IM97" s="587"/>
      <c r="IN97" s="587"/>
      <c r="IO97" s="587"/>
      <c r="IP97" s="587"/>
      <c r="IQ97" s="587"/>
      <c r="IR97" s="587"/>
      <c r="IS97" s="587"/>
      <c r="IT97" s="587"/>
      <c r="IU97" s="587"/>
      <c r="IV97" s="587"/>
    </row>
    <row r="98" spans="1:256" s="388" customFormat="1" ht="12.75" customHeight="1" x14ac:dyDescent="0.25">
      <c r="A98" s="282"/>
      <c r="B98" s="392" t="s">
        <v>40</v>
      </c>
      <c r="C98" s="378"/>
      <c r="D98" s="378"/>
      <c r="E98" s="393" t="s">
        <v>367</v>
      </c>
      <c r="F98" s="296">
        <v>2.8</v>
      </c>
      <c r="G98" s="392" t="s">
        <v>11</v>
      </c>
      <c r="H98" s="378"/>
      <c r="I98" s="378"/>
      <c r="J98" s="393" t="s">
        <v>221</v>
      </c>
      <c r="K98" s="394">
        <v>1.9879999999999998</v>
      </c>
      <c r="L98" s="382" t="s">
        <v>410</v>
      </c>
      <c r="M98" s="394" t="s">
        <v>367</v>
      </c>
      <c r="N98" s="296">
        <v>1</v>
      </c>
      <c r="O98" s="378" t="s">
        <v>660</v>
      </c>
      <c r="P98" s="378"/>
      <c r="Q98" s="378"/>
      <c r="R98" s="385"/>
      <c r="S98" s="282" t="s">
        <v>100</v>
      </c>
      <c r="T98" s="399" t="s">
        <v>461</v>
      </c>
      <c r="U98" s="400"/>
      <c r="V98" s="400"/>
      <c r="W98" s="400"/>
      <c r="X98" s="409" t="s">
        <v>246</v>
      </c>
      <c r="Y98" s="409" t="s">
        <v>84</v>
      </c>
      <c r="Z98" s="317" t="s">
        <v>246</v>
      </c>
      <c r="AA98" s="400"/>
      <c r="AB98" s="408"/>
      <c r="AC98" s="369" t="s">
        <v>642</v>
      </c>
      <c r="AD98" s="369">
        <v>2.2000000000000002E-2</v>
      </c>
      <c r="AE98" s="317" t="s">
        <v>246</v>
      </c>
      <c r="AF98" s="318"/>
      <c r="AG98" s="335" t="s">
        <v>9</v>
      </c>
      <c r="AH98" s="369">
        <v>5.9000000000000004E-2</v>
      </c>
      <c r="AI98" s="369" t="s">
        <v>482</v>
      </c>
      <c r="AJ98" s="317" t="s">
        <v>408</v>
      </c>
      <c r="AK98" s="318"/>
      <c r="AL98" s="335" t="s">
        <v>589</v>
      </c>
      <c r="AM98" s="369">
        <v>2.2500000000000003E-3</v>
      </c>
      <c r="AN98" s="317" t="s">
        <v>444</v>
      </c>
      <c r="AO98" s="335"/>
      <c r="AP98" s="335"/>
      <c r="AQ98" s="371"/>
      <c r="AR98" s="282"/>
      <c r="AS98" s="282"/>
      <c r="AT98" s="377" t="str">
        <f>IF('INPUT &amp; OUTPUT'!$AF$10=1,"",IF('INPUT &amp; OUTPUT'!$AF$10=2,$B98,$T98))</f>
        <v>General Industry (Research &amp; technology industry)</v>
      </c>
      <c r="AU98" s="378"/>
      <c r="AV98" s="378"/>
      <c r="AW98" s="379"/>
      <c r="AX98" s="380" t="str">
        <f>IF('INPUT &amp; OUTPUT'!$AF$10=1,"",IF('INPUT &amp; OUTPUT'!$AF$10=2,$B98,$Z98))</f>
        <v>General Industry</v>
      </c>
      <c r="AY98" s="381"/>
      <c r="AZ98" s="380"/>
      <c r="BA98" s="382" t="str">
        <f>IF('INPUT &amp; OUTPUT'!$AF$10=1,"",IF('INPUT &amp; OUTPUT'!$AF$10=2,E98,AC98))</f>
        <v>m² TUA</v>
      </c>
      <c r="BB98" s="383">
        <f>IF('INPUT &amp; OUTPUT'!$AF$10=1,"",IF('INPUT &amp; OUTPUT'!$AF$10=2,F98,AD98))</f>
        <v>2.2000000000000002E-2</v>
      </c>
      <c r="BC98" s="380" t="str">
        <f>IF('INPUT &amp; OUTPUT'!$AF$10=1,"",IF('INPUT &amp; OUTPUT'!$AF$10=2,$G98,$AE98))</f>
        <v>General Industry</v>
      </c>
      <c r="BD98" s="384"/>
      <c r="BE98" s="385"/>
      <c r="BF98" s="385" t="str">
        <f>IF('INPUT &amp; OUTPUT'!$AF$10=1,"",IF('INPUT &amp; OUTPUT'!$AF$10=2,$J98,$AG98))</f>
        <v>m²  GFA</v>
      </c>
      <c r="BG98" s="386">
        <f>IF('INPUT &amp; OUTPUT'!$AF$10=1,"",IF('INPUT &amp; OUTPUT'!$AF$10=2,"",$AH98))</f>
        <v>5.9000000000000004E-2</v>
      </c>
      <c r="BH98" s="296" t="str">
        <f>IF('INPUT &amp; OUTPUT'!$AF$10=1,"",IF('INPUT &amp; OUTPUT'!$AF$10=2,$K98,$AI98))</f>
        <v>1/5 or part</v>
      </c>
      <c r="BI98" s="380" t="str">
        <f>IF('INPUT &amp; OUTPUT'!$AF$10=1,"",IF('INPUT &amp; OUTPUT'!$AF$10=2,$L98,$AJ98))</f>
        <v>Industrial uses</v>
      </c>
      <c r="BJ98" s="385"/>
      <c r="BK98" s="385" t="str">
        <f>IF('INPUT &amp; OUTPUT'!$AF$10=1,"",IF('INPUT &amp; OUTPUT'!$AF$10=2,$M98,$AL98))</f>
        <v>m² site area</v>
      </c>
      <c r="BL98" s="296">
        <f>IF('INPUT &amp; OUTPUT'!$AF$10=1,"",IF('INPUT &amp; OUTPUT'!$AF$10=2,$N98,$AM98))</f>
        <v>2.2500000000000003E-3</v>
      </c>
      <c r="BM98" s="384" t="str">
        <f>IF(OR(BI98="Single dwelling unit",BI98="Multiple dwelling units"),"dwelling",IF(AND('INPUT &amp; OUTPUT'!$AF$10=2,'Reference Data'!AT98&lt;&gt;0),"lot","-"))</f>
        <v>-</v>
      </c>
      <c r="BN98" s="387"/>
      <c r="BO98" s="380" t="str">
        <f>IF('INPUT &amp; OUTPUT'!$AF$10=1,"",IF('INPUT &amp; OUTPUT'!$AF$10=2,$O98,$AN98))</f>
        <v>Industry</v>
      </c>
      <c r="BP98" s="378"/>
      <c r="BQ98" s="378"/>
      <c r="BR98" s="379"/>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282"/>
      <c r="CX98" s="282"/>
      <c r="CY98" s="282"/>
      <c r="CZ98" s="282"/>
      <c r="DA98" s="282"/>
      <c r="DB98" s="282"/>
      <c r="DC98" s="282"/>
      <c r="DD98" s="282"/>
      <c r="DE98" s="282"/>
      <c r="DF98" s="282"/>
      <c r="DG98" s="282"/>
      <c r="DH98" s="282"/>
      <c r="DI98" s="282"/>
      <c r="DJ98" s="282"/>
      <c r="DK98" s="282"/>
      <c r="DL98" s="282"/>
      <c r="DM98" s="282"/>
      <c r="DN98" s="282"/>
      <c r="DO98" s="282"/>
      <c r="DP98" s="282"/>
      <c r="DQ98" s="282"/>
      <c r="DR98" s="282"/>
      <c r="DS98" s="282"/>
      <c r="DT98" s="282"/>
      <c r="DU98" s="282"/>
      <c r="DV98" s="282"/>
      <c r="DW98" s="282"/>
      <c r="DX98" s="282"/>
      <c r="DY98" s="282"/>
      <c r="DZ98" s="282"/>
      <c r="EA98" s="282"/>
      <c r="EB98" s="282"/>
      <c r="EC98" s="282"/>
      <c r="ED98" s="282"/>
      <c r="EE98" s="282"/>
      <c r="EF98" s="282"/>
      <c r="EG98" s="282"/>
      <c r="EH98" s="282"/>
      <c r="EI98" s="282"/>
      <c r="EJ98" s="282"/>
      <c r="EK98" s="282"/>
      <c r="EL98" s="282"/>
      <c r="EM98" s="282"/>
      <c r="EN98" s="282"/>
      <c r="EO98" s="282"/>
      <c r="EP98" s="282"/>
      <c r="EQ98" s="282"/>
      <c r="ER98" s="282"/>
      <c r="ES98" s="282"/>
      <c r="ET98" s="282"/>
      <c r="EU98" s="282"/>
      <c r="EV98" s="282"/>
      <c r="EW98" s="282"/>
      <c r="EX98" s="282"/>
      <c r="EY98" s="282"/>
      <c r="EZ98" s="282"/>
      <c r="FA98" s="282"/>
      <c r="FB98" s="282"/>
      <c r="FC98" s="282"/>
      <c r="FD98" s="282"/>
      <c r="FE98" s="282"/>
      <c r="FF98" s="282"/>
      <c r="FG98" s="282"/>
      <c r="FH98" s="282"/>
      <c r="FI98" s="282"/>
      <c r="FJ98" s="282"/>
      <c r="FK98" s="282"/>
      <c r="FL98" s="282"/>
      <c r="FM98" s="282"/>
      <c r="FN98" s="282"/>
      <c r="FO98" s="282"/>
      <c r="FP98" s="282"/>
      <c r="FQ98" s="282"/>
      <c r="FR98" s="282"/>
      <c r="FS98" s="282"/>
      <c r="FT98" s="282"/>
      <c r="FU98" s="282"/>
      <c r="FV98" s="282"/>
      <c r="FW98" s="282"/>
      <c r="FX98" s="282"/>
      <c r="FY98" s="282"/>
      <c r="FZ98" s="282"/>
      <c r="GA98" s="282"/>
      <c r="GB98" s="282"/>
      <c r="GC98" s="282"/>
      <c r="GD98" s="282"/>
      <c r="GE98" s="282"/>
      <c r="GF98" s="282"/>
      <c r="GG98" s="282"/>
      <c r="GH98" s="587"/>
      <c r="GI98" s="587"/>
      <c r="GJ98" s="587"/>
      <c r="GK98" s="587"/>
      <c r="GL98" s="587"/>
      <c r="GM98" s="587"/>
      <c r="GN98" s="587"/>
      <c r="GO98" s="587"/>
      <c r="GP98" s="587"/>
      <c r="GQ98" s="587"/>
      <c r="GR98" s="587"/>
      <c r="GS98" s="587"/>
      <c r="GT98" s="587"/>
      <c r="GU98" s="587"/>
      <c r="GV98" s="587"/>
      <c r="GW98" s="587"/>
      <c r="GX98" s="587"/>
      <c r="GY98" s="587"/>
      <c r="GZ98" s="587"/>
      <c r="HA98" s="587"/>
      <c r="HB98" s="587"/>
      <c r="HC98" s="587"/>
      <c r="HD98" s="587"/>
      <c r="HE98" s="587"/>
      <c r="HF98" s="587"/>
      <c r="HG98" s="587"/>
      <c r="HH98" s="587"/>
      <c r="HI98" s="587"/>
      <c r="HJ98" s="587"/>
      <c r="HK98" s="587"/>
      <c r="HL98" s="587"/>
      <c r="HM98" s="587"/>
      <c r="HN98" s="587"/>
      <c r="HO98" s="587"/>
      <c r="HP98" s="587"/>
      <c r="HQ98" s="587"/>
      <c r="HR98" s="587"/>
      <c r="HS98" s="587"/>
      <c r="HT98" s="587"/>
      <c r="HU98" s="587"/>
      <c r="HV98" s="587"/>
      <c r="HW98" s="587"/>
      <c r="HX98" s="587"/>
      <c r="HY98" s="587"/>
      <c r="HZ98" s="587"/>
      <c r="IA98" s="587"/>
      <c r="IB98" s="587"/>
      <c r="IC98" s="587"/>
      <c r="ID98" s="587"/>
      <c r="IE98" s="587"/>
      <c r="IF98" s="587"/>
      <c r="IG98" s="587"/>
      <c r="IH98" s="587"/>
      <c r="II98" s="587"/>
      <c r="IJ98" s="587"/>
      <c r="IK98" s="587"/>
      <c r="IL98" s="587"/>
      <c r="IM98" s="587"/>
      <c r="IN98" s="587"/>
      <c r="IO98" s="587"/>
      <c r="IP98" s="587"/>
      <c r="IQ98" s="587"/>
      <c r="IR98" s="587"/>
      <c r="IS98" s="587"/>
      <c r="IT98" s="587"/>
      <c r="IU98" s="587"/>
      <c r="IV98" s="587"/>
    </row>
    <row r="99" spans="1:256" s="388" customFormat="1" ht="12.75" customHeight="1" x14ac:dyDescent="0.25">
      <c r="A99" s="282"/>
      <c r="B99" s="330" t="s">
        <v>41</v>
      </c>
      <c r="C99" s="331"/>
      <c r="D99" s="331"/>
      <c r="E99" s="338" t="s">
        <v>367</v>
      </c>
      <c r="F99" s="295">
        <v>2.8</v>
      </c>
      <c r="G99" s="330" t="s">
        <v>12</v>
      </c>
      <c r="H99" s="331"/>
      <c r="I99" s="331"/>
      <c r="J99" s="338" t="s">
        <v>221</v>
      </c>
      <c r="K99" s="389">
        <v>2.4079999999999999</v>
      </c>
      <c r="L99" s="339" t="s">
        <v>410</v>
      </c>
      <c r="M99" s="389" t="s">
        <v>367</v>
      </c>
      <c r="N99" s="295">
        <v>1</v>
      </c>
      <c r="O99" s="331" t="s">
        <v>660</v>
      </c>
      <c r="P99" s="331"/>
      <c r="Q99" s="331"/>
      <c r="R99" s="332"/>
      <c r="S99" s="282" t="s">
        <v>100</v>
      </c>
      <c r="T99" s="399" t="s">
        <v>114</v>
      </c>
      <c r="U99" s="400"/>
      <c r="V99" s="400"/>
      <c r="W99" s="400"/>
      <c r="X99" s="395" t="s">
        <v>246</v>
      </c>
      <c r="Y99" s="395" t="s">
        <v>157</v>
      </c>
      <c r="Z99" s="317" t="s">
        <v>246</v>
      </c>
      <c r="AA99" s="400"/>
      <c r="AB99" s="408"/>
      <c r="AC99" s="369" t="s">
        <v>642</v>
      </c>
      <c r="AD99" s="369">
        <v>2.2000000000000002E-2</v>
      </c>
      <c r="AE99" s="317" t="s">
        <v>246</v>
      </c>
      <c r="AF99" s="318"/>
      <c r="AG99" s="335" t="s">
        <v>9</v>
      </c>
      <c r="AH99" s="369">
        <v>5.9000000000000004E-2</v>
      </c>
      <c r="AI99" s="369" t="s">
        <v>482</v>
      </c>
      <c r="AJ99" s="317" t="s">
        <v>408</v>
      </c>
      <c r="AK99" s="318"/>
      <c r="AL99" s="335" t="s">
        <v>589</v>
      </c>
      <c r="AM99" s="369">
        <v>2.2500000000000003E-3</v>
      </c>
      <c r="AN99" s="317" t="s">
        <v>444</v>
      </c>
      <c r="AO99" s="335"/>
      <c r="AP99" s="335"/>
      <c r="AQ99" s="371"/>
      <c r="AR99" s="282"/>
      <c r="AS99" s="282"/>
      <c r="AT99" s="377" t="str">
        <f>IF('INPUT &amp; OUTPUT'!$AF$10=1,"",IF('INPUT &amp; OUTPUT'!$AF$10=2,$B99,$T99))</f>
        <v>General Industry (Rural industry)</v>
      </c>
      <c r="AU99" s="378"/>
      <c r="AV99" s="378"/>
      <c r="AW99" s="379"/>
      <c r="AX99" s="380" t="str">
        <f>IF('INPUT &amp; OUTPUT'!$AF$10=1,"",IF('INPUT &amp; OUTPUT'!$AF$10=2,$B99,$Z99))</f>
        <v>General Industry</v>
      </c>
      <c r="AY99" s="381"/>
      <c r="AZ99" s="380"/>
      <c r="BA99" s="382" t="str">
        <f>IF('INPUT &amp; OUTPUT'!$AF$10=1,"",IF('INPUT &amp; OUTPUT'!$AF$10=2,E99,AC99))</f>
        <v>m² TUA</v>
      </c>
      <c r="BB99" s="383">
        <f>IF('INPUT &amp; OUTPUT'!$AF$10=1,"",IF('INPUT &amp; OUTPUT'!$AF$10=2,F99,AD99))</f>
        <v>2.2000000000000002E-2</v>
      </c>
      <c r="BC99" s="380" t="str">
        <f>IF('INPUT &amp; OUTPUT'!$AF$10=1,"",IF('INPUT &amp; OUTPUT'!$AF$10=2,$G99,$AE99))</f>
        <v>General Industry</v>
      </c>
      <c r="BD99" s="384"/>
      <c r="BE99" s="385"/>
      <c r="BF99" s="385" t="str">
        <f>IF('INPUT &amp; OUTPUT'!$AF$10=1,"",IF('INPUT &amp; OUTPUT'!$AF$10=2,$J99,$AG99))</f>
        <v>m²  GFA</v>
      </c>
      <c r="BG99" s="386">
        <f>IF('INPUT &amp; OUTPUT'!$AF$10=1,"",IF('INPUT &amp; OUTPUT'!$AF$10=2,"",$AH99))</f>
        <v>5.9000000000000004E-2</v>
      </c>
      <c r="BH99" s="296" t="str">
        <f>IF('INPUT &amp; OUTPUT'!$AF$10=1,"",IF('INPUT &amp; OUTPUT'!$AF$10=2,$K99,$AI99))</f>
        <v>1/5 or part</v>
      </c>
      <c r="BI99" s="380" t="str">
        <f>IF('INPUT &amp; OUTPUT'!$AF$10=1,"",IF('INPUT &amp; OUTPUT'!$AF$10=2,$L99,$AJ99))</f>
        <v>Industrial uses</v>
      </c>
      <c r="BJ99" s="385"/>
      <c r="BK99" s="385" t="str">
        <f>IF('INPUT &amp; OUTPUT'!$AF$10=1,"",IF('INPUT &amp; OUTPUT'!$AF$10=2,$M99,$AL99))</f>
        <v>m² site area</v>
      </c>
      <c r="BL99" s="296">
        <f>IF('INPUT &amp; OUTPUT'!$AF$10=1,"",IF('INPUT &amp; OUTPUT'!$AF$10=2,$N99,$AM99))</f>
        <v>2.2500000000000003E-3</v>
      </c>
      <c r="BM99" s="384" t="str">
        <f>IF(OR(BI99="Single dwelling unit",BI99="Multiple dwelling units"),"dwelling",IF(AND('INPUT &amp; OUTPUT'!$AF$10=2,'Reference Data'!AT99&lt;&gt;0),"lot","-"))</f>
        <v>-</v>
      </c>
      <c r="BN99" s="387"/>
      <c r="BO99" s="380" t="str">
        <f>IF('INPUT &amp; OUTPUT'!$AF$10=1,"",IF('INPUT &amp; OUTPUT'!$AF$10=2,$O99,$AN99))</f>
        <v>Industry</v>
      </c>
      <c r="BP99" s="378"/>
      <c r="BQ99" s="378"/>
      <c r="BR99" s="379"/>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2"/>
      <c r="DB99" s="282"/>
      <c r="DC99" s="282"/>
      <c r="DD99" s="282"/>
      <c r="DE99" s="282"/>
      <c r="DF99" s="282"/>
      <c r="DG99" s="282"/>
      <c r="DH99" s="282"/>
      <c r="DI99" s="282"/>
      <c r="DJ99" s="282"/>
      <c r="DK99" s="282"/>
      <c r="DL99" s="282"/>
      <c r="DM99" s="282"/>
      <c r="DN99" s="282"/>
      <c r="DO99" s="282"/>
      <c r="DP99" s="282"/>
      <c r="DQ99" s="282"/>
      <c r="DR99" s="282"/>
      <c r="DS99" s="282"/>
      <c r="DT99" s="282"/>
      <c r="DU99" s="282"/>
      <c r="DV99" s="282"/>
      <c r="DW99" s="282"/>
      <c r="DX99" s="282"/>
      <c r="DY99" s="282"/>
      <c r="DZ99" s="282"/>
      <c r="EA99" s="282"/>
      <c r="EB99" s="282"/>
      <c r="EC99" s="282"/>
      <c r="ED99" s="282"/>
      <c r="EE99" s="282"/>
      <c r="EF99" s="282"/>
      <c r="EG99" s="282"/>
      <c r="EH99" s="282"/>
      <c r="EI99" s="282"/>
      <c r="EJ99" s="282"/>
      <c r="EK99" s="282"/>
      <c r="EL99" s="282"/>
      <c r="EM99" s="282"/>
      <c r="EN99" s="282"/>
      <c r="EO99" s="282"/>
      <c r="EP99" s="282"/>
      <c r="EQ99" s="282"/>
      <c r="ER99" s="282"/>
      <c r="ES99" s="282"/>
      <c r="ET99" s="282"/>
      <c r="EU99" s="282"/>
      <c r="EV99" s="282"/>
      <c r="EW99" s="282"/>
      <c r="EX99" s="282"/>
      <c r="EY99" s="282"/>
      <c r="EZ99" s="282"/>
      <c r="FA99" s="282"/>
      <c r="FB99" s="282"/>
      <c r="FC99" s="282"/>
      <c r="FD99" s="282"/>
      <c r="FE99" s="282"/>
      <c r="FF99" s="282"/>
      <c r="FG99" s="282"/>
      <c r="FH99" s="282"/>
      <c r="FI99" s="282"/>
      <c r="FJ99" s="282"/>
      <c r="FK99" s="282"/>
      <c r="FL99" s="282"/>
      <c r="FM99" s="282"/>
      <c r="FN99" s="282"/>
      <c r="FO99" s="282"/>
      <c r="FP99" s="282"/>
      <c r="FQ99" s="282"/>
      <c r="FR99" s="282"/>
      <c r="FS99" s="282"/>
      <c r="FT99" s="282"/>
      <c r="FU99" s="282"/>
      <c r="FV99" s="282"/>
      <c r="FW99" s="282"/>
      <c r="FX99" s="282"/>
      <c r="FY99" s="282"/>
      <c r="FZ99" s="282"/>
      <c r="GA99" s="282"/>
      <c r="GB99" s="282"/>
      <c r="GC99" s="282"/>
      <c r="GD99" s="282"/>
      <c r="GE99" s="282"/>
      <c r="GF99" s="282"/>
      <c r="GG99" s="282"/>
      <c r="GH99" s="587"/>
      <c r="GI99" s="587"/>
      <c r="GJ99" s="587"/>
      <c r="GK99" s="587"/>
      <c r="GL99" s="587"/>
      <c r="GM99" s="587"/>
      <c r="GN99" s="587"/>
      <c r="GO99" s="587"/>
      <c r="GP99" s="587"/>
      <c r="GQ99" s="587"/>
      <c r="GR99" s="587"/>
      <c r="GS99" s="587"/>
      <c r="GT99" s="587"/>
      <c r="GU99" s="587"/>
      <c r="GV99" s="587"/>
      <c r="GW99" s="587"/>
      <c r="GX99" s="587"/>
      <c r="GY99" s="587"/>
      <c r="GZ99" s="587"/>
      <c r="HA99" s="587"/>
      <c r="HB99" s="587"/>
      <c r="HC99" s="587"/>
      <c r="HD99" s="587"/>
      <c r="HE99" s="587"/>
      <c r="HF99" s="587"/>
      <c r="HG99" s="587"/>
      <c r="HH99" s="587"/>
      <c r="HI99" s="587"/>
      <c r="HJ99" s="587"/>
      <c r="HK99" s="587"/>
      <c r="HL99" s="587"/>
      <c r="HM99" s="587"/>
      <c r="HN99" s="587"/>
      <c r="HO99" s="587"/>
      <c r="HP99" s="587"/>
      <c r="HQ99" s="587"/>
      <c r="HR99" s="587"/>
      <c r="HS99" s="587"/>
      <c r="HT99" s="587"/>
      <c r="HU99" s="587"/>
      <c r="HV99" s="587"/>
      <c r="HW99" s="587"/>
      <c r="HX99" s="587"/>
      <c r="HY99" s="587"/>
      <c r="HZ99" s="587"/>
      <c r="IA99" s="587"/>
      <c r="IB99" s="587"/>
      <c r="IC99" s="587"/>
      <c r="ID99" s="587"/>
      <c r="IE99" s="587"/>
      <c r="IF99" s="587"/>
      <c r="IG99" s="587"/>
      <c r="IH99" s="587"/>
      <c r="II99" s="587"/>
      <c r="IJ99" s="587"/>
      <c r="IK99" s="587"/>
      <c r="IL99" s="587"/>
      <c r="IM99" s="587"/>
      <c r="IN99" s="587"/>
      <c r="IO99" s="587"/>
      <c r="IP99" s="587"/>
      <c r="IQ99" s="587"/>
      <c r="IR99" s="587"/>
      <c r="IS99" s="587"/>
      <c r="IT99" s="587"/>
      <c r="IU99" s="587"/>
      <c r="IV99" s="587"/>
    </row>
    <row r="100" spans="1:256" ht="12.75" customHeight="1" x14ac:dyDescent="0.25">
      <c r="B100" s="392" t="s">
        <v>42</v>
      </c>
      <c r="C100" s="378"/>
      <c r="D100" s="378"/>
      <c r="E100" s="393" t="s">
        <v>367</v>
      </c>
      <c r="F100" s="296">
        <v>2.8</v>
      </c>
      <c r="G100" s="392" t="s">
        <v>13</v>
      </c>
      <c r="H100" s="378"/>
      <c r="I100" s="378"/>
      <c r="J100" s="393" t="s">
        <v>221</v>
      </c>
      <c r="K100" s="394">
        <v>2.6039999999999996</v>
      </c>
      <c r="L100" s="382" t="s">
        <v>410</v>
      </c>
      <c r="M100" s="394" t="s">
        <v>367</v>
      </c>
      <c r="N100" s="296">
        <v>1</v>
      </c>
      <c r="O100" s="378" t="s">
        <v>660</v>
      </c>
      <c r="P100" s="378"/>
      <c r="Q100" s="378"/>
      <c r="R100" s="385"/>
      <c r="S100" s="282" t="s">
        <v>100</v>
      </c>
      <c r="T100" s="399" t="s">
        <v>115</v>
      </c>
      <c r="U100" s="400"/>
      <c r="V100" s="400"/>
      <c r="W100" s="400"/>
      <c r="X100" s="395" t="s">
        <v>246</v>
      </c>
      <c r="Y100" s="409" t="s">
        <v>126</v>
      </c>
      <c r="Z100" s="317" t="s">
        <v>246</v>
      </c>
      <c r="AA100" s="400"/>
      <c r="AB100" s="408"/>
      <c r="AC100" s="369" t="s">
        <v>642</v>
      </c>
      <c r="AD100" s="369">
        <v>2.2000000000000002E-2</v>
      </c>
      <c r="AE100" s="317" t="s">
        <v>246</v>
      </c>
      <c r="AF100" s="318"/>
      <c r="AG100" s="335" t="s">
        <v>9</v>
      </c>
      <c r="AH100" s="369">
        <v>5.9000000000000004E-2</v>
      </c>
      <c r="AI100" s="369" t="s">
        <v>482</v>
      </c>
      <c r="AJ100" s="317" t="s">
        <v>408</v>
      </c>
      <c r="AK100" s="318"/>
      <c r="AL100" s="335" t="s">
        <v>589</v>
      </c>
      <c r="AM100" s="369">
        <v>2.2500000000000003E-3</v>
      </c>
      <c r="AN100" s="317" t="s">
        <v>448</v>
      </c>
      <c r="AO100" s="335"/>
      <c r="AP100" s="335"/>
      <c r="AQ100" s="371"/>
      <c r="AT100" s="377" t="str">
        <f>IF('INPUT &amp; OUTPUT'!$AF$10=1,"",IF('INPUT &amp; OUTPUT'!$AF$10=2,$B100,$T100))</f>
        <v>General Industry (Special industry)</v>
      </c>
      <c r="AU100" s="378"/>
      <c r="AV100" s="378"/>
      <c r="AW100" s="379"/>
      <c r="AX100" s="380" t="str">
        <f>IF('INPUT &amp; OUTPUT'!$AF$10=1,"",IF('INPUT &amp; OUTPUT'!$AF$10=2,$B100,$Z100))</f>
        <v>General Industry</v>
      </c>
      <c r="AY100" s="381"/>
      <c r="AZ100" s="380"/>
      <c r="BA100" s="382" t="str">
        <f>IF('INPUT &amp; OUTPUT'!$AF$10=1,"",IF('INPUT &amp; OUTPUT'!$AF$10=2,E100,AC100))</f>
        <v>m² TUA</v>
      </c>
      <c r="BB100" s="383">
        <f>IF('INPUT &amp; OUTPUT'!$AF$10=1,"",IF('INPUT &amp; OUTPUT'!$AF$10=2,F100,AD100))</f>
        <v>2.2000000000000002E-2</v>
      </c>
      <c r="BC100" s="380" t="str">
        <f>IF('INPUT &amp; OUTPUT'!$AF$10=1,"",IF('INPUT &amp; OUTPUT'!$AF$10=2,$G100,$AE100))</f>
        <v>General Industry</v>
      </c>
      <c r="BD100" s="384"/>
      <c r="BE100" s="385"/>
      <c r="BF100" s="385" t="str">
        <f>IF('INPUT &amp; OUTPUT'!$AF$10=1,"",IF('INPUT &amp; OUTPUT'!$AF$10=2,$J100,$AG100))</f>
        <v>m²  GFA</v>
      </c>
      <c r="BG100" s="386">
        <f>IF('INPUT &amp; OUTPUT'!$AF$10=1,"",IF('INPUT &amp; OUTPUT'!$AF$10=2,"",$AH100))</f>
        <v>5.9000000000000004E-2</v>
      </c>
      <c r="BH100" s="296" t="str">
        <f>IF('INPUT &amp; OUTPUT'!$AF$10=1,"",IF('INPUT &amp; OUTPUT'!$AF$10=2,$K100,$AI100))</f>
        <v>1/5 or part</v>
      </c>
      <c r="BI100" s="380" t="str">
        <f>IF('INPUT &amp; OUTPUT'!$AF$10=1,"",IF('INPUT &amp; OUTPUT'!$AF$10=2,$L100,$AJ100))</f>
        <v>Industrial uses</v>
      </c>
      <c r="BJ100" s="385"/>
      <c r="BK100" s="385" t="str">
        <f>IF('INPUT &amp; OUTPUT'!$AF$10=1,"",IF('INPUT &amp; OUTPUT'!$AF$10=2,$M100,$AL100))</f>
        <v>m² site area</v>
      </c>
      <c r="BL100" s="296">
        <f>IF('INPUT &amp; OUTPUT'!$AF$10=1,"",IF('INPUT &amp; OUTPUT'!$AF$10=2,$N100,$AM100))</f>
        <v>2.2500000000000003E-3</v>
      </c>
      <c r="BM100" s="384" t="str">
        <f>IF(OR(BI100="Single dwelling unit",BI100="Multiple dwelling units"),"dwelling",IF(AND('INPUT &amp; OUTPUT'!$AF$10=2,'Reference Data'!AT100&lt;&gt;0),"lot","-"))</f>
        <v>-</v>
      </c>
      <c r="BN100" s="387"/>
      <c r="BO100" s="380" t="str">
        <f>IF('INPUT &amp; OUTPUT'!$AF$10=1,"",IF('INPUT &amp; OUTPUT'!$AF$10=2,$O100,$AN100))</f>
        <v>High impact industry</v>
      </c>
      <c r="BP100" s="378"/>
      <c r="BQ100" s="378"/>
      <c r="BR100" s="379"/>
      <c r="GH100" s="587"/>
      <c r="GI100" s="587"/>
      <c r="GJ100" s="587"/>
      <c r="GK100" s="587"/>
      <c r="GL100" s="587"/>
      <c r="GM100" s="587"/>
      <c r="GN100" s="587"/>
      <c r="GO100" s="587"/>
      <c r="GP100" s="587"/>
      <c r="GQ100" s="587"/>
      <c r="GR100" s="587"/>
      <c r="GS100" s="587"/>
      <c r="GT100" s="587"/>
      <c r="GU100" s="587"/>
      <c r="GV100" s="587"/>
      <c r="GW100" s="587"/>
      <c r="GX100" s="587"/>
      <c r="GY100" s="587"/>
      <c r="GZ100" s="587"/>
      <c r="HA100" s="587"/>
      <c r="HB100" s="587"/>
      <c r="HC100" s="587"/>
      <c r="HD100" s="587"/>
      <c r="HE100" s="587"/>
      <c r="HF100" s="587"/>
      <c r="HG100" s="587"/>
      <c r="HH100" s="587"/>
      <c r="HI100" s="587"/>
      <c r="HJ100" s="587"/>
      <c r="HK100" s="587"/>
      <c r="HL100" s="587"/>
      <c r="HM100" s="587"/>
      <c r="HN100" s="587"/>
      <c r="HO100" s="587"/>
      <c r="HP100" s="587"/>
      <c r="HQ100" s="587"/>
      <c r="HR100" s="587"/>
      <c r="HS100" s="587"/>
      <c r="HT100" s="587"/>
      <c r="HU100" s="587"/>
      <c r="HV100" s="587"/>
      <c r="HW100" s="587"/>
      <c r="HX100" s="587"/>
      <c r="HY100" s="587"/>
      <c r="HZ100" s="587"/>
      <c r="IA100" s="587"/>
      <c r="IB100" s="587"/>
      <c r="IC100" s="587"/>
      <c r="ID100" s="587"/>
      <c r="IE100" s="587"/>
      <c r="IF100" s="587"/>
      <c r="IG100" s="587"/>
      <c r="IH100" s="587"/>
      <c r="II100" s="587"/>
      <c r="IJ100" s="587"/>
      <c r="IK100" s="587"/>
      <c r="IL100" s="587"/>
      <c r="IM100" s="587"/>
      <c r="IN100" s="587"/>
      <c r="IO100" s="587"/>
      <c r="IP100" s="587"/>
      <c r="IQ100" s="587"/>
      <c r="IR100" s="587"/>
      <c r="IS100" s="587"/>
      <c r="IT100" s="587"/>
      <c r="IU100" s="587"/>
      <c r="IV100" s="587"/>
    </row>
    <row r="101" spans="1:256" s="388" customFormat="1" ht="12.75" customHeight="1" x14ac:dyDescent="0.25">
      <c r="A101" s="282"/>
      <c r="B101" s="330" t="s">
        <v>43</v>
      </c>
      <c r="C101" s="331"/>
      <c r="D101" s="331"/>
      <c r="E101" s="338" t="s">
        <v>367</v>
      </c>
      <c r="F101" s="295">
        <v>2.8</v>
      </c>
      <c r="G101" s="330" t="s">
        <v>14</v>
      </c>
      <c r="H101" s="331"/>
      <c r="I101" s="331"/>
      <c r="J101" s="338" t="s">
        <v>221</v>
      </c>
      <c r="K101" s="389">
        <v>2.8</v>
      </c>
      <c r="L101" s="339" t="s">
        <v>410</v>
      </c>
      <c r="M101" s="389" t="s">
        <v>367</v>
      </c>
      <c r="N101" s="295">
        <v>1</v>
      </c>
      <c r="O101" s="331" t="s">
        <v>660</v>
      </c>
      <c r="P101" s="331"/>
      <c r="Q101" s="331"/>
      <c r="R101" s="332"/>
      <c r="S101" s="282" t="s">
        <v>100</v>
      </c>
      <c r="T101" s="399" t="s">
        <v>116</v>
      </c>
      <c r="U101" s="400"/>
      <c r="V101" s="400"/>
      <c r="W101" s="400"/>
      <c r="X101" s="395" t="s">
        <v>246</v>
      </c>
      <c r="Y101" s="395" t="s">
        <v>140</v>
      </c>
      <c r="Z101" s="317" t="s">
        <v>246</v>
      </c>
      <c r="AA101" s="400"/>
      <c r="AB101" s="408"/>
      <c r="AC101" s="369" t="s">
        <v>642</v>
      </c>
      <c r="AD101" s="369">
        <v>2.2000000000000002E-2</v>
      </c>
      <c r="AE101" s="317" t="s">
        <v>246</v>
      </c>
      <c r="AF101" s="318"/>
      <c r="AG101" s="335" t="s">
        <v>9</v>
      </c>
      <c r="AH101" s="369">
        <v>5.9000000000000004E-2</v>
      </c>
      <c r="AI101" s="369" t="s">
        <v>482</v>
      </c>
      <c r="AJ101" s="317" t="s">
        <v>408</v>
      </c>
      <c r="AK101" s="317"/>
      <c r="AL101" s="335" t="s">
        <v>589</v>
      </c>
      <c r="AM101" s="369">
        <v>2.2500000000000003E-3</v>
      </c>
      <c r="AN101" s="317" t="s">
        <v>443</v>
      </c>
      <c r="AO101" s="335"/>
      <c r="AP101" s="335"/>
      <c r="AQ101" s="371"/>
      <c r="AR101" s="282"/>
      <c r="AS101" s="282"/>
      <c r="AT101" s="377" t="str">
        <f>IF('INPUT &amp; OUTPUT'!$AF$10=1,"",IF('INPUT &amp; OUTPUT'!$AF$10=2,$B101,$T101))</f>
        <v>General Industry (Winery)</v>
      </c>
      <c r="AU101" s="378"/>
      <c r="AV101" s="378"/>
      <c r="AW101" s="379"/>
      <c r="AX101" s="380" t="str">
        <f>IF('INPUT &amp; OUTPUT'!$AF$10=1,"",IF('INPUT &amp; OUTPUT'!$AF$10=2,$B101,$Z101))</f>
        <v>General Industry</v>
      </c>
      <c r="AY101" s="381"/>
      <c r="AZ101" s="380"/>
      <c r="BA101" s="382" t="str">
        <f>IF('INPUT &amp; OUTPUT'!$AF$10=1,"",IF('INPUT &amp; OUTPUT'!$AF$10=2,E101,AC101))</f>
        <v>m² TUA</v>
      </c>
      <c r="BB101" s="383">
        <f>IF('INPUT &amp; OUTPUT'!$AF$10=1,"",IF('INPUT &amp; OUTPUT'!$AF$10=2,F101,AD101))</f>
        <v>2.2000000000000002E-2</v>
      </c>
      <c r="BC101" s="380" t="str">
        <f>IF('INPUT &amp; OUTPUT'!$AF$10=1,"",IF('INPUT &amp; OUTPUT'!$AF$10=2,$G101,$AE101))</f>
        <v>General Industry</v>
      </c>
      <c r="BD101" s="384"/>
      <c r="BE101" s="385"/>
      <c r="BF101" s="385" t="str">
        <f>IF('INPUT &amp; OUTPUT'!$AF$10=1,"",IF('INPUT &amp; OUTPUT'!$AF$10=2,$J101,$AG101))</f>
        <v>m²  GFA</v>
      </c>
      <c r="BG101" s="386">
        <f>IF('INPUT &amp; OUTPUT'!$AF$10=1,"",IF('INPUT &amp; OUTPUT'!$AF$10=2,"",$AH101))</f>
        <v>5.9000000000000004E-2</v>
      </c>
      <c r="BH101" s="296" t="str">
        <f>IF('INPUT &amp; OUTPUT'!$AF$10=1,"",IF('INPUT &amp; OUTPUT'!$AF$10=2,$K101,$AI101))</f>
        <v>1/5 or part</v>
      </c>
      <c r="BI101" s="380" t="str">
        <f>IF('INPUT &amp; OUTPUT'!$AF$10=1,"",IF('INPUT &amp; OUTPUT'!$AF$10=2,$L101,$AJ101))</f>
        <v>Industrial uses</v>
      </c>
      <c r="BJ101" s="385"/>
      <c r="BK101" s="385" t="str">
        <f>IF('INPUT &amp; OUTPUT'!$AF$10=1,"",IF('INPUT &amp; OUTPUT'!$AF$10=2,$M101,$AL101))</f>
        <v>m² site area</v>
      </c>
      <c r="BL101" s="296">
        <f>IF('INPUT &amp; OUTPUT'!$AF$10=1,"",IF('INPUT &amp; OUTPUT'!$AF$10=2,$N101,$AM101))</f>
        <v>2.2500000000000003E-3</v>
      </c>
      <c r="BM101" s="384" t="str">
        <f>IF(OR(BI101="Single dwelling unit",BI101="Multiple dwelling units"),"dwelling",IF(AND('INPUT &amp; OUTPUT'!$AF$10=2,'Reference Data'!AT101&lt;&gt;0),"lot","-"))</f>
        <v>-</v>
      </c>
      <c r="BN101" s="387"/>
      <c r="BO101" s="380" t="str">
        <f>IF('INPUT &amp; OUTPUT'!$AF$10=1,"",IF('INPUT &amp; OUTPUT'!$AF$10=2,$O101,$AN101))</f>
        <v>High impact rural</v>
      </c>
      <c r="BP101" s="378"/>
      <c r="BQ101" s="378"/>
      <c r="BR101" s="379"/>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282"/>
      <c r="CX101" s="282"/>
      <c r="CY101" s="282"/>
      <c r="CZ101" s="282"/>
      <c r="DA101" s="282"/>
      <c r="DB101" s="282"/>
      <c r="DC101" s="282"/>
      <c r="DD101" s="282"/>
      <c r="DE101" s="282"/>
      <c r="DF101" s="282"/>
      <c r="DG101" s="282"/>
      <c r="DH101" s="282"/>
      <c r="DI101" s="282"/>
      <c r="DJ101" s="282"/>
      <c r="DK101" s="282"/>
      <c r="DL101" s="282"/>
      <c r="DM101" s="282"/>
      <c r="DN101" s="282"/>
      <c r="DO101" s="282"/>
      <c r="DP101" s="282"/>
      <c r="DQ101" s="282"/>
      <c r="DR101" s="282"/>
      <c r="DS101" s="282"/>
      <c r="DT101" s="282"/>
      <c r="DU101" s="282"/>
      <c r="DV101" s="282"/>
      <c r="DW101" s="282"/>
      <c r="DX101" s="282"/>
      <c r="DY101" s="282"/>
      <c r="DZ101" s="282"/>
      <c r="EA101" s="282"/>
      <c r="EB101" s="282"/>
      <c r="EC101" s="282"/>
      <c r="ED101" s="282"/>
      <c r="EE101" s="282"/>
      <c r="EF101" s="282"/>
      <c r="EG101" s="282"/>
      <c r="EH101" s="282"/>
      <c r="EI101" s="282"/>
      <c r="EJ101" s="282"/>
      <c r="EK101" s="282"/>
      <c r="EL101" s="282"/>
      <c r="EM101" s="282"/>
      <c r="EN101" s="282"/>
      <c r="EO101" s="282"/>
      <c r="EP101" s="282"/>
      <c r="EQ101" s="282"/>
      <c r="ER101" s="282"/>
      <c r="ES101" s="282"/>
      <c r="ET101" s="282"/>
      <c r="EU101" s="282"/>
      <c r="EV101" s="282"/>
      <c r="EW101" s="282"/>
      <c r="EX101" s="282"/>
      <c r="EY101" s="282"/>
      <c r="EZ101" s="282"/>
      <c r="FA101" s="282"/>
      <c r="FB101" s="282"/>
      <c r="FC101" s="282"/>
      <c r="FD101" s="282"/>
      <c r="FE101" s="282"/>
      <c r="FF101" s="282"/>
      <c r="FG101" s="282"/>
      <c r="FH101" s="282"/>
      <c r="FI101" s="282"/>
      <c r="FJ101" s="282"/>
      <c r="FK101" s="282"/>
      <c r="FL101" s="282"/>
      <c r="FM101" s="282"/>
      <c r="FN101" s="282"/>
      <c r="FO101" s="282"/>
      <c r="FP101" s="282"/>
      <c r="FQ101" s="282"/>
      <c r="FR101" s="282"/>
      <c r="FS101" s="282"/>
      <c r="FT101" s="282"/>
      <c r="FU101" s="282"/>
      <c r="FV101" s="282"/>
      <c r="FW101" s="282"/>
      <c r="FX101" s="282"/>
      <c r="FY101" s="282"/>
      <c r="FZ101" s="282"/>
      <c r="GA101" s="282"/>
      <c r="GB101" s="282"/>
      <c r="GC101" s="282"/>
      <c r="GD101" s="282"/>
      <c r="GE101" s="282"/>
      <c r="GF101" s="282"/>
      <c r="GG101" s="282"/>
      <c r="GH101" s="587"/>
      <c r="GI101" s="587"/>
      <c r="GJ101" s="587"/>
      <c r="GK101" s="587"/>
      <c r="GL101" s="587"/>
      <c r="GM101" s="587"/>
      <c r="GN101" s="587"/>
      <c r="GO101" s="587"/>
      <c r="GP101" s="587"/>
      <c r="GQ101" s="587"/>
      <c r="GR101" s="587"/>
      <c r="GS101" s="587"/>
      <c r="GT101" s="587"/>
      <c r="GU101" s="587"/>
      <c r="GV101" s="587"/>
      <c r="GW101" s="587"/>
      <c r="GX101" s="587"/>
      <c r="GY101" s="587"/>
      <c r="GZ101" s="587"/>
      <c r="HA101" s="587"/>
      <c r="HB101" s="587"/>
      <c r="HC101" s="587"/>
      <c r="HD101" s="587"/>
      <c r="HE101" s="587"/>
      <c r="HF101" s="587"/>
      <c r="HG101" s="587"/>
      <c r="HH101" s="587"/>
      <c r="HI101" s="587"/>
      <c r="HJ101" s="587"/>
      <c r="HK101" s="587"/>
      <c r="HL101" s="587"/>
      <c r="HM101" s="587"/>
      <c r="HN101" s="587"/>
      <c r="HO101" s="587"/>
      <c r="HP101" s="587"/>
      <c r="HQ101" s="587"/>
      <c r="HR101" s="587"/>
      <c r="HS101" s="587"/>
      <c r="HT101" s="587"/>
      <c r="HU101" s="587"/>
      <c r="HV101" s="587"/>
      <c r="HW101" s="587"/>
      <c r="HX101" s="587"/>
      <c r="HY101" s="587"/>
      <c r="HZ101" s="587"/>
      <c r="IA101" s="587"/>
      <c r="IB101" s="587"/>
      <c r="IC101" s="587"/>
      <c r="ID101" s="587"/>
      <c r="IE101" s="587"/>
      <c r="IF101" s="587"/>
      <c r="IG101" s="587"/>
      <c r="IH101" s="587"/>
      <c r="II101" s="587"/>
      <c r="IJ101" s="587"/>
      <c r="IK101" s="587"/>
      <c r="IL101" s="587"/>
      <c r="IM101" s="587"/>
      <c r="IN101" s="587"/>
      <c r="IO101" s="587"/>
      <c r="IP101" s="587"/>
      <c r="IQ101" s="587"/>
      <c r="IR101" s="587"/>
      <c r="IS101" s="587"/>
      <c r="IT101" s="587"/>
      <c r="IU101" s="587"/>
      <c r="IV101" s="587"/>
    </row>
    <row r="102" spans="1:256" s="388" customFormat="1" ht="12.75" customHeight="1" x14ac:dyDescent="0.25">
      <c r="A102" s="282"/>
      <c r="B102" s="392" t="s">
        <v>366</v>
      </c>
      <c r="C102" s="378"/>
      <c r="D102" s="378"/>
      <c r="E102" s="393" t="s">
        <v>367</v>
      </c>
      <c r="F102" s="296">
        <v>2.8</v>
      </c>
      <c r="G102" s="392" t="s">
        <v>548</v>
      </c>
      <c r="H102" s="378"/>
      <c r="I102" s="378"/>
      <c r="J102" s="393" t="s">
        <v>221</v>
      </c>
      <c r="K102" s="394">
        <v>2.8</v>
      </c>
      <c r="L102" s="382" t="s">
        <v>413</v>
      </c>
      <c r="M102" s="394" t="s">
        <v>367</v>
      </c>
      <c r="N102" s="296">
        <v>1</v>
      </c>
      <c r="O102" s="378" t="s">
        <v>660</v>
      </c>
      <c r="P102" s="378"/>
      <c r="Q102" s="378"/>
      <c r="R102" s="385"/>
      <c r="S102" s="282" t="s">
        <v>100</v>
      </c>
      <c r="T102" s="316" t="s">
        <v>244</v>
      </c>
      <c r="U102" s="317"/>
      <c r="V102" s="317"/>
      <c r="W102" s="317"/>
      <c r="X102" s="325" t="s">
        <v>244</v>
      </c>
      <c r="Y102" s="325" t="s">
        <v>179</v>
      </c>
      <c r="Z102" s="317" t="s">
        <v>244</v>
      </c>
      <c r="AA102" s="317"/>
      <c r="AB102" s="318"/>
      <c r="AC102" s="369" t="s">
        <v>243</v>
      </c>
      <c r="AD102" s="369">
        <v>6.9</v>
      </c>
      <c r="AE102" s="317" t="s">
        <v>244</v>
      </c>
      <c r="AF102" s="318"/>
      <c r="AG102" s="335" t="s">
        <v>222</v>
      </c>
      <c r="AH102" s="369" t="s">
        <v>503</v>
      </c>
      <c r="AI102" s="369">
        <v>0</v>
      </c>
      <c r="AJ102" s="317" t="s">
        <v>407</v>
      </c>
      <c r="AK102" s="335"/>
      <c r="AL102" s="335" t="s">
        <v>589</v>
      </c>
      <c r="AM102" s="369">
        <v>2.5000000000000001E-3</v>
      </c>
      <c r="AN102" s="317" t="s">
        <v>478</v>
      </c>
      <c r="AO102" s="335"/>
      <c r="AP102" s="335"/>
      <c r="AQ102" s="371"/>
      <c r="AR102" s="282"/>
      <c r="AS102" s="282"/>
      <c r="AT102" s="377" t="str">
        <f>IF('INPUT &amp; OUTPUT'!$AF$10=1,"",IF('INPUT &amp; OUTPUT'!$AF$10=2,$B102,$T102))</f>
        <v>Home Based Business</v>
      </c>
      <c r="AU102" s="378"/>
      <c r="AV102" s="378"/>
      <c r="AW102" s="379"/>
      <c r="AX102" s="380" t="str">
        <f>IF('INPUT &amp; OUTPUT'!$AF$10=1,"",IF('INPUT &amp; OUTPUT'!$AF$10=2,$B102,$Z102))</f>
        <v>Home Based Business</v>
      </c>
      <c r="AY102" s="381"/>
      <c r="AZ102" s="380"/>
      <c r="BA102" s="382" t="str">
        <f>IF('INPUT &amp; OUTPUT'!$AF$10=1,"",IF('INPUT &amp; OUTPUT'!$AF$10=2,E102,AC102))</f>
        <v>dwelling unit</v>
      </c>
      <c r="BB102" s="383">
        <f>IF('INPUT &amp; OUTPUT'!$AF$10=1,"",IF('INPUT &amp; OUTPUT'!$AF$10=2,F102,AD102))</f>
        <v>6.9</v>
      </c>
      <c r="BC102" s="380" t="str">
        <f>IF('INPUT &amp; OUTPUT'!$AF$10=1,"",IF('INPUT &amp; OUTPUT'!$AF$10=2,$G102,$AE102))</f>
        <v>Home Based Business</v>
      </c>
      <c r="BD102" s="384"/>
      <c r="BE102" s="385"/>
      <c r="BF102" s="385" t="str">
        <f>IF('INPUT &amp; OUTPUT'!$AF$10=1,"",IF('INPUT &amp; OUTPUT'!$AF$10=2,$J102,$AG102))</f>
        <v>N/A</v>
      </c>
      <c r="BG102" s="386" t="str">
        <f>IF('INPUT &amp; OUTPUT'!$AF$10=1,"",IF('INPUT &amp; OUTPUT'!$AF$10=2,"",$AH102))</f>
        <v>-</v>
      </c>
      <c r="BH102" s="296">
        <f>IF('INPUT &amp; OUTPUT'!$AF$10=1,"",IF('INPUT &amp; OUTPUT'!$AF$10=2,$K102,$AI102))</f>
        <v>0</v>
      </c>
      <c r="BI102" s="380" t="str">
        <f>IF('INPUT &amp; OUTPUT'!$AF$10=1,"",IF('INPUT &amp; OUTPUT'!$AF$10=2,$L102,$AJ102))</f>
        <v>Commercial or retail uses</v>
      </c>
      <c r="BJ102" s="385"/>
      <c r="BK102" s="385" t="str">
        <f>IF('INPUT &amp; OUTPUT'!$AF$10=1,"",IF('INPUT &amp; OUTPUT'!$AF$10=2,$M102,$AL102))</f>
        <v>m² site area</v>
      </c>
      <c r="BL102" s="296">
        <f>IF('INPUT &amp; OUTPUT'!$AF$10=1,"",IF('INPUT &amp; OUTPUT'!$AF$10=2,$N102,$AM102))</f>
        <v>2.5000000000000001E-3</v>
      </c>
      <c r="BM102" s="384" t="str">
        <f>IF(OR(BI102="Single dwelling unit",BI102="Multiple dwelling units"),"dwelling",IF(AND('INPUT &amp; OUTPUT'!$AF$10=2,'Reference Data'!AT102&lt;&gt;0),"lot","-"))</f>
        <v>-</v>
      </c>
      <c r="BN102" s="387"/>
      <c r="BO102" s="380" t="str">
        <f>IF('INPUT &amp; OUTPUT'!$AF$10=1,"",IF('INPUT &amp; OUTPUT'!$AF$10=2,$O102,$AN102))</f>
        <v>Minor uses</v>
      </c>
      <c r="BP102" s="378"/>
      <c r="BQ102" s="378"/>
      <c r="BR102" s="379"/>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282"/>
      <c r="CX102" s="282"/>
      <c r="CY102" s="282"/>
      <c r="CZ102" s="282"/>
      <c r="DA102" s="282"/>
      <c r="DB102" s="282"/>
      <c r="DC102" s="282"/>
      <c r="DD102" s="282"/>
      <c r="DE102" s="282"/>
      <c r="DF102" s="282"/>
      <c r="DG102" s="282"/>
      <c r="DH102" s="282"/>
      <c r="DI102" s="282"/>
      <c r="DJ102" s="282"/>
      <c r="DK102" s="282"/>
      <c r="DL102" s="282"/>
      <c r="DM102" s="282"/>
      <c r="DN102" s="282"/>
      <c r="DO102" s="282"/>
      <c r="DP102" s="282"/>
      <c r="DQ102" s="282"/>
      <c r="DR102" s="282"/>
      <c r="DS102" s="282"/>
      <c r="DT102" s="282"/>
      <c r="DU102" s="282"/>
      <c r="DV102" s="282"/>
      <c r="DW102" s="282"/>
      <c r="DX102" s="282"/>
      <c r="DY102" s="282"/>
      <c r="DZ102" s="282"/>
      <c r="EA102" s="282"/>
      <c r="EB102" s="282"/>
      <c r="EC102" s="282"/>
      <c r="ED102" s="282"/>
      <c r="EE102" s="282"/>
      <c r="EF102" s="282"/>
      <c r="EG102" s="282"/>
      <c r="EH102" s="282"/>
      <c r="EI102" s="282"/>
      <c r="EJ102" s="282"/>
      <c r="EK102" s="282"/>
      <c r="EL102" s="282"/>
      <c r="EM102" s="282"/>
      <c r="EN102" s="282"/>
      <c r="EO102" s="282"/>
      <c r="EP102" s="282"/>
      <c r="EQ102" s="282"/>
      <c r="ER102" s="282"/>
      <c r="ES102" s="282"/>
      <c r="ET102" s="282"/>
      <c r="EU102" s="282"/>
      <c r="EV102" s="282"/>
      <c r="EW102" s="282"/>
      <c r="EX102" s="282"/>
      <c r="EY102" s="282"/>
      <c r="EZ102" s="282"/>
      <c r="FA102" s="282"/>
      <c r="FB102" s="282"/>
      <c r="FC102" s="282"/>
      <c r="FD102" s="282"/>
      <c r="FE102" s="282"/>
      <c r="FF102" s="282"/>
      <c r="FG102" s="282"/>
      <c r="FH102" s="282"/>
      <c r="FI102" s="282"/>
      <c r="FJ102" s="282"/>
      <c r="FK102" s="282"/>
      <c r="FL102" s="282"/>
      <c r="FM102" s="282"/>
      <c r="FN102" s="282"/>
      <c r="FO102" s="282"/>
      <c r="FP102" s="282"/>
      <c r="FQ102" s="282"/>
      <c r="FR102" s="282"/>
      <c r="FS102" s="282"/>
      <c r="FT102" s="282"/>
      <c r="FU102" s="282"/>
      <c r="FV102" s="282"/>
      <c r="FW102" s="282"/>
      <c r="FX102" s="282"/>
      <c r="FY102" s="282"/>
      <c r="FZ102" s="282"/>
      <c r="GA102" s="282"/>
      <c r="GB102" s="282"/>
      <c r="GC102" s="282"/>
      <c r="GD102" s="282"/>
      <c r="GE102" s="282"/>
      <c r="GF102" s="282"/>
      <c r="GG102" s="282"/>
      <c r="GH102" s="587"/>
      <c r="GI102" s="587"/>
      <c r="GJ102" s="587"/>
      <c r="GK102" s="587"/>
      <c r="GL102" s="587"/>
      <c r="GM102" s="587"/>
      <c r="GN102" s="587"/>
      <c r="GO102" s="587"/>
      <c r="GP102" s="587"/>
      <c r="GQ102" s="587"/>
      <c r="GR102" s="587"/>
      <c r="GS102" s="587"/>
      <c r="GT102" s="587"/>
      <c r="GU102" s="587"/>
      <c r="GV102" s="587"/>
      <c r="GW102" s="587"/>
      <c r="GX102" s="587"/>
      <c r="GY102" s="587"/>
      <c r="GZ102" s="587"/>
      <c r="HA102" s="587"/>
      <c r="HB102" s="587"/>
      <c r="HC102" s="587"/>
      <c r="HD102" s="587"/>
      <c r="HE102" s="587"/>
      <c r="HF102" s="587"/>
      <c r="HG102" s="587"/>
      <c r="HH102" s="587"/>
      <c r="HI102" s="587"/>
      <c r="HJ102" s="587"/>
      <c r="HK102" s="587"/>
      <c r="HL102" s="587"/>
      <c r="HM102" s="587"/>
      <c r="HN102" s="587"/>
      <c r="HO102" s="587"/>
      <c r="HP102" s="587"/>
      <c r="HQ102" s="587"/>
      <c r="HR102" s="587"/>
      <c r="HS102" s="587"/>
      <c r="HT102" s="587"/>
      <c r="HU102" s="587"/>
      <c r="HV102" s="587"/>
      <c r="HW102" s="587"/>
      <c r="HX102" s="587"/>
      <c r="HY102" s="587"/>
      <c r="HZ102" s="587"/>
      <c r="IA102" s="587"/>
      <c r="IB102" s="587"/>
      <c r="IC102" s="587"/>
      <c r="ID102" s="587"/>
      <c r="IE102" s="587"/>
      <c r="IF102" s="587"/>
      <c r="IG102" s="587"/>
      <c r="IH102" s="587"/>
      <c r="II102" s="587"/>
      <c r="IJ102" s="587"/>
      <c r="IK102" s="587"/>
      <c r="IL102" s="587"/>
      <c r="IM102" s="587"/>
      <c r="IN102" s="587"/>
      <c r="IO102" s="587"/>
      <c r="IP102" s="587"/>
      <c r="IQ102" s="587"/>
      <c r="IR102" s="587"/>
      <c r="IS102" s="587"/>
      <c r="IT102" s="587"/>
      <c r="IU102" s="587"/>
      <c r="IV102" s="587"/>
    </row>
    <row r="103" spans="1:256" s="388" customFormat="1" ht="12.75" customHeight="1" x14ac:dyDescent="0.25">
      <c r="A103" s="282"/>
      <c r="B103" s="330" t="s">
        <v>44</v>
      </c>
      <c r="C103" s="331"/>
      <c r="D103" s="331"/>
      <c r="E103" s="338" t="s">
        <v>367</v>
      </c>
      <c r="F103" s="295">
        <v>2.8</v>
      </c>
      <c r="G103" s="330" t="s">
        <v>11</v>
      </c>
      <c r="H103" s="331"/>
      <c r="I103" s="331"/>
      <c r="J103" s="338" t="s">
        <v>221</v>
      </c>
      <c r="K103" s="389">
        <v>1.9879999999999998</v>
      </c>
      <c r="L103" s="339" t="s">
        <v>410</v>
      </c>
      <c r="M103" s="389" t="s">
        <v>367</v>
      </c>
      <c r="N103" s="295">
        <v>1</v>
      </c>
      <c r="O103" s="331" t="s">
        <v>660</v>
      </c>
      <c r="P103" s="331"/>
      <c r="Q103" s="331"/>
      <c r="R103" s="332"/>
      <c r="S103" s="282" t="s">
        <v>100</v>
      </c>
      <c r="T103" s="334" t="s">
        <v>254</v>
      </c>
      <c r="U103" s="317"/>
      <c r="V103" s="317"/>
      <c r="W103" s="317"/>
      <c r="X103" s="369" t="s">
        <v>254</v>
      </c>
      <c r="Y103" s="369" t="s">
        <v>254</v>
      </c>
      <c r="Z103" s="317" t="s">
        <v>224</v>
      </c>
      <c r="AA103" s="317"/>
      <c r="AB103" s="318"/>
      <c r="AC103" s="369" t="s">
        <v>223</v>
      </c>
      <c r="AD103" s="369">
        <v>0</v>
      </c>
      <c r="AE103" s="317" t="s">
        <v>254</v>
      </c>
      <c r="AF103" s="318"/>
      <c r="AG103" s="335" t="s">
        <v>286</v>
      </c>
      <c r="AH103" s="369" t="s">
        <v>503</v>
      </c>
      <c r="AI103" s="369">
        <v>0.5</v>
      </c>
      <c r="AJ103" s="317" t="s">
        <v>407</v>
      </c>
      <c r="AK103" s="371"/>
      <c r="AL103" s="335" t="s">
        <v>589</v>
      </c>
      <c r="AM103" s="369">
        <v>2.5000000000000001E-3</v>
      </c>
      <c r="AN103" s="317" t="s">
        <v>449</v>
      </c>
      <c r="AO103" s="335"/>
      <c r="AP103" s="335"/>
      <c r="AQ103" s="371"/>
      <c r="AR103" s="282"/>
      <c r="AS103" s="282"/>
      <c r="AT103" s="377" t="str">
        <f>IF('INPUT &amp; OUTPUT'!$AF$10=1,"",IF('INPUT &amp; OUTPUT'!$AF$10=2,$B103,$T103))</f>
        <v>Hospital</v>
      </c>
      <c r="AU103" s="378"/>
      <c r="AV103" s="378"/>
      <c r="AW103" s="379"/>
      <c r="AX103" s="380" t="str">
        <f>IF('INPUT &amp; OUTPUT'!$AF$10=1,"",IF('INPUT &amp; OUTPUT'!$AF$10=2,$B103,$Z103))</f>
        <v>Other</v>
      </c>
      <c r="AY103" s="381"/>
      <c r="AZ103" s="380"/>
      <c r="BA103" s="382" t="str">
        <f>IF('INPUT &amp; OUTPUT'!$AF$10=1,"",IF('INPUT &amp; OUTPUT'!$AF$10=2,E103,AC103))</f>
        <v>FPA</v>
      </c>
      <c r="BB103" s="383">
        <f>IF('INPUT &amp; OUTPUT'!$AF$10=1,"",IF('INPUT &amp; OUTPUT'!$AF$10=2,F103,AD103))</f>
        <v>0</v>
      </c>
      <c r="BC103" s="380" t="str">
        <f>IF('INPUT &amp; OUTPUT'!$AF$10=1,"",IF('INPUT &amp; OUTPUT'!$AF$10=2,$G103,$AE103))</f>
        <v>Hospital</v>
      </c>
      <c r="BD103" s="384"/>
      <c r="BE103" s="385"/>
      <c r="BF103" s="385" t="str">
        <f>IF('INPUT &amp; OUTPUT'!$AF$10=1,"",IF('INPUT &amp; OUTPUT'!$AF$10=2,$J103,$AG103))</f>
        <v>single bed</v>
      </c>
      <c r="BG103" s="386" t="str">
        <f>IF('INPUT &amp; OUTPUT'!$AF$10=1,"",IF('INPUT &amp; OUTPUT'!$AF$10=2,"",$AH103))</f>
        <v>-</v>
      </c>
      <c r="BH103" s="296">
        <f>IF('INPUT &amp; OUTPUT'!$AF$10=1,"",IF('INPUT &amp; OUTPUT'!$AF$10=2,$K103,$AI103))</f>
        <v>0.5</v>
      </c>
      <c r="BI103" s="380" t="str">
        <f>IF('INPUT &amp; OUTPUT'!$AF$10=1,"",IF('INPUT &amp; OUTPUT'!$AF$10=2,$L103,$AJ103))</f>
        <v>Commercial or retail uses</v>
      </c>
      <c r="BJ103" s="385"/>
      <c r="BK103" s="385" t="str">
        <f>IF('INPUT &amp; OUTPUT'!$AF$10=1,"",IF('INPUT &amp; OUTPUT'!$AF$10=2,$M103,$AL103))</f>
        <v>m² site area</v>
      </c>
      <c r="BL103" s="296">
        <f>IF('INPUT &amp; OUTPUT'!$AF$10=1,"",IF('INPUT &amp; OUTPUT'!$AF$10=2,$N103,$AM103))</f>
        <v>2.5000000000000001E-3</v>
      </c>
      <c r="BM103" s="384" t="str">
        <f>IF(OR(BI103="Single dwelling unit",BI103="Multiple dwelling units"),"dwelling",IF(AND('INPUT &amp; OUTPUT'!$AF$10=2,'Reference Data'!AT103&lt;&gt;0),"lot","-"))</f>
        <v>-</v>
      </c>
      <c r="BN103" s="387"/>
      <c r="BO103" s="380" t="str">
        <f>IF('INPUT &amp; OUTPUT'!$AF$10=1,"",IF('INPUT &amp; OUTPUT'!$AF$10=2,$O103,$AN103))</f>
        <v>Essential services</v>
      </c>
      <c r="BP103" s="378"/>
      <c r="BQ103" s="378"/>
      <c r="BR103" s="379"/>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282"/>
      <c r="CX103" s="282"/>
      <c r="CY103" s="282"/>
      <c r="CZ103" s="282"/>
      <c r="DA103" s="282"/>
      <c r="DB103" s="282"/>
      <c r="DC103" s="282"/>
      <c r="DD103" s="282"/>
      <c r="DE103" s="282"/>
      <c r="DF103" s="282"/>
      <c r="DG103" s="282"/>
      <c r="DH103" s="282"/>
      <c r="DI103" s="282"/>
      <c r="DJ103" s="282"/>
      <c r="DK103" s="282"/>
      <c r="DL103" s="282"/>
      <c r="DM103" s="282"/>
      <c r="DN103" s="282"/>
      <c r="DO103" s="282"/>
      <c r="DP103" s="282"/>
      <c r="DQ103" s="282"/>
      <c r="DR103" s="282"/>
      <c r="DS103" s="282"/>
      <c r="DT103" s="282"/>
      <c r="DU103" s="282"/>
      <c r="DV103" s="282"/>
      <c r="DW103" s="282"/>
      <c r="DX103" s="282"/>
      <c r="DY103" s="282"/>
      <c r="DZ103" s="282"/>
      <c r="EA103" s="282"/>
      <c r="EB103" s="282"/>
      <c r="EC103" s="282"/>
      <c r="ED103" s="282"/>
      <c r="EE103" s="282"/>
      <c r="EF103" s="282"/>
      <c r="EG103" s="282"/>
      <c r="EH103" s="282"/>
      <c r="EI103" s="282"/>
      <c r="EJ103" s="282"/>
      <c r="EK103" s="282"/>
      <c r="EL103" s="282"/>
      <c r="EM103" s="282"/>
      <c r="EN103" s="282"/>
      <c r="EO103" s="282"/>
      <c r="EP103" s="282"/>
      <c r="EQ103" s="282"/>
      <c r="ER103" s="282"/>
      <c r="ES103" s="282"/>
      <c r="ET103" s="282"/>
      <c r="EU103" s="282"/>
      <c r="EV103" s="282"/>
      <c r="EW103" s="282"/>
      <c r="EX103" s="282"/>
      <c r="EY103" s="282"/>
      <c r="EZ103" s="282"/>
      <c r="FA103" s="282"/>
      <c r="FB103" s="282"/>
      <c r="FC103" s="282"/>
      <c r="FD103" s="282"/>
      <c r="FE103" s="282"/>
      <c r="FF103" s="282"/>
      <c r="FG103" s="282"/>
      <c r="FH103" s="282"/>
      <c r="FI103" s="282"/>
      <c r="FJ103" s="282"/>
      <c r="FK103" s="282"/>
      <c r="FL103" s="282"/>
      <c r="FM103" s="282"/>
      <c r="FN103" s="282"/>
      <c r="FO103" s="282"/>
      <c r="FP103" s="282"/>
      <c r="FQ103" s="282"/>
      <c r="FR103" s="282"/>
      <c r="FS103" s="282"/>
      <c r="FT103" s="282"/>
      <c r="FU103" s="282"/>
      <c r="FV103" s="282"/>
      <c r="FW103" s="282"/>
      <c r="FX103" s="282"/>
      <c r="FY103" s="282"/>
      <c r="FZ103" s="282"/>
      <c r="GA103" s="282"/>
      <c r="GB103" s="282"/>
      <c r="GC103" s="282"/>
      <c r="GD103" s="282"/>
      <c r="GE103" s="282"/>
      <c r="GF103" s="282"/>
      <c r="GG103" s="282"/>
      <c r="GH103" s="587"/>
      <c r="GI103" s="587"/>
      <c r="GJ103" s="587"/>
      <c r="GK103" s="587"/>
      <c r="GL103" s="587"/>
      <c r="GM103" s="587"/>
      <c r="GN103" s="587"/>
      <c r="GO103" s="587"/>
      <c r="GP103" s="587"/>
      <c r="GQ103" s="587"/>
      <c r="GR103" s="587"/>
      <c r="GS103" s="587"/>
      <c r="GT103" s="587"/>
      <c r="GU103" s="587"/>
      <c r="GV103" s="587"/>
      <c r="GW103" s="587"/>
      <c r="GX103" s="587"/>
      <c r="GY103" s="587"/>
      <c r="GZ103" s="587"/>
      <c r="HA103" s="587"/>
      <c r="HB103" s="587"/>
      <c r="HC103" s="587"/>
      <c r="HD103" s="587"/>
      <c r="HE103" s="587"/>
      <c r="HF103" s="587"/>
      <c r="HG103" s="587"/>
      <c r="HH103" s="587"/>
      <c r="HI103" s="587"/>
      <c r="HJ103" s="587"/>
      <c r="HK103" s="587"/>
      <c r="HL103" s="587"/>
      <c r="HM103" s="587"/>
      <c r="HN103" s="587"/>
      <c r="HO103" s="587"/>
      <c r="HP103" s="587"/>
      <c r="HQ103" s="587"/>
      <c r="HR103" s="587"/>
      <c r="HS103" s="587"/>
      <c r="HT103" s="587"/>
      <c r="HU103" s="587"/>
      <c r="HV103" s="587"/>
      <c r="HW103" s="587"/>
      <c r="HX103" s="587"/>
      <c r="HY103" s="587"/>
      <c r="HZ103" s="587"/>
      <c r="IA103" s="587"/>
      <c r="IB103" s="587"/>
      <c r="IC103" s="587"/>
      <c r="ID103" s="587"/>
      <c r="IE103" s="587"/>
      <c r="IF103" s="587"/>
      <c r="IG103" s="587"/>
      <c r="IH103" s="587"/>
      <c r="II103" s="587"/>
      <c r="IJ103" s="587"/>
      <c r="IK103" s="587"/>
      <c r="IL103" s="587"/>
      <c r="IM103" s="587"/>
      <c r="IN103" s="587"/>
      <c r="IO103" s="587"/>
      <c r="IP103" s="587"/>
      <c r="IQ103" s="587"/>
      <c r="IR103" s="587"/>
      <c r="IS103" s="587"/>
      <c r="IT103" s="587"/>
      <c r="IU103" s="587"/>
      <c r="IV103" s="587"/>
    </row>
    <row r="104" spans="1:256" ht="12.75" customHeight="1" x14ac:dyDescent="0.25">
      <c r="B104" s="392" t="s">
        <v>45</v>
      </c>
      <c r="C104" s="378"/>
      <c r="D104" s="378"/>
      <c r="E104" s="393" t="s">
        <v>367</v>
      </c>
      <c r="F104" s="296">
        <v>2.8</v>
      </c>
      <c r="G104" s="392" t="s">
        <v>12</v>
      </c>
      <c r="H104" s="378"/>
      <c r="I104" s="378"/>
      <c r="J104" s="393" t="s">
        <v>221</v>
      </c>
      <c r="K104" s="394">
        <v>2.4079999999999999</v>
      </c>
      <c r="L104" s="382" t="s">
        <v>410</v>
      </c>
      <c r="M104" s="394" t="s">
        <v>367</v>
      </c>
      <c r="N104" s="296">
        <v>1</v>
      </c>
      <c r="O104" s="378" t="s">
        <v>660</v>
      </c>
      <c r="P104" s="378"/>
      <c r="Q104" s="378"/>
      <c r="R104" s="385"/>
      <c r="S104" s="282" t="s">
        <v>100</v>
      </c>
      <c r="T104" s="334" t="s">
        <v>128</v>
      </c>
      <c r="U104" s="317"/>
      <c r="V104" s="317"/>
      <c r="W104" s="317"/>
      <c r="X104" s="369" t="s">
        <v>180</v>
      </c>
      <c r="Y104" s="369" t="s">
        <v>180</v>
      </c>
      <c r="Z104" s="317" t="s">
        <v>338</v>
      </c>
      <c r="AA104" s="317"/>
      <c r="AB104" s="318"/>
      <c r="AC104" s="369" t="s">
        <v>289</v>
      </c>
      <c r="AD104" s="369">
        <v>0.9</v>
      </c>
      <c r="AE104" s="317" t="s">
        <v>110</v>
      </c>
      <c r="AF104" s="318"/>
      <c r="AG104" s="335" t="s">
        <v>289</v>
      </c>
      <c r="AH104" s="369" t="s">
        <v>503</v>
      </c>
      <c r="AI104" s="369">
        <v>1.5</v>
      </c>
      <c r="AJ104" s="317" t="s">
        <v>407</v>
      </c>
      <c r="AK104" s="318"/>
      <c r="AL104" s="335" t="s">
        <v>589</v>
      </c>
      <c r="AM104" s="369">
        <v>2.5000000000000001E-3</v>
      </c>
      <c r="AN104" s="317" t="s">
        <v>635</v>
      </c>
      <c r="AO104" s="396" t="s">
        <v>607</v>
      </c>
      <c r="AP104" s="335"/>
      <c r="AQ104" s="371"/>
      <c r="AT104" s="377" t="str">
        <f>IF('INPUT &amp; OUTPUT'!$AF$10=1,"",IF('INPUT &amp; OUTPUT'!$AF$10=2,$B104,$T104))</f>
        <v>Hotel - Accommodation component</v>
      </c>
      <c r="AU104" s="378"/>
      <c r="AV104" s="378"/>
      <c r="AW104" s="379"/>
      <c r="AX104" s="380" t="str">
        <f>IF('INPUT &amp; OUTPUT'!$AF$10=1,"",IF('INPUT &amp; OUTPUT'!$AF$10=2,$B104,$Z104))</f>
        <v>Hotel - accommodation component</v>
      </c>
      <c r="AY104" s="381"/>
      <c r="AZ104" s="380"/>
      <c r="BA104" s="382" t="str">
        <f>IF('INPUT &amp; OUTPUT'!$AF$10=1,"",IF('INPUT &amp; OUTPUT'!$AF$10=2,E104,AC104))</f>
        <v>room</v>
      </c>
      <c r="BB104" s="383">
        <f>IF('INPUT &amp; OUTPUT'!$AF$10=1,"",IF('INPUT &amp; OUTPUT'!$AF$10=2,F104,AD104))</f>
        <v>0.9</v>
      </c>
      <c r="BC104" s="380" t="str">
        <f>IF('INPUT &amp; OUTPUT'!$AF$10=1,"",IF('INPUT &amp; OUTPUT'!$AF$10=2,$G104,$AE104))</f>
        <v>Hotel (accommodation component)</v>
      </c>
      <c r="BD104" s="384"/>
      <c r="BE104" s="385"/>
      <c r="BF104" s="385" t="str">
        <f>IF('INPUT &amp; OUTPUT'!$AF$10=1,"",IF('INPUT &amp; OUTPUT'!$AF$10=2,$J104,$AG104))</f>
        <v>room</v>
      </c>
      <c r="BG104" s="386" t="str">
        <f>IF('INPUT &amp; OUTPUT'!$AF$10=1,"",IF('INPUT &amp; OUTPUT'!$AF$10=2,"",$AH104))</f>
        <v>-</v>
      </c>
      <c r="BH104" s="296">
        <f>IF('INPUT &amp; OUTPUT'!$AF$10=1,"",IF('INPUT &amp; OUTPUT'!$AF$10=2,$K104,$AI104))</f>
        <v>1.5</v>
      </c>
      <c r="BI104" s="380" t="str">
        <f>IF('INPUT &amp; OUTPUT'!$AF$10=1,"",IF('INPUT &amp; OUTPUT'!$AF$10=2,$L104,$AJ104))</f>
        <v>Commercial or retail uses</v>
      </c>
      <c r="BJ104" s="385"/>
      <c r="BK104" s="385" t="str">
        <f>IF('INPUT &amp; OUTPUT'!$AF$10=1,"",IF('INPUT &amp; OUTPUT'!$AF$10=2,$M104,$AL104))</f>
        <v>m² site area</v>
      </c>
      <c r="BL104" s="296">
        <f>IF('INPUT &amp; OUTPUT'!$AF$10=1,"",IF('INPUT &amp; OUTPUT'!$AF$10=2,$N104,$AM104))</f>
        <v>2.5000000000000001E-3</v>
      </c>
      <c r="BM104" s="384" t="str">
        <f>IF(OR(BI104="Single dwelling unit",BI104="Multiple dwelling units"),"dwelling",IF(AND('INPUT &amp; OUTPUT'!$AF$10=2,'Reference Data'!AT104&lt;&gt;0),"lot","-"))</f>
        <v>-</v>
      </c>
      <c r="BN104" s="387"/>
      <c r="BO104" s="380" t="str">
        <f>IF('INPUT &amp; OUTPUT'!$AF$10=1,"",IF('INPUT &amp; OUTPUT'!$AF$10=2,$O104,$AN104))</f>
        <v>Accommodation (short term 1 or 2 bedrooms suite)</v>
      </c>
      <c r="BP104" s="378"/>
      <c r="BQ104" s="378"/>
      <c r="BR104" s="379"/>
      <c r="GH104" s="587"/>
      <c r="GI104" s="587"/>
      <c r="GJ104" s="587"/>
      <c r="GK104" s="587"/>
      <c r="GL104" s="587"/>
      <c r="GM104" s="587"/>
      <c r="GN104" s="587"/>
      <c r="GO104" s="587"/>
      <c r="GP104" s="587"/>
      <c r="GQ104" s="587"/>
      <c r="GR104" s="587"/>
      <c r="GS104" s="587"/>
      <c r="GT104" s="587"/>
      <c r="GU104" s="587"/>
      <c r="GV104" s="587"/>
      <c r="GW104" s="587"/>
      <c r="GX104" s="587"/>
      <c r="GY104" s="587"/>
      <c r="GZ104" s="587"/>
      <c r="HA104" s="587"/>
      <c r="HB104" s="587"/>
      <c r="HC104" s="587"/>
      <c r="HD104" s="587"/>
      <c r="HE104" s="587"/>
      <c r="HF104" s="587"/>
      <c r="HG104" s="587"/>
      <c r="HH104" s="587"/>
      <c r="HI104" s="587"/>
      <c r="HJ104" s="587"/>
      <c r="HK104" s="587"/>
      <c r="HL104" s="587"/>
      <c r="HM104" s="587"/>
      <c r="HN104" s="587"/>
      <c r="HO104" s="587"/>
      <c r="HP104" s="587"/>
      <c r="HQ104" s="587"/>
      <c r="HR104" s="587"/>
      <c r="HS104" s="587"/>
      <c r="HT104" s="587"/>
      <c r="HU104" s="587"/>
      <c r="HV104" s="587"/>
      <c r="HW104" s="587"/>
      <c r="HX104" s="587"/>
      <c r="HY104" s="587"/>
      <c r="HZ104" s="587"/>
      <c r="IA104" s="587"/>
      <c r="IB104" s="587"/>
      <c r="IC104" s="587"/>
      <c r="ID104" s="587"/>
      <c r="IE104" s="587"/>
      <c r="IF104" s="587"/>
      <c r="IG104" s="587"/>
      <c r="IH104" s="587"/>
      <c r="II104" s="587"/>
      <c r="IJ104" s="587"/>
      <c r="IK104" s="587"/>
      <c r="IL104" s="587"/>
      <c r="IM104" s="587"/>
      <c r="IN104" s="587"/>
      <c r="IO104" s="587"/>
      <c r="IP104" s="587"/>
      <c r="IQ104" s="587"/>
      <c r="IR104" s="587"/>
      <c r="IS104" s="587"/>
      <c r="IT104" s="587"/>
      <c r="IU104" s="587"/>
      <c r="IV104" s="587"/>
    </row>
    <row r="105" spans="1:256" s="388" customFormat="1" ht="12.75" customHeight="1" x14ac:dyDescent="0.25">
      <c r="A105" s="282"/>
      <c r="B105" s="330" t="s">
        <v>46</v>
      </c>
      <c r="C105" s="331"/>
      <c r="D105" s="331"/>
      <c r="E105" s="338" t="s">
        <v>367</v>
      </c>
      <c r="F105" s="295">
        <v>2.8</v>
      </c>
      <c r="G105" s="330" t="s">
        <v>13</v>
      </c>
      <c r="H105" s="331"/>
      <c r="I105" s="331"/>
      <c r="J105" s="338" t="s">
        <v>221</v>
      </c>
      <c r="K105" s="389">
        <v>2.6039999999999996</v>
      </c>
      <c r="L105" s="339" t="s">
        <v>410</v>
      </c>
      <c r="M105" s="389" t="s">
        <v>367</v>
      </c>
      <c r="N105" s="295">
        <v>1</v>
      </c>
      <c r="O105" s="331" t="s">
        <v>660</v>
      </c>
      <c r="P105" s="331"/>
      <c r="Q105" s="331"/>
      <c r="R105" s="332"/>
      <c r="S105" s="282" t="s">
        <v>100</v>
      </c>
      <c r="T105" s="334" t="s">
        <v>129</v>
      </c>
      <c r="U105" s="317"/>
      <c r="V105" s="317"/>
      <c r="W105" s="317"/>
      <c r="X105" s="325" t="s">
        <v>180</v>
      </c>
      <c r="Y105" s="369" t="s">
        <v>180</v>
      </c>
      <c r="Z105" s="317" t="s">
        <v>339</v>
      </c>
      <c r="AA105" s="317"/>
      <c r="AB105" s="318"/>
      <c r="AC105" s="369" t="s">
        <v>642</v>
      </c>
      <c r="AD105" s="369">
        <v>0.17199999999999999</v>
      </c>
      <c r="AE105" s="317" t="s">
        <v>111</v>
      </c>
      <c r="AF105" s="318"/>
      <c r="AG105" s="335" t="s">
        <v>9</v>
      </c>
      <c r="AH105" s="369">
        <v>2.7099999999999999E-2</v>
      </c>
      <c r="AI105" s="369" t="s">
        <v>482</v>
      </c>
      <c r="AJ105" s="317" t="s">
        <v>407</v>
      </c>
      <c r="AK105" s="318"/>
      <c r="AL105" s="335" t="s">
        <v>589</v>
      </c>
      <c r="AM105" s="369">
        <v>2.5000000000000001E-3</v>
      </c>
      <c r="AN105" s="317" t="s">
        <v>450</v>
      </c>
      <c r="AO105" s="335"/>
      <c r="AP105" s="335"/>
      <c r="AQ105" s="371"/>
      <c r="AR105" s="282"/>
      <c r="AS105" s="282"/>
      <c r="AT105" s="377" t="str">
        <f>IF('INPUT &amp; OUTPUT'!$AF$10=1,"",IF('INPUT &amp; OUTPUT'!$AF$10=2,$B105,$T105))</f>
        <v>Hotel - Non accommodation component</v>
      </c>
      <c r="AU105" s="378"/>
      <c r="AV105" s="378"/>
      <c r="AW105" s="379"/>
      <c r="AX105" s="380" t="str">
        <f>IF('INPUT &amp; OUTPUT'!$AF$10=1,"",IF('INPUT &amp; OUTPUT'!$AF$10=2,$B105,$Z105))</f>
        <v>Hotel - non-accommodation component</v>
      </c>
      <c r="AY105" s="381"/>
      <c r="AZ105" s="380"/>
      <c r="BA105" s="382" t="str">
        <f>IF('INPUT &amp; OUTPUT'!$AF$10=1,"",IF('INPUT &amp; OUTPUT'!$AF$10=2,E105,AC105))</f>
        <v>m² TUA</v>
      </c>
      <c r="BB105" s="383">
        <f>IF('INPUT &amp; OUTPUT'!$AF$10=1,"",IF('INPUT &amp; OUTPUT'!$AF$10=2,F105,AD105))</f>
        <v>0.17199999999999999</v>
      </c>
      <c r="BC105" s="380" t="str">
        <f>IF('INPUT &amp; OUTPUT'!$AF$10=1,"",IF('INPUT &amp; OUTPUT'!$AF$10=2,$G105,$AE105))</f>
        <v>Hotel (non-accommodation component)</v>
      </c>
      <c r="BD105" s="384"/>
      <c r="BE105" s="385"/>
      <c r="BF105" s="385" t="str">
        <f>IF('INPUT &amp; OUTPUT'!$AF$10=1,"",IF('INPUT &amp; OUTPUT'!$AF$10=2,$J105,$AG105))</f>
        <v>m²  GFA</v>
      </c>
      <c r="BG105" s="386">
        <f>IF('INPUT &amp; OUTPUT'!$AF$10=1,"",IF('INPUT &amp; OUTPUT'!$AF$10=2,"",$AH105))</f>
        <v>2.7099999999999999E-2</v>
      </c>
      <c r="BH105" s="296" t="str">
        <f>IF('INPUT &amp; OUTPUT'!$AF$10=1,"",IF('INPUT &amp; OUTPUT'!$AF$10=2,$K105,$AI105))</f>
        <v>1/5 or part</v>
      </c>
      <c r="BI105" s="380" t="str">
        <f>IF('INPUT &amp; OUTPUT'!$AF$10=1,"",IF('INPUT &amp; OUTPUT'!$AF$10=2,$L105,$AJ105))</f>
        <v>Commercial or retail uses</v>
      </c>
      <c r="BJ105" s="385"/>
      <c r="BK105" s="385" t="str">
        <f>IF('INPUT &amp; OUTPUT'!$AF$10=1,"",IF('INPUT &amp; OUTPUT'!$AF$10=2,$M105,$AL105))</f>
        <v>m² site area</v>
      </c>
      <c r="BL105" s="296">
        <f>IF('INPUT &amp; OUTPUT'!$AF$10=1,"",IF('INPUT &amp; OUTPUT'!$AF$10=2,$N105,$AM105))</f>
        <v>2.5000000000000001E-3</v>
      </c>
      <c r="BM105" s="384" t="str">
        <f>IF(OR(BI105="Single dwelling unit",BI105="Multiple dwelling units"),"dwelling",IF(AND('INPUT &amp; OUTPUT'!$AF$10=2,'Reference Data'!AT105&lt;&gt;0),"lot","-"))</f>
        <v>-</v>
      </c>
      <c r="BN105" s="387"/>
      <c r="BO105" s="380" t="str">
        <f>IF('INPUT &amp; OUTPUT'!$AF$10=1,"",IF('INPUT &amp; OUTPUT'!$AF$10=2,$O105,$AN105))</f>
        <v>Entertainment</v>
      </c>
      <c r="BP105" s="378"/>
      <c r="BQ105" s="378"/>
      <c r="BR105" s="379"/>
      <c r="BS105" s="282"/>
      <c r="BT105" s="282"/>
      <c r="BU105" s="282"/>
      <c r="BV105" s="282"/>
      <c r="BW105" s="282"/>
      <c r="BX105" s="282"/>
      <c r="BY105" s="282"/>
      <c r="BZ105" s="282"/>
      <c r="CA105" s="282"/>
      <c r="CB105" s="282"/>
      <c r="CC105" s="282"/>
      <c r="CD105" s="282"/>
      <c r="CE105" s="282"/>
      <c r="CF105" s="282"/>
      <c r="CG105" s="282"/>
      <c r="CH105" s="282"/>
      <c r="CI105" s="282"/>
      <c r="CJ105" s="282"/>
      <c r="CK105" s="282"/>
      <c r="CL105" s="282"/>
      <c r="CM105" s="282"/>
      <c r="CN105" s="282"/>
      <c r="CO105" s="282"/>
      <c r="CP105" s="282"/>
      <c r="CQ105" s="282"/>
      <c r="CR105" s="282"/>
      <c r="CS105" s="282"/>
      <c r="CT105" s="282"/>
      <c r="CU105" s="282"/>
      <c r="CV105" s="282"/>
      <c r="CW105" s="282"/>
      <c r="CX105" s="282"/>
      <c r="CY105" s="282"/>
      <c r="CZ105" s="282"/>
      <c r="DA105" s="282"/>
      <c r="DB105" s="282"/>
      <c r="DC105" s="282"/>
      <c r="DD105" s="282"/>
      <c r="DE105" s="282"/>
      <c r="DF105" s="282"/>
      <c r="DG105" s="282"/>
      <c r="DH105" s="282"/>
      <c r="DI105" s="282"/>
      <c r="DJ105" s="282"/>
      <c r="DK105" s="282"/>
      <c r="DL105" s="282"/>
      <c r="DM105" s="282"/>
      <c r="DN105" s="282"/>
      <c r="DO105" s="282"/>
      <c r="DP105" s="282"/>
      <c r="DQ105" s="282"/>
      <c r="DR105" s="282"/>
      <c r="DS105" s="282"/>
      <c r="DT105" s="282"/>
      <c r="DU105" s="282"/>
      <c r="DV105" s="282"/>
      <c r="DW105" s="282"/>
      <c r="DX105" s="282"/>
      <c r="DY105" s="282"/>
      <c r="DZ105" s="282"/>
      <c r="EA105" s="282"/>
      <c r="EB105" s="282"/>
      <c r="EC105" s="282"/>
      <c r="ED105" s="282"/>
      <c r="EE105" s="282"/>
      <c r="EF105" s="282"/>
      <c r="EG105" s="282"/>
      <c r="EH105" s="282"/>
      <c r="EI105" s="282"/>
      <c r="EJ105" s="282"/>
      <c r="EK105" s="282"/>
      <c r="EL105" s="282"/>
      <c r="EM105" s="282"/>
      <c r="EN105" s="282"/>
      <c r="EO105" s="282"/>
      <c r="EP105" s="282"/>
      <c r="EQ105" s="282"/>
      <c r="ER105" s="282"/>
      <c r="ES105" s="282"/>
      <c r="ET105" s="282"/>
      <c r="EU105" s="282"/>
      <c r="EV105" s="282"/>
      <c r="EW105" s="282"/>
      <c r="EX105" s="282"/>
      <c r="EY105" s="282"/>
      <c r="EZ105" s="282"/>
      <c r="FA105" s="282"/>
      <c r="FB105" s="282"/>
      <c r="FC105" s="282"/>
      <c r="FD105" s="282"/>
      <c r="FE105" s="282"/>
      <c r="FF105" s="282"/>
      <c r="FG105" s="282"/>
      <c r="FH105" s="282"/>
      <c r="FI105" s="282"/>
      <c r="FJ105" s="282"/>
      <c r="FK105" s="282"/>
      <c r="FL105" s="282"/>
      <c r="FM105" s="282"/>
      <c r="FN105" s="282"/>
      <c r="FO105" s="282"/>
      <c r="FP105" s="282"/>
      <c r="FQ105" s="282"/>
      <c r="FR105" s="282"/>
      <c r="FS105" s="282"/>
      <c r="FT105" s="282"/>
      <c r="FU105" s="282"/>
      <c r="FV105" s="282"/>
      <c r="FW105" s="282"/>
      <c r="FX105" s="282"/>
      <c r="FY105" s="282"/>
      <c r="FZ105" s="282"/>
      <c r="GA105" s="282"/>
      <c r="GB105" s="282"/>
      <c r="GC105" s="282"/>
      <c r="GD105" s="282"/>
      <c r="GE105" s="282"/>
      <c r="GF105" s="282"/>
      <c r="GG105" s="282"/>
      <c r="GH105" s="587"/>
      <c r="GI105" s="587"/>
      <c r="GJ105" s="587"/>
      <c r="GK105" s="587"/>
      <c r="GL105" s="587"/>
      <c r="GM105" s="587"/>
      <c r="GN105" s="587"/>
      <c r="GO105" s="587"/>
      <c r="GP105" s="587"/>
      <c r="GQ105" s="587"/>
      <c r="GR105" s="587"/>
      <c r="GS105" s="587"/>
      <c r="GT105" s="587"/>
      <c r="GU105" s="587"/>
      <c r="GV105" s="587"/>
      <c r="GW105" s="587"/>
      <c r="GX105" s="587"/>
      <c r="GY105" s="587"/>
      <c r="GZ105" s="587"/>
      <c r="HA105" s="587"/>
      <c r="HB105" s="587"/>
      <c r="HC105" s="587"/>
      <c r="HD105" s="587"/>
      <c r="HE105" s="587"/>
      <c r="HF105" s="587"/>
      <c r="HG105" s="587"/>
      <c r="HH105" s="587"/>
      <c r="HI105" s="587"/>
      <c r="HJ105" s="587"/>
      <c r="HK105" s="587"/>
      <c r="HL105" s="587"/>
      <c r="HM105" s="587"/>
      <c r="HN105" s="587"/>
      <c r="HO105" s="587"/>
      <c r="HP105" s="587"/>
      <c r="HQ105" s="587"/>
      <c r="HR105" s="587"/>
      <c r="HS105" s="587"/>
      <c r="HT105" s="587"/>
      <c r="HU105" s="587"/>
      <c r="HV105" s="587"/>
      <c r="HW105" s="587"/>
      <c r="HX105" s="587"/>
      <c r="HY105" s="587"/>
      <c r="HZ105" s="587"/>
      <c r="IA105" s="587"/>
      <c r="IB105" s="587"/>
      <c r="IC105" s="587"/>
      <c r="ID105" s="587"/>
      <c r="IE105" s="587"/>
      <c r="IF105" s="587"/>
      <c r="IG105" s="587"/>
      <c r="IH105" s="587"/>
      <c r="II105" s="587"/>
      <c r="IJ105" s="587"/>
      <c r="IK105" s="587"/>
      <c r="IL105" s="587"/>
      <c r="IM105" s="587"/>
      <c r="IN105" s="587"/>
      <c r="IO105" s="587"/>
      <c r="IP105" s="587"/>
      <c r="IQ105" s="587"/>
      <c r="IR105" s="587"/>
      <c r="IS105" s="587"/>
      <c r="IT105" s="587"/>
      <c r="IU105" s="587"/>
      <c r="IV105" s="587"/>
    </row>
    <row r="106" spans="1:256" s="388" customFormat="1" ht="12.75" customHeight="1" x14ac:dyDescent="0.25">
      <c r="A106" s="282"/>
      <c r="B106" s="392" t="s">
        <v>47</v>
      </c>
      <c r="C106" s="378"/>
      <c r="D106" s="378"/>
      <c r="E106" s="393" t="s">
        <v>367</v>
      </c>
      <c r="F106" s="296">
        <v>2.8</v>
      </c>
      <c r="G106" s="392" t="s">
        <v>14</v>
      </c>
      <c r="H106" s="378"/>
      <c r="I106" s="378"/>
      <c r="J106" s="393" t="s">
        <v>221</v>
      </c>
      <c r="K106" s="394">
        <v>2.8</v>
      </c>
      <c r="L106" s="382" t="s">
        <v>410</v>
      </c>
      <c r="M106" s="394" t="s">
        <v>367</v>
      </c>
      <c r="N106" s="296">
        <v>1</v>
      </c>
      <c r="O106" s="378" t="s">
        <v>660</v>
      </c>
      <c r="P106" s="378"/>
      <c r="Q106" s="378"/>
      <c r="R106" s="385"/>
      <c r="S106" s="282" t="s">
        <v>100</v>
      </c>
      <c r="T106" s="334" t="s">
        <v>342</v>
      </c>
      <c r="U106" s="317"/>
      <c r="V106" s="317"/>
      <c r="W106" s="317"/>
      <c r="X106" s="369" t="s">
        <v>233</v>
      </c>
      <c r="Y106" s="369" t="s">
        <v>181</v>
      </c>
      <c r="Z106" s="317" t="s">
        <v>342</v>
      </c>
      <c r="AA106" s="317"/>
      <c r="AB106" s="318"/>
      <c r="AC106" s="369" t="s">
        <v>8</v>
      </c>
      <c r="AD106" s="369">
        <v>0.28000000000000003</v>
      </c>
      <c r="AE106" s="317" t="s">
        <v>233</v>
      </c>
      <c r="AF106" s="318"/>
      <c r="AG106" s="335" t="s">
        <v>9</v>
      </c>
      <c r="AH106" s="369">
        <v>3.2000000000000002E-3</v>
      </c>
      <c r="AI106" s="369" t="s">
        <v>482</v>
      </c>
      <c r="AJ106" s="317" t="s">
        <v>407</v>
      </c>
      <c r="AK106" s="318"/>
      <c r="AL106" s="335" t="s">
        <v>589</v>
      </c>
      <c r="AM106" s="369">
        <v>2.5000000000000001E-3</v>
      </c>
      <c r="AN106" s="317" t="s">
        <v>557</v>
      </c>
      <c r="AO106" s="335"/>
      <c r="AP106" s="335"/>
      <c r="AQ106" s="371"/>
      <c r="AR106" s="282"/>
      <c r="AS106" s="282"/>
      <c r="AT106" s="377" t="str">
        <f>IF('INPUT &amp; OUTPUT'!$AF$10=1,"",IF('INPUT &amp; OUTPUT'!$AF$10=2,$B106,$T106))</f>
        <v>Indoor recreation - gymnasium</v>
      </c>
      <c r="AU106" s="378"/>
      <c r="AV106" s="378"/>
      <c r="AW106" s="379"/>
      <c r="AX106" s="380" t="str">
        <f>IF('INPUT &amp; OUTPUT'!$AF$10=1,"",IF('INPUT &amp; OUTPUT'!$AF$10=2,$B106,$Z106))</f>
        <v>Indoor recreation - gymnasium</v>
      </c>
      <c r="AY106" s="381"/>
      <c r="AZ106" s="380"/>
      <c r="BA106" s="382" t="str">
        <f>IF('INPUT &amp; OUTPUT'!$AF$10=1,"",IF('INPUT &amp; OUTPUT'!$AF$10=2,E106,AC106))</f>
        <v>m² GFA</v>
      </c>
      <c r="BB106" s="383">
        <f>IF('INPUT &amp; OUTPUT'!$AF$10=1,"",IF('INPUT &amp; OUTPUT'!$AF$10=2,F106,AD106))</f>
        <v>0.28000000000000003</v>
      </c>
      <c r="BC106" s="380" t="str">
        <f>IF('INPUT &amp; OUTPUT'!$AF$10=1,"",IF('INPUT &amp; OUTPUT'!$AF$10=2,$G106,$AE106))</f>
        <v>Indoor Recreation</v>
      </c>
      <c r="BD106" s="384"/>
      <c r="BE106" s="385"/>
      <c r="BF106" s="385" t="str">
        <f>IF('INPUT &amp; OUTPUT'!$AF$10=1,"",IF('INPUT &amp; OUTPUT'!$AF$10=2,$J106,$AG106))</f>
        <v>m²  GFA</v>
      </c>
      <c r="BG106" s="386">
        <f>IF('INPUT &amp; OUTPUT'!$AF$10=1,"",IF('INPUT &amp; OUTPUT'!$AF$10=2,"",$AH106))</f>
        <v>3.2000000000000002E-3</v>
      </c>
      <c r="BH106" s="296" t="str">
        <f>IF('INPUT &amp; OUTPUT'!$AF$10=1,"",IF('INPUT &amp; OUTPUT'!$AF$10=2,$K106,$AI106))</f>
        <v>1/5 or part</v>
      </c>
      <c r="BI106" s="380" t="str">
        <f>IF('INPUT &amp; OUTPUT'!$AF$10=1,"",IF('INPUT &amp; OUTPUT'!$AF$10=2,$L106,$AJ106))</f>
        <v>Commercial or retail uses</v>
      </c>
      <c r="BJ106" s="385"/>
      <c r="BK106" s="385" t="str">
        <f>IF('INPUT &amp; OUTPUT'!$AF$10=1,"",IF('INPUT &amp; OUTPUT'!$AF$10=2,$M106,$AL106))</f>
        <v>m² site area</v>
      </c>
      <c r="BL106" s="296">
        <f>IF('INPUT &amp; OUTPUT'!$AF$10=1,"",IF('INPUT &amp; OUTPUT'!$AF$10=2,$N106,$AM106))</f>
        <v>2.5000000000000001E-3</v>
      </c>
      <c r="BM106" s="384" t="str">
        <f>IF(OR(BI106="Single dwelling unit",BI106="Multiple dwelling units"),"dwelling",IF(AND('INPUT &amp; OUTPUT'!$AF$10=2,'Reference Data'!AT106&lt;&gt;0),"lot","-"))</f>
        <v>-</v>
      </c>
      <c r="BN106" s="387"/>
      <c r="BO106" s="380" t="str">
        <f>IF('INPUT &amp; OUTPUT'!$AF$10=1,"",IF('INPUT &amp; OUTPUT'!$AF$10=2,$O106,$AN106))</f>
        <v>Indoor sport &amp; recreation facility (non-court areas)</v>
      </c>
      <c r="BP106" s="378"/>
      <c r="BQ106" s="378"/>
      <c r="BR106" s="379"/>
      <c r="BS106" s="282"/>
      <c r="BT106" s="282"/>
      <c r="BU106" s="282"/>
      <c r="BV106" s="282"/>
      <c r="BW106" s="282"/>
      <c r="BX106" s="282"/>
      <c r="BY106" s="282"/>
      <c r="BZ106" s="282"/>
      <c r="CA106" s="282"/>
      <c r="CB106" s="282"/>
      <c r="CC106" s="282"/>
      <c r="CD106" s="282"/>
      <c r="CE106" s="282"/>
      <c r="CF106" s="282"/>
      <c r="CG106" s="282"/>
      <c r="CH106" s="282"/>
      <c r="CI106" s="282"/>
      <c r="CJ106" s="282"/>
      <c r="CK106" s="282"/>
      <c r="CL106" s="282"/>
      <c r="CM106" s="282"/>
      <c r="CN106" s="282"/>
      <c r="CO106" s="282"/>
      <c r="CP106" s="282"/>
      <c r="CQ106" s="282"/>
      <c r="CR106" s="282"/>
      <c r="CS106" s="282"/>
      <c r="CT106" s="282"/>
      <c r="CU106" s="282"/>
      <c r="CV106" s="282"/>
      <c r="CW106" s="282"/>
      <c r="CX106" s="282"/>
      <c r="CY106" s="282"/>
      <c r="CZ106" s="282"/>
      <c r="DA106" s="282"/>
      <c r="DB106" s="282"/>
      <c r="DC106" s="282"/>
      <c r="DD106" s="282"/>
      <c r="DE106" s="282"/>
      <c r="DF106" s="282"/>
      <c r="DG106" s="282"/>
      <c r="DH106" s="282"/>
      <c r="DI106" s="282"/>
      <c r="DJ106" s="282"/>
      <c r="DK106" s="282"/>
      <c r="DL106" s="282"/>
      <c r="DM106" s="282"/>
      <c r="DN106" s="282"/>
      <c r="DO106" s="282"/>
      <c r="DP106" s="282"/>
      <c r="DQ106" s="282"/>
      <c r="DR106" s="282"/>
      <c r="DS106" s="282"/>
      <c r="DT106" s="282"/>
      <c r="DU106" s="282"/>
      <c r="DV106" s="282"/>
      <c r="DW106" s="282"/>
      <c r="DX106" s="282"/>
      <c r="DY106" s="282"/>
      <c r="DZ106" s="282"/>
      <c r="EA106" s="282"/>
      <c r="EB106" s="282"/>
      <c r="EC106" s="282"/>
      <c r="ED106" s="282"/>
      <c r="EE106" s="282"/>
      <c r="EF106" s="282"/>
      <c r="EG106" s="282"/>
      <c r="EH106" s="282"/>
      <c r="EI106" s="282"/>
      <c r="EJ106" s="282"/>
      <c r="EK106" s="282"/>
      <c r="EL106" s="282"/>
      <c r="EM106" s="282"/>
      <c r="EN106" s="282"/>
      <c r="EO106" s="282"/>
      <c r="EP106" s="282"/>
      <c r="EQ106" s="282"/>
      <c r="ER106" s="282"/>
      <c r="ES106" s="282"/>
      <c r="ET106" s="282"/>
      <c r="EU106" s="282"/>
      <c r="EV106" s="282"/>
      <c r="EW106" s="282"/>
      <c r="EX106" s="282"/>
      <c r="EY106" s="282"/>
      <c r="EZ106" s="282"/>
      <c r="FA106" s="282"/>
      <c r="FB106" s="282"/>
      <c r="FC106" s="282"/>
      <c r="FD106" s="282"/>
      <c r="FE106" s="282"/>
      <c r="FF106" s="282"/>
      <c r="FG106" s="282"/>
      <c r="FH106" s="282"/>
      <c r="FI106" s="282"/>
      <c r="FJ106" s="282"/>
      <c r="FK106" s="282"/>
      <c r="FL106" s="282"/>
      <c r="FM106" s="282"/>
      <c r="FN106" s="282"/>
      <c r="FO106" s="282"/>
      <c r="FP106" s="282"/>
      <c r="FQ106" s="282"/>
      <c r="FR106" s="282"/>
      <c r="FS106" s="282"/>
      <c r="FT106" s="282"/>
      <c r="FU106" s="282"/>
      <c r="FV106" s="282"/>
      <c r="FW106" s="282"/>
      <c r="FX106" s="282"/>
      <c r="FY106" s="282"/>
      <c r="FZ106" s="282"/>
      <c r="GA106" s="282"/>
      <c r="GB106" s="282"/>
      <c r="GC106" s="282"/>
      <c r="GD106" s="282"/>
      <c r="GE106" s="282"/>
      <c r="GF106" s="282"/>
      <c r="GG106" s="282"/>
      <c r="GH106" s="587"/>
      <c r="GI106" s="587"/>
      <c r="GJ106" s="587"/>
      <c r="GK106" s="587"/>
      <c r="GL106" s="587"/>
      <c r="GM106" s="587"/>
      <c r="GN106" s="587"/>
      <c r="GO106" s="587"/>
      <c r="GP106" s="587"/>
      <c r="GQ106" s="587"/>
      <c r="GR106" s="587"/>
      <c r="GS106" s="587"/>
      <c r="GT106" s="587"/>
      <c r="GU106" s="587"/>
      <c r="GV106" s="587"/>
      <c r="GW106" s="587"/>
      <c r="GX106" s="587"/>
      <c r="GY106" s="587"/>
      <c r="GZ106" s="587"/>
      <c r="HA106" s="587"/>
      <c r="HB106" s="587"/>
      <c r="HC106" s="587"/>
      <c r="HD106" s="587"/>
      <c r="HE106" s="587"/>
      <c r="HF106" s="587"/>
      <c r="HG106" s="587"/>
      <c r="HH106" s="587"/>
      <c r="HI106" s="587"/>
      <c r="HJ106" s="587"/>
      <c r="HK106" s="587"/>
      <c r="HL106" s="587"/>
      <c r="HM106" s="587"/>
      <c r="HN106" s="587"/>
      <c r="HO106" s="587"/>
      <c r="HP106" s="587"/>
      <c r="HQ106" s="587"/>
      <c r="HR106" s="587"/>
      <c r="HS106" s="587"/>
      <c r="HT106" s="587"/>
      <c r="HU106" s="587"/>
      <c r="HV106" s="587"/>
      <c r="HW106" s="587"/>
      <c r="HX106" s="587"/>
      <c r="HY106" s="587"/>
      <c r="HZ106" s="587"/>
      <c r="IA106" s="587"/>
      <c r="IB106" s="587"/>
      <c r="IC106" s="587"/>
      <c r="ID106" s="587"/>
      <c r="IE106" s="587"/>
      <c r="IF106" s="587"/>
      <c r="IG106" s="587"/>
      <c r="IH106" s="587"/>
      <c r="II106" s="587"/>
      <c r="IJ106" s="587"/>
      <c r="IK106" s="587"/>
      <c r="IL106" s="587"/>
      <c r="IM106" s="587"/>
      <c r="IN106" s="587"/>
      <c r="IO106" s="587"/>
      <c r="IP106" s="587"/>
      <c r="IQ106" s="587"/>
      <c r="IR106" s="587"/>
      <c r="IS106" s="587"/>
      <c r="IT106" s="587"/>
      <c r="IU106" s="587"/>
      <c r="IV106" s="587"/>
    </row>
    <row r="107" spans="1:256" s="388" customFormat="1" ht="12.75" customHeight="1" x14ac:dyDescent="0.25">
      <c r="A107" s="282"/>
      <c r="B107" s="330" t="s">
        <v>584</v>
      </c>
      <c r="C107" s="331"/>
      <c r="D107" s="331"/>
      <c r="E107" s="338" t="s">
        <v>223</v>
      </c>
      <c r="F107" s="295">
        <v>0</v>
      </c>
      <c r="G107" s="330" t="s">
        <v>548</v>
      </c>
      <c r="H107" s="331"/>
      <c r="I107" s="331"/>
      <c r="J107" s="338" t="s">
        <v>221</v>
      </c>
      <c r="K107" s="389">
        <v>2.8</v>
      </c>
      <c r="L107" s="339" t="s">
        <v>412</v>
      </c>
      <c r="M107" s="389" t="s">
        <v>367</v>
      </c>
      <c r="N107" s="295">
        <v>1</v>
      </c>
      <c r="O107" s="331" t="s">
        <v>660</v>
      </c>
      <c r="P107" s="331"/>
      <c r="Q107" s="331"/>
      <c r="R107" s="332"/>
      <c r="S107" s="282" t="s">
        <v>100</v>
      </c>
      <c r="T107" s="334" t="s">
        <v>343</v>
      </c>
      <c r="U107" s="317"/>
      <c r="V107" s="317"/>
      <c r="W107" s="317"/>
      <c r="X107" s="369" t="s">
        <v>233</v>
      </c>
      <c r="Y107" s="369" t="s">
        <v>181</v>
      </c>
      <c r="Z107" s="317" t="s">
        <v>343</v>
      </c>
      <c r="AA107" s="317"/>
      <c r="AB107" s="318"/>
      <c r="AC107" s="369" t="s">
        <v>642</v>
      </c>
      <c r="AD107" s="369">
        <v>0.17199999999999999</v>
      </c>
      <c r="AE107" s="317" t="s">
        <v>233</v>
      </c>
      <c r="AF107" s="318"/>
      <c r="AG107" s="335" t="s">
        <v>9</v>
      </c>
      <c r="AH107" s="369">
        <v>3.2000000000000002E-3</v>
      </c>
      <c r="AI107" s="369" t="s">
        <v>482</v>
      </c>
      <c r="AJ107" s="317" t="s">
        <v>407</v>
      </c>
      <c r="AK107" s="318"/>
      <c r="AL107" s="335" t="s">
        <v>589</v>
      </c>
      <c r="AM107" s="369">
        <v>2.5000000000000001E-3</v>
      </c>
      <c r="AN107" s="317" t="s">
        <v>557</v>
      </c>
      <c r="AO107" s="335"/>
      <c r="AP107" s="335"/>
      <c r="AQ107" s="371"/>
      <c r="AR107" s="282"/>
      <c r="AS107" s="282"/>
      <c r="AT107" s="377" t="str">
        <f>IF('INPUT &amp; OUTPUT'!$AF$10=1,"",IF('INPUT &amp; OUTPUT'!$AF$10=2,$B107,$T107))</f>
        <v>Indoor recreation - other</v>
      </c>
      <c r="AU107" s="378"/>
      <c r="AV107" s="378"/>
      <c r="AW107" s="379"/>
      <c r="AX107" s="380" t="str">
        <f>IF('INPUT &amp; OUTPUT'!$AF$10=1,"",IF('INPUT &amp; OUTPUT'!$AF$10=2,$B107,$Z107))</f>
        <v>Indoor recreation - other</v>
      </c>
      <c r="AY107" s="381"/>
      <c r="AZ107" s="380"/>
      <c r="BA107" s="382" t="str">
        <f>IF('INPUT &amp; OUTPUT'!$AF$10=1,"",IF('INPUT &amp; OUTPUT'!$AF$10=2,E107,AC107))</f>
        <v>m² TUA</v>
      </c>
      <c r="BB107" s="383">
        <f>IF('INPUT &amp; OUTPUT'!$AF$10=1,"",IF('INPUT &amp; OUTPUT'!$AF$10=2,F107,AD107))</f>
        <v>0.17199999999999999</v>
      </c>
      <c r="BC107" s="380" t="str">
        <f>IF('INPUT &amp; OUTPUT'!$AF$10=1,"",IF('INPUT &amp; OUTPUT'!$AF$10=2,$G107,$AE107))</f>
        <v>Indoor Recreation</v>
      </c>
      <c r="BD107" s="384"/>
      <c r="BE107" s="385"/>
      <c r="BF107" s="385" t="str">
        <f>IF('INPUT &amp; OUTPUT'!$AF$10=1,"",IF('INPUT &amp; OUTPUT'!$AF$10=2,$J107,$AG107))</f>
        <v>m²  GFA</v>
      </c>
      <c r="BG107" s="386">
        <f>IF('INPUT &amp; OUTPUT'!$AF$10=1,"",IF('INPUT &amp; OUTPUT'!$AF$10=2,"",$AH107))</f>
        <v>3.2000000000000002E-3</v>
      </c>
      <c r="BH107" s="296" t="str">
        <f>IF('INPUT &amp; OUTPUT'!$AF$10=1,"",IF('INPUT &amp; OUTPUT'!$AF$10=2,$K107,$AI107))</f>
        <v>1/5 or part</v>
      </c>
      <c r="BI107" s="380" t="str">
        <f>IF('INPUT &amp; OUTPUT'!$AF$10=1,"",IF('INPUT &amp; OUTPUT'!$AF$10=2,$L107,$AJ107))</f>
        <v>Commercial or retail uses</v>
      </c>
      <c r="BJ107" s="385"/>
      <c r="BK107" s="385" t="str">
        <f>IF('INPUT &amp; OUTPUT'!$AF$10=1,"",IF('INPUT &amp; OUTPUT'!$AF$10=2,$M107,$AL107))</f>
        <v>m² site area</v>
      </c>
      <c r="BL107" s="296">
        <f>IF('INPUT &amp; OUTPUT'!$AF$10=1,"",IF('INPUT &amp; OUTPUT'!$AF$10=2,$N107,$AM107))</f>
        <v>2.5000000000000001E-3</v>
      </c>
      <c r="BM107" s="384" t="str">
        <f>IF(OR(BI107="Single dwelling unit",BI107="Multiple dwelling units"),"dwelling",IF(AND('INPUT &amp; OUTPUT'!$AF$10=2,'Reference Data'!AT107&lt;&gt;0),"lot","-"))</f>
        <v>-</v>
      </c>
      <c r="BN107" s="387"/>
      <c r="BO107" s="380" t="str">
        <f>IF('INPUT &amp; OUTPUT'!$AF$10=1,"",IF('INPUT &amp; OUTPUT'!$AF$10=2,$O107,$AN107))</f>
        <v>Indoor sport &amp; recreation facility (non-court areas)</v>
      </c>
      <c r="BP107" s="378"/>
      <c r="BQ107" s="378"/>
      <c r="BR107" s="379"/>
      <c r="BS107" s="282"/>
      <c r="BT107" s="282"/>
      <c r="BU107" s="282"/>
      <c r="BV107" s="282"/>
      <c r="BW107" s="282"/>
      <c r="BX107" s="282"/>
      <c r="BY107" s="282"/>
      <c r="BZ107" s="282"/>
      <c r="CA107" s="282"/>
      <c r="CB107" s="282"/>
      <c r="CC107" s="282"/>
      <c r="CD107" s="282"/>
      <c r="CE107" s="282"/>
      <c r="CF107" s="282"/>
      <c r="CG107" s="282"/>
      <c r="CH107" s="282"/>
      <c r="CI107" s="282"/>
      <c r="CJ107" s="282"/>
      <c r="CK107" s="282"/>
      <c r="CL107" s="282"/>
      <c r="CM107" s="282"/>
      <c r="CN107" s="282"/>
      <c r="CO107" s="282"/>
      <c r="CP107" s="282"/>
      <c r="CQ107" s="282"/>
      <c r="CR107" s="282"/>
      <c r="CS107" s="282"/>
      <c r="CT107" s="282"/>
      <c r="CU107" s="282"/>
      <c r="CV107" s="282"/>
      <c r="CW107" s="282"/>
      <c r="CX107" s="282"/>
      <c r="CY107" s="282"/>
      <c r="CZ107" s="282"/>
      <c r="DA107" s="282"/>
      <c r="DB107" s="282"/>
      <c r="DC107" s="282"/>
      <c r="DD107" s="282"/>
      <c r="DE107" s="282"/>
      <c r="DF107" s="282"/>
      <c r="DG107" s="282"/>
      <c r="DH107" s="282"/>
      <c r="DI107" s="282"/>
      <c r="DJ107" s="282"/>
      <c r="DK107" s="282"/>
      <c r="DL107" s="282"/>
      <c r="DM107" s="282"/>
      <c r="DN107" s="282"/>
      <c r="DO107" s="282"/>
      <c r="DP107" s="282"/>
      <c r="DQ107" s="282"/>
      <c r="DR107" s="282"/>
      <c r="DS107" s="282"/>
      <c r="DT107" s="282"/>
      <c r="DU107" s="282"/>
      <c r="DV107" s="282"/>
      <c r="DW107" s="282"/>
      <c r="DX107" s="282"/>
      <c r="DY107" s="282"/>
      <c r="DZ107" s="282"/>
      <c r="EA107" s="282"/>
      <c r="EB107" s="282"/>
      <c r="EC107" s="282"/>
      <c r="ED107" s="282"/>
      <c r="EE107" s="282"/>
      <c r="EF107" s="282"/>
      <c r="EG107" s="282"/>
      <c r="EH107" s="282"/>
      <c r="EI107" s="282"/>
      <c r="EJ107" s="282"/>
      <c r="EK107" s="282"/>
      <c r="EL107" s="282"/>
      <c r="EM107" s="282"/>
      <c r="EN107" s="282"/>
      <c r="EO107" s="282"/>
      <c r="EP107" s="282"/>
      <c r="EQ107" s="282"/>
      <c r="ER107" s="282"/>
      <c r="ES107" s="282"/>
      <c r="ET107" s="282"/>
      <c r="EU107" s="282"/>
      <c r="EV107" s="282"/>
      <c r="EW107" s="282"/>
      <c r="EX107" s="282"/>
      <c r="EY107" s="282"/>
      <c r="EZ107" s="282"/>
      <c r="FA107" s="282"/>
      <c r="FB107" s="282"/>
      <c r="FC107" s="282"/>
      <c r="FD107" s="282"/>
      <c r="FE107" s="282"/>
      <c r="FF107" s="282"/>
      <c r="FG107" s="282"/>
      <c r="FH107" s="282"/>
      <c r="FI107" s="282"/>
      <c r="FJ107" s="282"/>
      <c r="FK107" s="282"/>
      <c r="FL107" s="282"/>
      <c r="FM107" s="282"/>
      <c r="FN107" s="282"/>
      <c r="FO107" s="282"/>
      <c r="FP107" s="282"/>
      <c r="FQ107" s="282"/>
      <c r="FR107" s="282"/>
      <c r="FS107" s="282"/>
      <c r="FT107" s="282"/>
      <c r="FU107" s="282"/>
      <c r="FV107" s="282"/>
      <c r="FW107" s="282"/>
      <c r="FX107" s="282"/>
      <c r="FY107" s="282"/>
      <c r="FZ107" s="282"/>
      <c r="GA107" s="282"/>
      <c r="GB107" s="282"/>
      <c r="GC107" s="282"/>
      <c r="GD107" s="282"/>
      <c r="GE107" s="282"/>
      <c r="GF107" s="282"/>
      <c r="GG107" s="282"/>
      <c r="GH107" s="587"/>
      <c r="GI107" s="587"/>
      <c r="GJ107" s="587"/>
      <c r="GK107" s="587"/>
      <c r="GL107" s="587"/>
      <c r="GM107" s="587"/>
      <c r="GN107" s="587"/>
      <c r="GO107" s="587"/>
      <c r="GP107" s="587"/>
      <c r="GQ107" s="587"/>
      <c r="GR107" s="587"/>
      <c r="GS107" s="587"/>
      <c r="GT107" s="587"/>
      <c r="GU107" s="587"/>
      <c r="GV107" s="587"/>
      <c r="GW107" s="587"/>
      <c r="GX107" s="587"/>
      <c r="GY107" s="587"/>
      <c r="GZ107" s="587"/>
      <c r="HA107" s="587"/>
      <c r="HB107" s="587"/>
      <c r="HC107" s="587"/>
      <c r="HD107" s="587"/>
      <c r="HE107" s="587"/>
      <c r="HF107" s="587"/>
      <c r="HG107" s="587"/>
      <c r="HH107" s="587"/>
      <c r="HI107" s="587"/>
      <c r="HJ107" s="587"/>
      <c r="HK107" s="587"/>
      <c r="HL107" s="587"/>
      <c r="HM107" s="587"/>
      <c r="HN107" s="587"/>
      <c r="HO107" s="587"/>
      <c r="HP107" s="587"/>
      <c r="HQ107" s="587"/>
      <c r="HR107" s="587"/>
      <c r="HS107" s="587"/>
      <c r="HT107" s="587"/>
      <c r="HU107" s="587"/>
      <c r="HV107" s="587"/>
      <c r="HW107" s="587"/>
      <c r="HX107" s="587"/>
      <c r="HY107" s="587"/>
      <c r="HZ107" s="587"/>
      <c r="IA107" s="587"/>
      <c r="IB107" s="587"/>
      <c r="IC107" s="587"/>
      <c r="ID107" s="587"/>
      <c r="IE107" s="587"/>
      <c r="IF107" s="587"/>
      <c r="IG107" s="587"/>
      <c r="IH107" s="587"/>
      <c r="II107" s="587"/>
      <c r="IJ107" s="587"/>
      <c r="IK107" s="587"/>
      <c r="IL107" s="587"/>
      <c r="IM107" s="587"/>
      <c r="IN107" s="587"/>
      <c r="IO107" s="587"/>
      <c r="IP107" s="587"/>
      <c r="IQ107" s="587"/>
      <c r="IR107" s="587"/>
      <c r="IS107" s="587"/>
      <c r="IT107" s="587"/>
      <c r="IU107" s="587"/>
      <c r="IV107" s="587"/>
    </row>
    <row r="108" spans="1:256" s="388" customFormat="1" ht="12.75" customHeight="1" x14ac:dyDescent="0.25">
      <c r="A108" s="282"/>
      <c r="B108" s="392" t="s">
        <v>48</v>
      </c>
      <c r="C108" s="378"/>
      <c r="D108" s="378"/>
      <c r="E108" s="393" t="s">
        <v>223</v>
      </c>
      <c r="F108" s="296">
        <v>0</v>
      </c>
      <c r="G108" s="392" t="s">
        <v>11</v>
      </c>
      <c r="H108" s="378"/>
      <c r="I108" s="378"/>
      <c r="J108" s="393" t="s">
        <v>221</v>
      </c>
      <c r="K108" s="394">
        <v>1.9879999999999998</v>
      </c>
      <c r="L108" s="382" t="s">
        <v>410</v>
      </c>
      <c r="M108" s="394" t="s">
        <v>367</v>
      </c>
      <c r="N108" s="296">
        <v>1</v>
      </c>
      <c r="O108" s="378" t="s">
        <v>660</v>
      </c>
      <c r="P108" s="378"/>
      <c r="Q108" s="378"/>
      <c r="R108" s="385"/>
      <c r="S108" s="282" t="s">
        <v>100</v>
      </c>
      <c r="T108" s="334" t="s">
        <v>63</v>
      </c>
      <c r="U108" s="317"/>
      <c r="V108" s="317"/>
      <c r="W108" s="317"/>
      <c r="X108" s="369" t="s">
        <v>233</v>
      </c>
      <c r="Y108" s="369" t="s">
        <v>181</v>
      </c>
      <c r="Z108" s="317" t="s">
        <v>340</v>
      </c>
      <c r="AA108" s="317"/>
      <c r="AB108" s="318"/>
      <c r="AC108" s="369" t="s">
        <v>369</v>
      </c>
      <c r="AD108" s="369">
        <v>12.9</v>
      </c>
      <c r="AE108" s="317" t="s">
        <v>233</v>
      </c>
      <c r="AF108" s="317"/>
      <c r="AG108" s="335" t="s">
        <v>9</v>
      </c>
      <c r="AH108" s="369">
        <v>3.2000000000000002E-3</v>
      </c>
      <c r="AI108" s="369" t="s">
        <v>482</v>
      </c>
      <c r="AJ108" s="317" t="s">
        <v>407</v>
      </c>
      <c r="AK108" s="318"/>
      <c r="AL108" s="335" t="s">
        <v>589</v>
      </c>
      <c r="AM108" s="369">
        <v>2.5000000000000001E-3</v>
      </c>
      <c r="AN108" s="317" t="s">
        <v>556</v>
      </c>
      <c r="AO108" s="335"/>
      <c r="AP108" s="335"/>
      <c r="AQ108" s="371"/>
      <c r="AR108" s="282"/>
      <c r="AS108" s="282"/>
      <c r="AT108" s="377" t="str">
        <f>IF('INPUT &amp; OUTPUT'!$AF$10=1,"",IF('INPUT &amp; OUTPUT'!$AF$10=2,$B108,$T108))</f>
        <v>Indoor recreation - squash/other court (court areas)</v>
      </c>
      <c r="AU108" s="378"/>
      <c r="AV108" s="378"/>
      <c r="AW108" s="379"/>
      <c r="AX108" s="380" t="str">
        <f>IF('INPUT &amp; OUTPUT'!$AF$10=1,"",IF('INPUT &amp; OUTPUT'!$AF$10=2,$B108,$Z108))</f>
        <v>Indoor recreation - squash or other court</v>
      </c>
      <c r="AY108" s="381"/>
      <c r="AZ108" s="380"/>
      <c r="BA108" s="382" t="str">
        <f>IF('INPUT &amp; OUTPUT'!$AF$10=1,"",IF('INPUT &amp; OUTPUT'!$AF$10=2,E108,AC108))</f>
        <v>court</v>
      </c>
      <c r="BB108" s="383">
        <f>IF('INPUT &amp; OUTPUT'!$AF$10=1,"",IF('INPUT &amp; OUTPUT'!$AF$10=2,F108,AD108))</f>
        <v>12.9</v>
      </c>
      <c r="BC108" s="380" t="str">
        <f>IF('INPUT &amp; OUTPUT'!$AF$10=1,"",IF('INPUT &amp; OUTPUT'!$AF$10=2,$G108,$AE108))</f>
        <v>Indoor Recreation</v>
      </c>
      <c r="BD108" s="384"/>
      <c r="BE108" s="385"/>
      <c r="BF108" s="385" t="str">
        <f>IF('INPUT &amp; OUTPUT'!$AF$10=1,"",IF('INPUT &amp; OUTPUT'!$AF$10=2,$J108,$AG108))</f>
        <v>m²  GFA</v>
      </c>
      <c r="BG108" s="386">
        <f>IF('INPUT &amp; OUTPUT'!$AF$10=1,"",IF('INPUT &amp; OUTPUT'!$AF$10=2,"",$AH108))</f>
        <v>3.2000000000000002E-3</v>
      </c>
      <c r="BH108" s="296" t="str">
        <f>IF('INPUT &amp; OUTPUT'!$AF$10=1,"",IF('INPUT &amp; OUTPUT'!$AF$10=2,$K108,$AI108))</f>
        <v>1/5 or part</v>
      </c>
      <c r="BI108" s="380" t="str">
        <f>IF('INPUT &amp; OUTPUT'!$AF$10=1,"",IF('INPUT &amp; OUTPUT'!$AF$10=2,$L108,$AJ108))</f>
        <v>Commercial or retail uses</v>
      </c>
      <c r="BJ108" s="385"/>
      <c r="BK108" s="385" t="str">
        <f>IF('INPUT &amp; OUTPUT'!$AF$10=1,"",IF('INPUT &amp; OUTPUT'!$AF$10=2,$M108,$AL108))</f>
        <v>m² site area</v>
      </c>
      <c r="BL108" s="296">
        <f>IF('INPUT &amp; OUTPUT'!$AF$10=1,"",IF('INPUT &amp; OUTPUT'!$AF$10=2,$N108,$AM108))</f>
        <v>2.5000000000000001E-3</v>
      </c>
      <c r="BM108" s="384" t="str">
        <f>IF(OR(BI108="Single dwelling unit",BI108="Multiple dwelling units"),"dwelling",IF(AND('INPUT &amp; OUTPUT'!$AF$10=2,'Reference Data'!AT108&lt;&gt;0),"lot","-"))</f>
        <v>-</v>
      </c>
      <c r="BN108" s="387"/>
      <c r="BO108" s="380" t="str">
        <f>IF('INPUT &amp; OUTPUT'!$AF$10=1,"",IF('INPUT &amp; OUTPUT'!$AF$10=2,$O108,$AN108))</f>
        <v>Indoor sport &amp; recreation facility (court areas)</v>
      </c>
      <c r="BP108" s="378"/>
      <c r="BQ108" s="378"/>
      <c r="BR108" s="379"/>
      <c r="BS108" s="282"/>
      <c r="BT108" s="282"/>
      <c r="BU108" s="282"/>
      <c r="BV108" s="282"/>
      <c r="BW108" s="282"/>
      <c r="BX108" s="282"/>
      <c r="BY108" s="282"/>
      <c r="BZ108" s="282"/>
      <c r="CA108" s="282"/>
      <c r="CB108" s="282"/>
      <c r="CC108" s="282"/>
      <c r="CD108" s="282"/>
      <c r="CE108" s="282"/>
      <c r="CF108" s="282"/>
      <c r="CG108" s="282"/>
      <c r="CH108" s="282"/>
      <c r="CI108" s="282"/>
      <c r="CJ108" s="282"/>
      <c r="CK108" s="282"/>
      <c r="CL108" s="282"/>
      <c r="CM108" s="282"/>
      <c r="CN108" s="282"/>
      <c r="CO108" s="282"/>
      <c r="CP108" s="282"/>
      <c r="CQ108" s="282"/>
      <c r="CR108" s="282"/>
      <c r="CS108" s="282"/>
      <c r="CT108" s="282"/>
      <c r="CU108" s="282"/>
      <c r="CV108" s="282"/>
      <c r="CW108" s="282"/>
      <c r="CX108" s="282"/>
      <c r="CY108" s="282"/>
      <c r="CZ108" s="282"/>
      <c r="DA108" s="282"/>
      <c r="DB108" s="282"/>
      <c r="DC108" s="282"/>
      <c r="DD108" s="282"/>
      <c r="DE108" s="282"/>
      <c r="DF108" s="282"/>
      <c r="DG108" s="282"/>
      <c r="DH108" s="282"/>
      <c r="DI108" s="282"/>
      <c r="DJ108" s="282"/>
      <c r="DK108" s="282"/>
      <c r="DL108" s="282"/>
      <c r="DM108" s="282"/>
      <c r="DN108" s="282"/>
      <c r="DO108" s="282"/>
      <c r="DP108" s="282"/>
      <c r="DQ108" s="282"/>
      <c r="DR108" s="282"/>
      <c r="DS108" s="282"/>
      <c r="DT108" s="282"/>
      <c r="DU108" s="282"/>
      <c r="DV108" s="282"/>
      <c r="DW108" s="282"/>
      <c r="DX108" s="282"/>
      <c r="DY108" s="282"/>
      <c r="DZ108" s="282"/>
      <c r="EA108" s="282"/>
      <c r="EB108" s="282"/>
      <c r="EC108" s="282"/>
      <c r="ED108" s="282"/>
      <c r="EE108" s="282"/>
      <c r="EF108" s="282"/>
      <c r="EG108" s="282"/>
      <c r="EH108" s="282"/>
      <c r="EI108" s="282"/>
      <c r="EJ108" s="282"/>
      <c r="EK108" s="282"/>
      <c r="EL108" s="282"/>
      <c r="EM108" s="282"/>
      <c r="EN108" s="282"/>
      <c r="EO108" s="282"/>
      <c r="EP108" s="282"/>
      <c r="EQ108" s="282"/>
      <c r="ER108" s="282"/>
      <c r="ES108" s="282"/>
      <c r="ET108" s="282"/>
      <c r="EU108" s="282"/>
      <c r="EV108" s="282"/>
      <c r="EW108" s="282"/>
      <c r="EX108" s="282"/>
      <c r="EY108" s="282"/>
      <c r="EZ108" s="282"/>
      <c r="FA108" s="282"/>
      <c r="FB108" s="282"/>
      <c r="FC108" s="282"/>
      <c r="FD108" s="282"/>
      <c r="FE108" s="282"/>
      <c r="FF108" s="282"/>
      <c r="FG108" s="282"/>
      <c r="FH108" s="282"/>
      <c r="FI108" s="282"/>
      <c r="FJ108" s="282"/>
      <c r="FK108" s="282"/>
      <c r="FL108" s="282"/>
      <c r="FM108" s="282"/>
      <c r="FN108" s="282"/>
      <c r="FO108" s="282"/>
      <c r="FP108" s="282"/>
      <c r="FQ108" s="282"/>
      <c r="FR108" s="282"/>
      <c r="FS108" s="282"/>
      <c r="FT108" s="282"/>
      <c r="FU108" s="282"/>
      <c r="FV108" s="282"/>
      <c r="FW108" s="282"/>
      <c r="FX108" s="282"/>
      <c r="FY108" s="282"/>
      <c r="FZ108" s="282"/>
      <c r="GA108" s="282"/>
      <c r="GB108" s="282"/>
      <c r="GC108" s="282"/>
      <c r="GD108" s="282"/>
      <c r="GE108" s="282"/>
      <c r="GF108" s="282"/>
      <c r="GG108" s="282"/>
      <c r="GH108" s="587"/>
      <c r="GI108" s="587"/>
      <c r="GJ108" s="587"/>
      <c r="GK108" s="587"/>
      <c r="GL108" s="587"/>
      <c r="GM108" s="587"/>
      <c r="GN108" s="587"/>
      <c r="GO108" s="587"/>
      <c r="GP108" s="587"/>
      <c r="GQ108" s="587"/>
      <c r="GR108" s="587"/>
      <c r="GS108" s="587"/>
      <c r="GT108" s="587"/>
      <c r="GU108" s="587"/>
      <c r="GV108" s="587"/>
      <c r="GW108" s="587"/>
      <c r="GX108" s="587"/>
      <c r="GY108" s="587"/>
      <c r="GZ108" s="587"/>
      <c r="HA108" s="587"/>
      <c r="HB108" s="587"/>
      <c r="HC108" s="587"/>
      <c r="HD108" s="587"/>
      <c r="HE108" s="587"/>
      <c r="HF108" s="587"/>
      <c r="HG108" s="587"/>
      <c r="HH108" s="587"/>
      <c r="HI108" s="587"/>
      <c r="HJ108" s="587"/>
      <c r="HK108" s="587"/>
      <c r="HL108" s="587"/>
      <c r="HM108" s="587"/>
      <c r="HN108" s="587"/>
      <c r="HO108" s="587"/>
      <c r="HP108" s="587"/>
      <c r="HQ108" s="587"/>
      <c r="HR108" s="587"/>
      <c r="HS108" s="587"/>
      <c r="HT108" s="587"/>
      <c r="HU108" s="587"/>
      <c r="HV108" s="587"/>
      <c r="HW108" s="587"/>
      <c r="HX108" s="587"/>
      <c r="HY108" s="587"/>
      <c r="HZ108" s="587"/>
      <c r="IA108" s="587"/>
      <c r="IB108" s="587"/>
      <c r="IC108" s="587"/>
      <c r="ID108" s="587"/>
      <c r="IE108" s="587"/>
      <c r="IF108" s="587"/>
      <c r="IG108" s="587"/>
      <c r="IH108" s="587"/>
      <c r="II108" s="587"/>
      <c r="IJ108" s="587"/>
      <c r="IK108" s="587"/>
      <c r="IL108" s="587"/>
      <c r="IM108" s="587"/>
      <c r="IN108" s="587"/>
      <c r="IO108" s="587"/>
      <c r="IP108" s="587"/>
      <c r="IQ108" s="587"/>
      <c r="IR108" s="587"/>
      <c r="IS108" s="587"/>
      <c r="IT108" s="587"/>
      <c r="IU108" s="587"/>
      <c r="IV108" s="587"/>
    </row>
    <row r="109" spans="1:256" s="388" customFormat="1" ht="12.75" customHeight="1" x14ac:dyDescent="0.25">
      <c r="A109" s="282"/>
      <c r="B109" s="330" t="s">
        <v>49</v>
      </c>
      <c r="C109" s="331"/>
      <c r="D109" s="331"/>
      <c r="E109" s="338" t="s">
        <v>223</v>
      </c>
      <c r="F109" s="295">
        <v>0</v>
      </c>
      <c r="G109" s="330" t="s">
        <v>12</v>
      </c>
      <c r="H109" s="331"/>
      <c r="I109" s="331"/>
      <c r="J109" s="338" t="s">
        <v>221</v>
      </c>
      <c r="K109" s="389">
        <v>2.4079999999999999</v>
      </c>
      <c r="L109" s="339" t="s">
        <v>410</v>
      </c>
      <c r="M109" s="389" t="s">
        <v>367</v>
      </c>
      <c r="N109" s="295">
        <v>1</v>
      </c>
      <c r="O109" s="331" t="s">
        <v>660</v>
      </c>
      <c r="P109" s="331"/>
      <c r="Q109" s="331"/>
      <c r="R109" s="332"/>
      <c r="S109" s="282" t="s">
        <v>100</v>
      </c>
      <c r="T109" s="334" t="s">
        <v>62</v>
      </c>
      <c r="U109" s="317"/>
      <c r="V109" s="317"/>
      <c r="W109" s="317"/>
      <c r="X109" s="369" t="s">
        <v>233</v>
      </c>
      <c r="Y109" s="369" t="s">
        <v>181</v>
      </c>
      <c r="Z109" s="317" t="s">
        <v>340</v>
      </c>
      <c r="AA109" s="317"/>
      <c r="AB109" s="318"/>
      <c r="AC109" s="369" t="s">
        <v>222</v>
      </c>
      <c r="AD109" s="369">
        <v>0</v>
      </c>
      <c r="AE109" s="317" t="s">
        <v>233</v>
      </c>
      <c r="AF109" s="318"/>
      <c r="AG109" s="335" t="s">
        <v>9</v>
      </c>
      <c r="AH109" s="369">
        <v>3.2000000000000002E-3</v>
      </c>
      <c r="AI109" s="369" t="s">
        <v>482</v>
      </c>
      <c r="AJ109" s="317" t="s">
        <v>407</v>
      </c>
      <c r="AK109" s="318"/>
      <c r="AL109" s="335" t="s">
        <v>589</v>
      </c>
      <c r="AM109" s="369">
        <v>2.5000000000000001E-3</v>
      </c>
      <c r="AN109" s="317" t="s">
        <v>557</v>
      </c>
      <c r="AO109" s="335"/>
      <c r="AP109" s="335"/>
      <c r="AQ109" s="371"/>
      <c r="AR109" s="282"/>
      <c r="AS109" s="282"/>
      <c r="AT109" s="377" t="str">
        <f>IF('INPUT &amp; OUTPUT'!$AF$10=1,"",IF('INPUT &amp; OUTPUT'!$AF$10=2,$B109,$T109))</f>
        <v>Indoor recreation - squash/other court (non-court areas)</v>
      </c>
      <c r="AU109" s="378"/>
      <c r="AV109" s="378"/>
      <c r="AW109" s="379"/>
      <c r="AX109" s="380" t="str">
        <f>IF('INPUT &amp; OUTPUT'!$AF$10=1,"",IF('INPUT &amp; OUTPUT'!$AF$10=2,$B109,$Z109))</f>
        <v>Indoor recreation - squash or other court</v>
      </c>
      <c r="AY109" s="381"/>
      <c r="AZ109" s="380"/>
      <c r="BA109" s="382" t="str">
        <f>IF('INPUT &amp; OUTPUT'!$AF$10=1,"",IF('INPUT &amp; OUTPUT'!$AF$10=2,E109,AC109))</f>
        <v>N/A</v>
      </c>
      <c r="BB109" s="383">
        <f>IF('INPUT &amp; OUTPUT'!$AF$10=1,"",IF('INPUT &amp; OUTPUT'!$AF$10=2,F109,AD109))</f>
        <v>0</v>
      </c>
      <c r="BC109" s="380" t="str">
        <f>IF('INPUT &amp; OUTPUT'!$AF$10=1,"",IF('INPUT &amp; OUTPUT'!$AF$10=2,$G109,$AE109))</f>
        <v>Indoor Recreation</v>
      </c>
      <c r="BD109" s="384"/>
      <c r="BE109" s="385"/>
      <c r="BF109" s="385" t="str">
        <f>IF('INPUT &amp; OUTPUT'!$AF$10=1,"",IF('INPUT &amp; OUTPUT'!$AF$10=2,$J109,$AG109))</f>
        <v>m²  GFA</v>
      </c>
      <c r="BG109" s="386">
        <f>IF('INPUT &amp; OUTPUT'!$AF$10=1,"",IF('INPUT &amp; OUTPUT'!$AF$10=2,"",$AH109))</f>
        <v>3.2000000000000002E-3</v>
      </c>
      <c r="BH109" s="296" t="str">
        <f>IF('INPUT &amp; OUTPUT'!$AF$10=1,"",IF('INPUT &amp; OUTPUT'!$AF$10=2,$K109,$AI109))</f>
        <v>1/5 or part</v>
      </c>
      <c r="BI109" s="380" t="str">
        <f>IF('INPUT &amp; OUTPUT'!$AF$10=1,"",IF('INPUT &amp; OUTPUT'!$AF$10=2,$L109,$AJ109))</f>
        <v>Commercial or retail uses</v>
      </c>
      <c r="BJ109" s="385"/>
      <c r="BK109" s="385" t="str">
        <f>IF('INPUT &amp; OUTPUT'!$AF$10=1,"",IF('INPUT &amp; OUTPUT'!$AF$10=2,$M109,$AL109))</f>
        <v>m² site area</v>
      </c>
      <c r="BL109" s="296">
        <f>IF('INPUT &amp; OUTPUT'!$AF$10=1,"",IF('INPUT &amp; OUTPUT'!$AF$10=2,$N109,$AM109))</f>
        <v>2.5000000000000001E-3</v>
      </c>
      <c r="BM109" s="384" t="str">
        <f>IF(OR(BI109="Single dwelling unit",BI109="Multiple dwelling units"),"dwelling",IF(AND('INPUT &amp; OUTPUT'!$AF$10=2,'Reference Data'!AT109&lt;&gt;0),"lot","-"))</f>
        <v>-</v>
      </c>
      <c r="BN109" s="387"/>
      <c r="BO109" s="380" t="str">
        <f>IF('INPUT &amp; OUTPUT'!$AF$10=1,"",IF('INPUT &amp; OUTPUT'!$AF$10=2,$O109,$AN109))</f>
        <v>Indoor sport &amp; recreation facility (non-court areas)</v>
      </c>
      <c r="BP109" s="378"/>
      <c r="BQ109" s="378"/>
      <c r="BR109" s="379"/>
      <c r="BS109" s="282"/>
      <c r="BT109" s="282"/>
      <c r="BU109" s="282"/>
      <c r="BV109" s="282"/>
      <c r="BW109" s="282"/>
      <c r="BX109" s="282"/>
      <c r="BY109" s="282"/>
      <c r="BZ109" s="282"/>
      <c r="CA109" s="282"/>
      <c r="CB109" s="282"/>
      <c r="CC109" s="282"/>
      <c r="CD109" s="282"/>
      <c r="CE109" s="282"/>
      <c r="CF109" s="282"/>
      <c r="CG109" s="282"/>
      <c r="CH109" s="282"/>
      <c r="CI109" s="282"/>
      <c r="CJ109" s="282"/>
      <c r="CK109" s="282"/>
      <c r="CL109" s="282"/>
      <c r="CM109" s="282"/>
      <c r="CN109" s="282"/>
      <c r="CO109" s="282"/>
      <c r="CP109" s="282"/>
      <c r="CQ109" s="282"/>
      <c r="CR109" s="282"/>
      <c r="CS109" s="282"/>
      <c r="CT109" s="282"/>
      <c r="CU109" s="282"/>
      <c r="CV109" s="282"/>
      <c r="CW109" s="282"/>
      <c r="CX109" s="282"/>
      <c r="CY109" s="282"/>
      <c r="CZ109" s="282"/>
      <c r="DA109" s="282"/>
      <c r="DB109" s="282"/>
      <c r="DC109" s="282"/>
      <c r="DD109" s="282"/>
      <c r="DE109" s="282"/>
      <c r="DF109" s="282"/>
      <c r="DG109" s="282"/>
      <c r="DH109" s="282"/>
      <c r="DI109" s="282"/>
      <c r="DJ109" s="282"/>
      <c r="DK109" s="282"/>
      <c r="DL109" s="282"/>
      <c r="DM109" s="282"/>
      <c r="DN109" s="282"/>
      <c r="DO109" s="282"/>
      <c r="DP109" s="282"/>
      <c r="DQ109" s="282"/>
      <c r="DR109" s="282"/>
      <c r="DS109" s="282"/>
      <c r="DT109" s="282"/>
      <c r="DU109" s="282"/>
      <c r="DV109" s="282"/>
      <c r="DW109" s="282"/>
      <c r="DX109" s="282"/>
      <c r="DY109" s="282"/>
      <c r="DZ109" s="282"/>
      <c r="EA109" s="282"/>
      <c r="EB109" s="282"/>
      <c r="EC109" s="282"/>
      <c r="ED109" s="282"/>
      <c r="EE109" s="282"/>
      <c r="EF109" s="282"/>
      <c r="EG109" s="282"/>
      <c r="EH109" s="282"/>
      <c r="EI109" s="282"/>
      <c r="EJ109" s="282"/>
      <c r="EK109" s="282"/>
      <c r="EL109" s="282"/>
      <c r="EM109" s="282"/>
      <c r="EN109" s="282"/>
      <c r="EO109" s="282"/>
      <c r="EP109" s="282"/>
      <c r="EQ109" s="282"/>
      <c r="ER109" s="282"/>
      <c r="ES109" s="282"/>
      <c r="ET109" s="282"/>
      <c r="EU109" s="282"/>
      <c r="EV109" s="282"/>
      <c r="EW109" s="282"/>
      <c r="EX109" s="282"/>
      <c r="EY109" s="282"/>
      <c r="EZ109" s="282"/>
      <c r="FA109" s="282"/>
      <c r="FB109" s="282"/>
      <c r="FC109" s="282"/>
      <c r="FD109" s="282"/>
      <c r="FE109" s="282"/>
      <c r="FF109" s="282"/>
      <c r="FG109" s="282"/>
      <c r="FH109" s="282"/>
      <c r="FI109" s="282"/>
      <c r="FJ109" s="282"/>
      <c r="FK109" s="282"/>
      <c r="FL109" s="282"/>
      <c r="FM109" s="282"/>
      <c r="FN109" s="282"/>
      <c r="FO109" s="282"/>
      <c r="FP109" s="282"/>
      <c r="FQ109" s="282"/>
      <c r="FR109" s="282"/>
      <c r="FS109" s="282"/>
      <c r="FT109" s="282"/>
      <c r="FU109" s="282"/>
      <c r="FV109" s="282"/>
      <c r="FW109" s="282"/>
      <c r="FX109" s="282"/>
      <c r="FY109" s="282"/>
      <c r="FZ109" s="282"/>
      <c r="GA109" s="282"/>
      <c r="GB109" s="282"/>
      <c r="GC109" s="282"/>
      <c r="GD109" s="282"/>
      <c r="GE109" s="282"/>
      <c r="GF109" s="282"/>
      <c r="GG109" s="282"/>
      <c r="GH109" s="587"/>
      <c r="GI109" s="587"/>
      <c r="GJ109" s="587"/>
      <c r="GK109" s="587"/>
      <c r="GL109" s="587"/>
      <c r="GM109" s="587"/>
      <c r="GN109" s="587"/>
      <c r="GO109" s="587"/>
      <c r="GP109" s="587"/>
      <c r="GQ109" s="587"/>
      <c r="GR109" s="587"/>
      <c r="GS109" s="587"/>
      <c r="GT109" s="587"/>
      <c r="GU109" s="587"/>
      <c r="GV109" s="587"/>
      <c r="GW109" s="587"/>
      <c r="GX109" s="587"/>
      <c r="GY109" s="587"/>
      <c r="GZ109" s="587"/>
      <c r="HA109" s="587"/>
      <c r="HB109" s="587"/>
      <c r="HC109" s="587"/>
      <c r="HD109" s="587"/>
      <c r="HE109" s="587"/>
      <c r="HF109" s="587"/>
      <c r="HG109" s="587"/>
      <c r="HH109" s="587"/>
      <c r="HI109" s="587"/>
      <c r="HJ109" s="587"/>
      <c r="HK109" s="587"/>
      <c r="HL109" s="587"/>
      <c r="HM109" s="587"/>
      <c r="HN109" s="587"/>
      <c r="HO109" s="587"/>
      <c r="HP109" s="587"/>
      <c r="HQ109" s="587"/>
      <c r="HR109" s="587"/>
      <c r="HS109" s="587"/>
      <c r="HT109" s="587"/>
      <c r="HU109" s="587"/>
      <c r="HV109" s="587"/>
      <c r="HW109" s="587"/>
      <c r="HX109" s="587"/>
      <c r="HY109" s="587"/>
      <c r="HZ109" s="587"/>
      <c r="IA109" s="587"/>
      <c r="IB109" s="587"/>
      <c r="IC109" s="587"/>
      <c r="ID109" s="587"/>
      <c r="IE109" s="587"/>
      <c r="IF109" s="587"/>
      <c r="IG109" s="587"/>
      <c r="IH109" s="587"/>
      <c r="II109" s="587"/>
      <c r="IJ109" s="587"/>
      <c r="IK109" s="587"/>
      <c r="IL109" s="587"/>
      <c r="IM109" s="587"/>
      <c r="IN109" s="587"/>
      <c r="IO109" s="587"/>
      <c r="IP109" s="587"/>
      <c r="IQ109" s="587"/>
      <c r="IR109" s="587"/>
      <c r="IS109" s="587"/>
      <c r="IT109" s="587"/>
      <c r="IU109" s="587"/>
      <c r="IV109" s="587"/>
    </row>
    <row r="110" spans="1:256" ht="12.75" customHeight="1" x14ac:dyDescent="0.25">
      <c r="B110" s="392" t="s">
        <v>50</v>
      </c>
      <c r="C110" s="378"/>
      <c r="D110" s="378"/>
      <c r="E110" s="393" t="s">
        <v>223</v>
      </c>
      <c r="F110" s="296">
        <v>0</v>
      </c>
      <c r="G110" s="392" t="s">
        <v>13</v>
      </c>
      <c r="H110" s="378"/>
      <c r="I110" s="378"/>
      <c r="J110" s="393" t="s">
        <v>221</v>
      </c>
      <c r="K110" s="394">
        <v>2.6039999999999996</v>
      </c>
      <c r="L110" s="382" t="s">
        <v>410</v>
      </c>
      <c r="M110" s="394" t="s">
        <v>367</v>
      </c>
      <c r="N110" s="296">
        <v>1</v>
      </c>
      <c r="O110" s="378" t="s">
        <v>660</v>
      </c>
      <c r="P110" s="378"/>
      <c r="Q110" s="378"/>
      <c r="R110" s="385"/>
      <c r="S110" s="282" t="s">
        <v>100</v>
      </c>
      <c r="T110" s="334" t="s">
        <v>462</v>
      </c>
      <c r="U110" s="317"/>
      <c r="V110" s="317"/>
      <c r="W110" s="317"/>
      <c r="X110" s="369" t="s">
        <v>233</v>
      </c>
      <c r="Y110" s="369" t="s">
        <v>168</v>
      </c>
      <c r="Z110" s="317" t="s">
        <v>343</v>
      </c>
      <c r="AA110" s="317"/>
      <c r="AB110" s="318"/>
      <c r="AC110" s="369" t="s">
        <v>642</v>
      </c>
      <c r="AD110" s="369">
        <v>0.17199999999999999</v>
      </c>
      <c r="AE110" s="317" t="s">
        <v>233</v>
      </c>
      <c r="AF110" s="318"/>
      <c r="AG110" s="335" t="s">
        <v>9</v>
      </c>
      <c r="AH110" s="369">
        <v>3.2000000000000002E-3</v>
      </c>
      <c r="AI110" s="369" t="s">
        <v>482</v>
      </c>
      <c r="AJ110" s="317" t="s">
        <v>407</v>
      </c>
      <c r="AK110" s="318"/>
      <c r="AL110" s="335" t="s">
        <v>589</v>
      </c>
      <c r="AM110" s="369">
        <v>2.5000000000000001E-3</v>
      </c>
      <c r="AN110" s="317" t="s">
        <v>476</v>
      </c>
      <c r="AO110" s="335"/>
      <c r="AP110" s="335"/>
      <c r="AQ110" s="371"/>
      <c r="AT110" s="377" t="str">
        <f>IF('INPUT &amp; OUTPUT'!$AF$10=1,"",IF('INPUT &amp; OUTPUT'!$AF$10=2,$B110,$T110))</f>
        <v>Indoor Recreation (Club)</v>
      </c>
      <c r="AU110" s="378"/>
      <c r="AV110" s="378"/>
      <c r="AW110" s="379"/>
      <c r="AX110" s="380" t="str">
        <f>IF('INPUT &amp; OUTPUT'!$AF$10=1,"",IF('INPUT &amp; OUTPUT'!$AF$10=2,$B110,$Z110))</f>
        <v>Indoor recreation - other</v>
      </c>
      <c r="AY110" s="381"/>
      <c r="AZ110" s="380"/>
      <c r="BA110" s="382" t="str">
        <f>IF('INPUT &amp; OUTPUT'!$AF$10=1,"",IF('INPUT &amp; OUTPUT'!$AF$10=2,E110,AC110))</f>
        <v>m² TUA</v>
      </c>
      <c r="BB110" s="383">
        <f>IF('INPUT &amp; OUTPUT'!$AF$10=1,"",IF('INPUT &amp; OUTPUT'!$AF$10=2,F110,AD110))</f>
        <v>0.17199999999999999</v>
      </c>
      <c r="BC110" s="380" t="str">
        <f>IF('INPUT &amp; OUTPUT'!$AF$10=1,"",IF('INPUT &amp; OUTPUT'!$AF$10=2,$G110,$AE110))</f>
        <v>Indoor Recreation</v>
      </c>
      <c r="BD110" s="384"/>
      <c r="BE110" s="385"/>
      <c r="BF110" s="385" t="str">
        <f>IF('INPUT &amp; OUTPUT'!$AF$10=1,"",IF('INPUT &amp; OUTPUT'!$AF$10=2,$J110,$AG110))</f>
        <v>m²  GFA</v>
      </c>
      <c r="BG110" s="386">
        <f>IF('INPUT &amp; OUTPUT'!$AF$10=1,"",IF('INPUT &amp; OUTPUT'!$AF$10=2,"",$AH110))</f>
        <v>3.2000000000000002E-3</v>
      </c>
      <c r="BH110" s="296" t="str">
        <f>IF('INPUT &amp; OUTPUT'!$AF$10=1,"",IF('INPUT &amp; OUTPUT'!$AF$10=2,$K110,$AI110))</f>
        <v>1/5 or part</v>
      </c>
      <c r="BI110" s="380" t="str">
        <f>IF('INPUT &amp; OUTPUT'!$AF$10=1,"",IF('INPUT &amp; OUTPUT'!$AF$10=2,$L110,$AJ110))</f>
        <v>Commercial or retail uses</v>
      </c>
      <c r="BJ110" s="385"/>
      <c r="BK110" s="385" t="str">
        <f>IF('INPUT &amp; OUTPUT'!$AF$10=1,"",IF('INPUT &amp; OUTPUT'!$AF$10=2,$M110,$AL110))</f>
        <v>m² site area</v>
      </c>
      <c r="BL110" s="296">
        <f>IF('INPUT &amp; OUTPUT'!$AF$10=1,"",IF('INPUT &amp; OUTPUT'!$AF$10=2,$N110,$AM110))</f>
        <v>2.5000000000000001E-3</v>
      </c>
      <c r="BM110" s="384" t="str">
        <f>IF(OR(BI110="Single dwelling unit",BI110="Multiple dwelling units"),"dwelling",IF(AND('INPUT &amp; OUTPUT'!$AF$10=2,'Reference Data'!AT110&lt;&gt;0),"lot","-"))</f>
        <v>-</v>
      </c>
      <c r="BN110" s="387"/>
      <c r="BO110" s="380" t="str">
        <f>IF('INPUT &amp; OUTPUT'!$AF$10=1,"",IF('INPUT &amp; OUTPUT'!$AF$10=2,$O110,$AN110))</f>
        <v>Places of assembly</v>
      </c>
      <c r="BP110" s="378"/>
      <c r="BQ110" s="378"/>
      <c r="BR110" s="379"/>
      <c r="GH110" s="587"/>
      <c r="GI110" s="587"/>
      <c r="GJ110" s="587"/>
      <c r="GK110" s="587"/>
      <c r="GL110" s="587"/>
      <c r="GM110" s="587"/>
      <c r="GN110" s="587"/>
      <c r="GO110" s="587"/>
      <c r="GP110" s="587"/>
      <c r="GQ110" s="587"/>
      <c r="GR110" s="587"/>
      <c r="GS110" s="587"/>
      <c r="GT110" s="587"/>
      <c r="GU110" s="587"/>
      <c r="GV110" s="587"/>
      <c r="GW110" s="587"/>
      <c r="GX110" s="587"/>
      <c r="GY110" s="587"/>
      <c r="GZ110" s="587"/>
      <c r="HA110" s="587"/>
      <c r="HB110" s="587"/>
      <c r="HC110" s="587"/>
      <c r="HD110" s="587"/>
      <c r="HE110" s="587"/>
      <c r="HF110" s="587"/>
      <c r="HG110" s="587"/>
      <c r="HH110" s="587"/>
      <c r="HI110" s="587"/>
      <c r="HJ110" s="587"/>
      <c r="HK110" s="587"/>
      <c r="HL110" s="587"/>
      <c r="HM110" s="587"/>
      <c r="HN110" s="587"/>
      <c r="HO110" s="587"/>
      <c r="HP110" s="587"/>
      <c r="HQ110" s="587"/>
      <c r="HR110" s="587"/>
      <c r="HS110" s="587"/>
      <c r="HT110" s="587"/>
      <c r="HU110" s="587"/>
      <c r="HV110" s="587"/>
      <c r="HW110" s="587"/>
      <c r="HX110" s="587"/>
      <c r="HY110" s="587"/>
      <c r="HZ110" s="587"/>
      <c r="IA110" s="587"/>
      <c r="IB110" s="587"/>
      <c r="IC110" s="587"/>
      <c r="ID110" s="587"/>
      <c r="IE110" s="587"/>
      <c r="IF110" s="587"/>
      <c r="IG110" s="587"/>
      <c r="IH110" s="587"/>
      <c r="II110" s="587"/>
      <c r="IJ110" s="587"/>
      <c r="IK110" s="587"/>
      <c r="IL110" s="587"/>
      <c r="IM110" s="587"/>
      <c r="IN110" s="587"/>
      <c r="IO110" s="587"/>
      <c r="IP110" s="587"/>
      <c r="IQ110" s="587"/>
      <c r="IR110" s="587"/>
      <c r="IS110" s="587"/>
      <c r="IT110" s="587"/>
      <c r="IU110" s="587"/>
      <c r="IV110" s="587"/>
    </row>
    <row r="111" spans="1:256" ht="12.75" customHeight="1" x14ac:dyDescent="0.25">
      <c r="B111" s="330" t="s">
        <v>51</v>
      </c>
      <c r="C111" s="331"/>
      <c r="D111" s="331"/>
      <c r="E111" s="338" t="s">
        <v>223</v>
      </c>
      <c r="F111" s="295">
        <v>0</v>
      </c>
      <c r="G111" s="330" t="s">
        <v>14</v>
      </c>
      <c r="H111" s="331"/>
      <c r="I111" s="331"/>
      <c r="J111" s="338" t="s">
        <v>221</v>
      </c>
      <c r="K111" s="389">
        <v>2.8</v>
      </c>
      <c r="L111" s="339" t="s">
        <v>410</v>
      </c>
      <c r="M111" s="389" t="s">
        <v>367</v>
      </c>
      <c r="N111" s="295">
        <v>1</v>
      </c>
      <c r="O111" s="331" t="s">
        <v>660</v>
      </c>
      <c r="P111" s="331"/>
      <c r="Q111" s="331"/>
      <c r="R111" s="332"/>
      <c r="S111" s="282" t="s">
        <v>100</v>
      </c>
      <c r="T111" s="334" t="s">
        <v>463</v>
      </c>
      <c r="U111" s="317"/>
      <c r="V111" s="317"/>
      <c r="W111" s="317"/>
      <c r="X111" s="369" t="s">
        <v>233</v>
      </c>
      <c r="Y111" s="405" t="s">
        <v>620</v>
      </c>
      <c r="Z111" s="317" t="s">
        <v>343</v>
      </c>
      <c r="AA111" s="317"/>
      <c r="AB111" s="318"/>
      <c r="AC111" s="369" t="s">
        <v>642</v>
      </c>
      <c r="AD111" s="369">
        <v>0.17199999999999999</v>
      </c>
      <c r="AE111" s="317" t="s">
        <v>233</v>
      </c>
      <c r="AF111" s="318"/>
      <c r="AG111" s="335" t="s">
        <v>9</v>
      </c>
      <c r="AH111" s="369">
        <v>3.2000000000000002E-3</v>
      </c>
      <c r="AI111" s="369" t="s">
        <v>482</v>
      </c>
      <c r="AJ111" s="317" t="s">
        <v>407</v>
      </c>
      <c r="AK111" s="318"/>
      <c r="AL111" s="335" t="s">
        <v>589</v>
      </c>
      <c r="AM111" s="369">
        <v>2.5000000000000001E-3</v>
      </c>
      <c r="AN111" s="317" t="s">
        <v>476</v>
      </c>
      <c r="AO111" s="335"/>
      <c r="AP111" s="335"/>
      <c r="AQ111" s="371"/>
      <c r="AT111" s="377" t="str">
        <f>IF('INPUT &amp; OUTPUT'!$AF$10=1,"",IF('INPUT &amp; OUTPUT'!$AF$10=2,$B111,$T111))</f>
        <v>Indoor Recreation (Function facility)</v>
      </c>
      <c r="AU111" s="378"/>
      <c r="AV111" s="378"/>
      <c r="AW111" s="379"/>
      <c r="AX111" s="380" t="str">
        <f>IF('INPUT &amp; OUTPUT'!$AF$10=1,"",IF('INPUT &amp; OUTPUT'!$AF$10=2,$B111,$Z111))</f>
        <v>Indoor recreation - other</v>
      </c>
      <c r="AY111" s="381"/>
      <c r="AZ111" s="380"/>
      <c r="BA111" s="382" t="str">
        <f>IF('INPUT &amp; OUTPUT'!$AF$10=1,"",IF('INPUT &amp; OUTPUT'!$AF$10=2,E111,AC111))</f>
        <v>m² TUA</v>
      </c>
      <c r="BB111" s="383">
        <f>IF('INPUT &amp; OUTPUT'!$AF$10=1,"",IF('INPUT &amp; OUTPUT'!$AF$10=2,F111,AD111))</f>
        <v>0.17199999999999999</v>
      </c>
      <c r="BC111" s="380" t="str">
        <f>IF('INPUT &amp; OUTPUT'!$AF$10=1,"",IF('INPUT &amp; OUTPUT'!$AF$10=2,$G111,$AE111))</f>
        <v>Indoor Recreation</v>
      </c>
      <c r="BD111" s="384"/>
      <c r="BE111" s="385"/>
      <c r="BF111" s="385" t="str">
        <f>IF('INPUT &amp; OUTPUT'!$AF$10=1,"",IF('INPUT &amp; OUTPUT'!$AF$10=2,$J111,$AG111))</f>
        <v>m²  GFA</v>
      </c>
      <c r="BG111" s="386">
        <f>IF('INPUT &amp; OUTPUT'!$AF$10=1,"",IF('INPUT &amp; OUTPUT'!$AF$10=2,"",$AH111))</f>
        <v>3.2000000000000002E-3</v>
      </c>
      <c r="BH111" s="296" t="str">
        <f>IF('INPUT &amp; OUTPUT'!$AF$10=1,"",IF('INPUT &amp; OUTPUT'!$AF$10=2,$K111,$AI111))</f>
        <v>1/5 or part</v>
      </c>
      <c r="BI111" s="380" t="str">
        <f>IF('INPUT &amp; OUTPUT'!$AF$10=1,"",IF('INPUT &amp; OUTPUT'!$AF$10=2,$L111,$AJ111))</f>
        <v>Commercial or retail uses</v>
      </c>
      <c r="BJ111" s="385"/>
      <c r="BK111" s="385" t="str">
        <f>IF('INPUT &amp; OUTPUT'!$AF$10=1,"",IF('INPUT &amp; OUTPUT'!$AF$10=2,$M111,$AL111))</f>
        <v>m² site area</v>
      </c>
      <c r="BL111" s="296">
        <f>IF('INPUT &amp; OUTPUT'!$AF$10=1,"",IF('INPUT &amp; OUTPUT'!$AF$10=2,$N111,$AM111))</f>
        <v>2.5000000000000001E-3</v>
      </c>
      <c r="BM111" s="384" t="str">
        <f>IF(OR(BI111="Single dwelling unit",BI111="Multiple dwelling units"),"dwelling",IF(AND('INPUT &amp; OUTPUT'!$AF$10=2,'Reference Data'!AT111&lt;&gt;0),"lot","-"))</f>
        <v>-</v>
      </c>
      <c r="BN111" s="387"/>
      <c r="BO111" s="380" t="str">
        <f>IF('INPUT &amp; OUTPUT'!$AF$10=1,"",IF('INPUT &amp; OUTPUT'!$AF$10=2,$O111,$AN111))</f>
        <v>Places of assembly</v>
      </c>
      <c r="BP111" s="378"/>
      <c r="BQ111" s="378"/>
      <c r="BR111" s="379"/>
      <c r="GH111" s="587"/>
      <c r="GI111" s="587"/>
      <c r="GJ111" s="587"/>
      <c r="GK111" s="587"/>
      <c r="GL111" s="587"/>
      <c r="GM111" s="587"/>
      <c r="GN111" s="587"/>
      <c r="GO111" s="587"/>
      <c r="GP111" s="587"/>
      <c r="GQ111" s="587"/>
      <c r="GR111" s="587"/>
      <c r="GS111" s="587"/>
      <c r="GT111" s="587"/>
      <c r="GU111" s="587"/>
      <c r="GV111" s="587"/>
      <c r="GW111" s="587"/>
      <c r="GX111" s="587"/>
      <c r="GY111" s="587"/>
      <c r="GZ111" s="587"/>
      <c r="HA111" s="587"/>
      <c r="HB111" s="587"/>
      <c r="HC111" s="587"/>
      <c r="HD111" s="587"/>
      <c r="HE111" s="587"/>
      <c r="HF111" s="587"/>
      <c r="HG111" s="587"/>
      <c r="HH111" s="587"/>
      <c r="HI111" s="587"/>
      <c r="HJ111" s="587"/>
      <c r="HK111" s="587"/>
      <c r="HL111" s="587"/>
      <c r="HM111" s="587"/>
      <c r="HN111" s="587"/>
      <c r="HO111" s="587"/>
      <c r="HP111" s="587"/>
      <c r="HQ111" s="587"/>
      <c r="HR111" s="587"/>
      <c r="HS111" s="587"/>
      <c r="HT111" s="587"/>
      <c r="HU111" s="587"/>
      <c r="HV111" s="587"/>
      <c r="HW111" s="587"/>
      <c r="HX111" s="587"/>
      <c r="HY111" s="587"/>
      <c r="HZ111" s="587"/>
      <c r="IA111" s="587"/>
      <c r="IB111" s="587"/>
      <c r="IC111" s="587"/>
      <c r="ID111" s="587"/>
      <c r="IE111" s="587"/>
      <c r="IF111" s="587"/>
      <c r="IG111" s="587"/>
      <c r="IH111" s="587"/>
      <c r="II111" s="587"/>
      <c r="IJ111" s="587"/>
      <c r="IK111" s="587"/>
      <c r="IL111" s="587"/>
      <c r="IM111" s="587"/>
      <c r="IN111" s="587"/>
      <c r="IO111" s="587"/>
      <c r="IP111" s="587"/>
      <c r="IQ111" s="587"/>
      <c r="IR111" s="587"/>
      <c r="IS111" s="587"/>
      <c r="IT111" s="587"/>
      <c r="IU111" s="587"/>
      <c r="IV111" s="587"/>
    </row>
    <row r="112" spans="1:256" ht="12.75" customHeight="1" x14ac:dyDescent="0.25">
      <c r="T112" s="334" t="s">
        <v>465</v>
      </c>
      <c r="U112" s="317"/>
      <c r="V112" s="317"/>
      <c r="W112" s="317"/>
      <c r="X112" s="325" t="s">
        <v>233</v>
      </c>
      <c r="Y112" s="325" t="s">
        <v>149</v>
      </c>
      <c r="Z112" s="317" t="s">
        <v>343</v>
      </c>
      <c r="AA112" s="317"/>
      <c r="AB112" s="318"/>
      <c r="AC112" s="335" t="s">
        <v>642</v>
      </c>
      <c r="AD112" s="369">
        <v>0.17199999999999999</v>
      </c>
      <c r="AE112" s="317" t="s">
        <v>233</v>
      </c>
      <c r="AF112" s="318"/>
      <c r="AG112" s="335" t="s">
        <v>9</v>
      </c>
      <c r="AH112" s="369">
        <v>3.2000000000000002E-3</v>
      </c>
      <c r="AI112" s="369" t="s">
        <v>482</v>
      </c>
      <c r="AJ112" s="317" t="s">
        <v>407</v>
      </c>
      <c r="AK112" s="318"/>
      <c r="AL112" s="335" t="s">
        <v>589</v>
      </c>
      <c r="AM112" s="369">
        <v>2.5000000000000001E-3</v>
      </c>
      <c r="AN112" s="317" t="s">
        <v>450</v>
      </c>
      <c r="AO112" s="335"/>
      <c r="AP112" s="335"/>
      <c r="AQ112" s="371"/>
      <c r="AT112" s="377" t="str">
        <f>IF('INPUT &amp; OUTPUT'!$AF$10=1,"",IF('INPUT &amp; OUTPUT'!$AF$10=2,$B112,$T112))</f>
        <v>Indoor Recreation (Nightclub)</v>
      </c>
      <c r="AU112" s="378"/>
      <c r="AV112" s="378"/>
      <c r="AW112" s="379"/>
      <c r="AX112" s="380" t="str">
        <f>IF('INPUT &amp; OUTPUT'!$AF$10=1,"",IF('INPUT &amp; OUTPUT'!$AF$10=2,$B112,$Z112))</f>
        <v>Indoor recreation - other</v>
      </c>
      <c r="AY112" s="381"/>
      <c r="AZ112" s="380"/>
      <c r="BA112" s="382" t="str">
        <f>IF('INPUT &amp; OUTPUT'!$AF$10=1,"",IF('INPUT &amp; OUTPUT'!$AF$10=2,E112,AC112))</f>
        <v>m² TUA</v>
      </c>
      <c r="BB112" s="383">
        <f>IF('INPUT &amp; OUTPUT'!$AF$10=1,"",IF('INPUT &amp; OUTPUT'!$AF$10=2,F112,AD112))</f>
        <v>0.17199999999999999</v>
      </c>
      <c r="BC112" s="380" t="str">
        <f>IF('INPUT &amp; OUTPUT'!$AF$10=1,"",IF('INPUT &amp; OUTPUT'!$AF$10=2,$G112,$AE112))</f>
        <v>Indoor Recreation</v>
      </c>
      <c r="BD112" s="384"/>
      <c r="BE112" s="385"/>
      <c r="BF112" s="385" t="str">
        <f>IF('INPUT &amp; OUTPUT'!$AF$10=1,"",IF('INPUT &amp; OUTPUT'!$AF$10=2,$J112,$AG112))</f>
        <v>m²  GFA</v>
      </c>
      <c r="BG112" s="386">
        <f>IF('INPUT &amp; OUTPUT'!$AF$10=1,"",IF('INPUT &amp; OUTPUT'!$AF$10=2,"",$AH112))</f>
        <v>3.2000000000000002E-3</v>
      </c>
      <c r="BH112" s="296" t="str">
        <f>IF('INPUT &amp; OUTPUT'!$AF$10=1,"",IF('INPUT &amp; OUTPUT'!$AF$10=2,$K112,$AI112))</f>
        <v>1/5 or part</v>
      </c>
      <c r="BI112" s="380" t="str">
        <f>IF('INPUT &amp; OUTPUT'!$AF$10=1,"",IF('INPUT &amp; OUTPUT'!$AF$10=2,$L112,$AJ112))</f>
        <v>Commercial or retail uses</v>
      </c>
      <c r="BJ112" s="385"/>
      <c r="BK112" s="385" t="str">
        <f>IF('INPUT &amp; OUTPUT'!$AF$10=1,"",IF('INPUT &amp; OUTPUT'!$AF$10=2,$M112,$AL112))</f>
        <v>m² site area</v>
      </c>
      <c r="BL112" s="296">
        <f>IF('INPUT &amp; OUTPUT'!$AF$10=1,"",IF('INPUT &amp; OUTPUT'!$AF$10=2,$N112,$AM112))</f>
        <v>2.5000000000000001E-3</v>
      </c>
      <c r="BM112" s="384" t="str">
        <f>IF(OR(BI112="Single dwelling unit",BI112="Multiple dwelling units"),"dwelling",IF(AND('INPUT &amp; OUTPUT'!$AF$10=2,'Reference Data'!AT112&lt;&gt;0),"lot","-"))</f>
        <v>-</v>
      </c>
      <c r="BN112" s="387"/>
      <c r="BO112" s="380" t="str">
        <f>IF('INPUT &amp; OUTPUT'!$AF$10=1,"",IF('INPUT &amp; OUTPUT'!$AF$10=2,$O112,$AN112))</f>
        <v>Entertainment</v>
      </c>
      <c r="BP112" s="378"/>
      <c r="BQ112" s="378"/>
      <c r="BR112" s="379"/>
      <c r="GH112" s="587"/>
      <c r="GI112" s="587"/>
      <c r="GJ112" s="587"/>
      <c r="GK112" s="587"/>
      <c r="GL112" s="587"/>
      <c r="GM112" s="587"/>
      <c r="GN112" s="587"/>
      <c r="GO112" s="587"/>
      <c r="GP112" s="587"/>
      <c r="GQ112" s="587"/>
      <c r="GR112" s="587"/>
      <c r="GS112" s="587"/>
      <c r="GT112" s="587"/>
      <c r="GU112" s="587"/>
      <c r="GV112" s="587"/>
      <c r="GW112" s="587"/>
      <c r="GX112" s="587"/>
      <c r="GY112" s="587"/>
      <c r="GZ112" s="587"/>
      <c r="HA112" s="587"/>
      <c r="HB112" s="587"/>
      <c r="HC112" s="587"/>
      <c r="HD112" s="587"/>
      <c r="HE112" s="587"/>
      <c r="HF112" s="587"/>
      <c r="HG112" s="587"/>
      <c r="HH112" s="587"/>
      <c r="HI112" s="587"/>
      <c r="HJ112" s="587"/>
      <c r="HK112" s="587"/>
      <c r="HL112" s="587"/>
      <c r="HM112" s="587"/>
      <c r="HN112" s="587"/>
      <c r="HO112" s="587"/>
      <c r="HP112" s="587"/>
      <c r="HQ112" s="587"/>
      <c r="HR112" s="587"/>
      <c r="HS112" s="587"/>
      <c r="HT112" s="587"/>
      <c r="HU112" s="587"/>
      <c r="HV112" s="587"/>
      <c r="HW112" s="587"/>
      <c r="HX112" s="587"/>
      <c r="HY112" s="587"/>
      <c r="HZ112" s="587"/>
      <c r="IA112" s="587"/>
      <c r="IB112" s="587"/>
      <c r="IC112" s="587"/>
      <c r="ID112" s="587"/>
      <c r="IE112" s="587"/>
      <c r="IF112" s="587"/>
      <c r="IG112" s="587"/>
      <c r="IH112" s="587"/>
      <c r="II112" s="587"/>
      <c r="IJ112" s="587"/>
      <c r="IK112" s="587"/>
      <c r="IL112" s="587"/>
      <c r="IM112" s="587"/>
      <c r="IN112" s="587"/>
      <c r="IO112" s="587"/>
      <c r="IP112" s="587"/>
      <c r="IQ112" s="587"/>
      <c r="IR112" s="587"/>
      <c r="IS112" s="587"/>
      <c r="IT112" s="587"/>
      <c r="IU112" s="587"/>
      <c r="IV112" s="587"/>
    </row>
    <row r="113" spans="1:256" s="388" customFormat="1" ht="12.75" customHeight="1" x14ac:dyDescent="0.25">
      <c r="A113" s="282"/>
      <c r="B113" s="282"/>
      <c r="C113" s="282"/>
      <c r="D113" s="282"/>
      <c r="E113" s="282"/>
      <c r="F113" s="282"/>
      <c r="G113" s="282"/>
      <c r="H113" s="282"/>
      <c r="I113" s="282"/>
      <c r="J113" s="282"/>
      <c r="K113" s="282"/>
      <c r="L113" s="282"/>
      <c r="M113" s="282"/>
      <c r="N113" s="282"/>
      <c r="O113" s="282"/>
      <c r="P113" s="282"/>
      <c r="Q113" s="282"/>
      <c r="R113" s="282"/>
      <c r="S113" s="282"/>
      <c r="T113" s="334" t="s">
        <v>464</v>
      </c>
      <c r="U113" s="317"/>
      <c r="V113" s="317"/>
      <c r="W113" s="317"/>
      <c r="X113" s="369" t="s">
        <v>233</v>
      </c>
      <c r="Y113" s="369" t="s">
        <v>143</v>
      </c>
      <c r="Z113" s="317" t="s">
        <v>341</v>
      </c>
      <c r="AA113" s="317"/>
      <c r="AB113" s="318"/>
      <c r="AC113" s="369" t="s">
        <v>370</v>
      </c>
      <c r="AD113" s="369">
        <v>0.6</v>
      </c>
      <c r="AE113" s="317" t="s">
        <v>233</v>
      </c>
      <c r="AF113" s="318"/>
      <c r="AG113" s="335" t="s">
        <v>9</v>
      </c>
      <c r="AH113" s="369">
        <v>3.2000000000000002E-3</v>
      </c>
      <c r="AI113" s="369" t="s">
        <v>482</v>
      </c>
      <c r="AJ113" s="317" t="s">
        <v>407</v>
      </c>
      <c r="AK113" s="318"/>
      <c r="AL113" s="335" t="s">
        <v>589</v>
      </c>
      <c r="AM113" s="369">
        <v>2.5000000000000001E-3</v>
      </c>
      <c r="AN113" s="317" t="s">
        <v>450</v>
      </c>
      <c r="AO113" s="335"/>
      <c r="AP113" s="335"/>
      <c r="AQ113" s="371"/>
      <c r="AR113" s="282"/>
      <c r="AS113" s="282"/>
      <c r="AT113" s="377" t="str">
        <f>IF('INPUT &amp; OUTPUT'!$AF$10=1,"",IF('INPUT &amp; OUTPUT'!$AF$10=2,$B113,$T113))</f>
        <v>Indoor Recreation (Theatre)</v>
      </c>
      <c r="AU113" s="378"/>
      <c r="AV113" s="378"/>
      <c r="AW113" s="379"/>
      <c r="AX113" s="380" t="str">
        <f>IF('INPUT &amp; OUTPUT'!$AF$10=1,"",IF('INPUT &amp; OUTPUT'!$AF$10=2,$B113,$Z113))</f>
        <v>Indoor recreation - Theatre/cinema</v>
      </c>
      <c r="AY113" s="381"/>
      <c r="AZ113" s="380"/>
      <c r="BA113" s="382" t="str">
        <f>IF('INPUT &amp; OUTPUT'!$AF$10=1,"",IF('INPUT &amp; OUTPUT'!$AF$10=2,E113,AC113))</f>
        <v>seat</v>
      </c>
      <c r="BB113" s="383">
        <f>IF('INPUT &amp; OUTPUT'!$AF$10=1,"",IF('INPUT &amp; OUTPUT'!$AF$10=2,F113,AD113))</f>
        <v>0.6</v>
      </c>
      <c r="BC113" s="380" t="str">
        <f>IF('INPUT &amp; OUTPUT'!$AF$10=1,"",IF('INPUT &amp; OUTPUT'!$AF$10=2,$G113,$AE113))</f>
        <v>Indoor Recreation</v>
      </c>
      <c r="BD113" s="384"/>
      <c r="BE113" s="385"/>
      <c r="BF113" s="385" t="str">
        <f>IF('INPUT &amp; OUTPUT'!$AF$10=1,"",IF('INPUT &amp; OUTPUT'!$AF$10=2,$J113,$AG113))</f>
        <v>m²  GFA</v>
      </c>
      <c r="BG113" s="386">
        <f>IF('INPUT &amp; OUTPUT'!$AF$10=1,"",IF('INPUT &amp; OUTPUT'!$AF$10=2,"",$AH113))</f>
        <v>3.2000000000000002E-3</v>
      </c>
      <c r="BH113" s="296" t="str">
        <f>IF('INPUT &amp; OUTPUT'!$AF$10=1,"",IF('INPUT &amp; OUTPUT'!$AF$10=2,$K113,$AI113))</f>
        <v>1/5 or part</v>
      </c>
      <c r="BI113" s="380" t="str">
        <f>IF('INPUT &amp; OUTPUT'!$AF$10=1,"",IF('INPUT &amp; OUTPUT'!$AF$10=2,$L113,$AJ113))</f>
        <v>Commercial or retail uses</v>
      </c>
      <c r="BJ113" s="385"/>
      <c r="BK113" s="385" t="str">
        <f>IF('INPUT &amp; OUTPUT'!$AF$10=1,"",IF('INPUT &amp; OUTPUT'!$AF$10=2,$M113,$AL113))</f>
        <v>m² site area</v>
      </c>
      <c r="BL113" s="296">
        <f>IF('INPUT &amp; OUTPUT'!$AF$10=1,"",IF('INPUT &amp; OUTPUT'!$AF$10=2,$N113,$AM113))</f>
        <v>2.5000000000000001E-3</v>
      </c>
      <c r="BM113" s="384" t="str">
        <f>IF(OR(BI113="Single dwelling unit",BI113="Multiple dwelling units"),"dwelling",IF(AND('INPUT &amp; OUTPUT'!$AF$10=2,'Reference Data'!AT113&lt;&gt;0),"lot","-"))</f>
        <v>-</v>
      </c>
      <c r="BN113" s="387"/>
      <c r="BO113" s="380" t="str">
        <f>IF('INPUT &amp; OUTPUT'!$AF$10=1,"",IF('INPUT &amp; OUTPUT'!$AF$10=2,$O113,$AN113))</f>
        <v>Entertainment</v>
      </c>
      <c r="BP113" s="378"/>
      <c r="BQ113" s="378"/>
      <c r="BR113" s="379"/>
      <c r="BS113" s="282"/>
      <c r="BT113" s="282"/>
      <c r="BU113" s="282"/>
      <c r="BV113" s="282"/>
      <c r="BW113" s="282"/>
      <c r="BX113" s="282"/>
      <c r="BY113" s="282"/>
      <c r="BZ113" s="282"/>
      <c r="CA113" s="309"/>
      <c r="CB113" s="282"/>
      <c r="CC113" s="282"/>
      <c r="CD113" s="282"/>
      <c r="CE113" s="282"/>
      <c r="CF113" s="282"/>
      <c r="CG113" s="282"/>
      <c r="CH113" s="282"/>
      <c r="CI113" s="282"/>
      <c r="CJ113" s="282"/>
      <c r="CK113" s="282"/>
      <c r="CL113" s="282"/>
      <c r="CM113" s="282"/>
      <c r="CN113" s="282"/>
      <c r="CO113" s="282"/>
      <c r="CP113" s="282"/>
      <c r="CQ113" s="282"/>
      <c r="CR113" s="282"/>
      <c r="CS113" s="282"/>
      <c r="CT113" s="282"/>
      <c r="CU113" s="282"/>
      <c r="CV113" s="282"/>
      <c r="CW113" s="282"/>
      <c r="CX113" s="282"/>
      <c r="CY113" s="282"/>
      <c r="CZ113" s="282"/>
      <c r="DA113" s="282"/>
      <c r="DB113" s="282"/>
      <c r="DC113" s="282"/>
      <c r="DD113" s="282"/>
      <c r="DE113" s="282"/>
      <c r="DF113" s="282"/>
      <c r="DG113" s="282"/>
      <c r="DH113" s="282"/>
      <c r="DI113" s="282"/>
      <c r="DJ113" s="282"/>
      <c r="DK113" s="282"/>
      <c r="DL113" s="282"/>
      <c r="DM113" s="282"/>
      <c r="DN113" s="282"/>
      <c r="DO113" s="282"/>
      <c r="DP113" s="282"/>
      <c r="DQ113" s="282"/>
      <c r="DR113" s="282"/>
      <c r="DS113" s="282"/>
      <c r="DT113" s="282"/>
      <c r="DU113" s="282"/>
      <c r="DV113" s="282"/>
      <c r="DW113" s="282"/>
      <c r="DX113" s="282"/>
      <c r="DY113" s="282"/>
      <c r="DZ113" s="282"/>
      <c r="EA113" s="282"/>
      <c r="EB113" s="282"/>
      <c r="EC113" s="282"/>
      <c r="ED113" s="282"/>
      <c r="EE113" s="282"/>
      <c r="EF113" s="282"/>
      <c r="EG113" s="282"/>
      <c r="EH113" s="282"/>
      <c r="EI113" s="282"/>
      <c r="EJ113" s="282"/>
      <c r="EK113" s="282"/>
      <c r="EL113" s="282"/>
      <c r="EM113" s="282"/>
      <c r="EN113" s="282"/>
      <c r="EO113" s="282"/>
      <c r="EP113" s="282"/>
      <c r="EQ113" s="282"/>
      <c r="ER113" s="282"/>
      <c r="ES113" s="282"/>
      <c r="ET113" s="282"/>
      <c r="EU113" s="282"/>
      <c r="EV113" s="282"/>
      <c r="EW113" s="282"/>
      <c r="EX113" s="282"/>
      <c r="EY113" s="282"/>
      <c r="EZ113" s="282"/>
      <c r="FA113" s="282"/>
      <c r="FB113" s="282"/>
      <c r="FC113" s="282"/>
      <c r="FD113" s="282"/>
      <c r="FE113" s="282"/>
      <c r="FF113" s="282"/>
      <c r="FG113" s="282"/>
      <c r="FH113" s="282"/>
      <c r="FI113" s="282"/>
      <c r="FJ113" s="282"/>
      <c r="FK113" s="282"/>
      <c r="FL113" s="282"/>
      <c r="FM113" s="282"/>
      <c r="FN113" s="282"/>
      <c r="FO113" s="282"/>
      <c r="FP113" s="282"/>
      <c r="FQ113" s="282"/>
      <c r="FR113" s="282"/>
      <c r="FS113" s="282"/>
      <c r="FT113" s="282"/>
      <c r="FU113" s="282"/>
      <c r="FV113" s="282"/>
      <c r="FW113" s="282"/>
      <c r="FX113" s="282"/>
      <c r="FY113" s="282"/>
      <c r="FZ113" s="282"/>
      <c r="GA113" s="282"/>
      <c r="GB113" s="282"/>
      <c r="GC113" s="282"/>
      <c r="GD113" s="282"/>
      <c r="GE113" s="282"/>
      <c r="GF113" s="282"/>
      <c r="GG113" s="282"/>
      <c r="GH113" s="587"/>
      <c r="GI113" s="587"/>
      <c r="GJ113" s="587"/>
      <c r="GK113" s="587"/>
      <c r="GL113" s="587"/>
      <c r="GM113" s="587"/>
      <c r="GN113" s="587"/>
      <c r="GO113" s="587"/>
      <c r="GP113" s="587"/>
      <c r="GQ113" s="587"/>
      <c r="GR113" s="587"/>
      <c r="GS113" s="587"/>
      <c r="GT113" s="587"/>
      <c r="GU113" s="587"/>
      <c r="GV113" s="587"/>
      <c r="GW113" s="587"/>
      <c r="GX113" s="587"/>
      <c r="GY113" s="587"/>
      <c r="GZ113" s="587"/>
      <c r="HA113" s="587"/>
      <c r="HB113" s="587"/>
      <c r="HC113" s="587"/>
      <c r="HD113" s="587"/>
      <c r="HE113" s="587"/>
      <c r="HF113" s="587"/>
      <c r="HG113" s="587"/>
      <c r="HH113" s="587"/>
      <c r="HI113" s="587"/>
      <c r="HJ113" s="587"/>
      <c r="HK113" s="587"/>
      <c r="HL113" s="587"/>
      <c r="HM113" s="587"/>
      <c r="HN113" s="587"/>
      <c r="HO113" s="587"/>
      <c r="HP113" s="587"/>
      <c r="HQ113" s="587"/>
      <c r="HR113" s="587"/>
      <c r="HS113" s="587"/>
      <c r="HT113" s="587"/>
      <c r="HU113" s="587"/>
      <c r="HV113" s="587"/>
      <c r="HW113" s="587"/>
      <c r="HX113" s="587"/>
      <c r="HY113" s="587"/>
      <c r="HZ113" s="587"/>
      <c r="IA113" s="587"/>
      <c r="IB113" s="587"/>
      <c r="IC113" s="587"/>
      <c r="ID113" s="587"/>
      <c r="IE113" s="587"/>
      <c r="IF113" s="587"/>
      <c r="IG113" s="587"/>
      <c r="IH113" s="587"/>
      <c r="II113" s="587"/>
      <c r="IJ113" s="587"/>
      <c r="IK113" s="587"/>
      <c r="IL113" s="587"/>
      <c r="IM113" s="587"/>
      <c r="IN113" s="587"/>
      <c r="IO113" s="587"/>
      <c r="IP113" s="587"/>
      <c r="IQ113" s="587"/>
      <c r="IR113" s="587"/>
      <c r="IS113" s="587"/>
      <c r="IT113" s="587"/>
      <c r="IU113" s="587"/>
      <c r="IV113" s="587"/>
    </row>
    <row r="114" spans="1:256" s="388" customFormat="1" ht="12.75" customHeight="1" x14ac:dyDescent="0.25">
      <c r="A114" s="282"/>
      <c r="B114" s="282"/>
      <c r="C114" s="282"/>
      <c r="D114" s="282"/>
      <c r="E114" s="305"/>
      <c r="F114" s="305"/>
      <c r="G114" s="282"/>
      <c r="H114" s="282"/>
      <c r="I114" s="282"/>
      <c r="J114" s="305"/>
      <c r="K114" s="305"/>
      <c r="L114" s="282"/>
      <c r="M114" s="305"/>
      <c r="N114" s="305"/>
      <c r="O114" s="282"/>
      <c r="P114" s="282"/>
      <c r="Q114" s="282"/>
      <c r="R114" s="282"/>
      <c r="S114" s="282"/>
      <c r="T114" s="334" t="s">
        <v>466</v>
      </c>
      <c r="U114" s="317"/>
      <c r="V114" s="317"/>
      <c r="W114" s="317"/>
      <c r="X114" s="369" t="s">
        <v>233</v>
      </c>
      <c r="Y114" s="369" t="s">
        <v>144</v>
      </c>
      <c r="Z114" s="317" t="s">
        <v>343</v>
      </c>
      <c r="AA114" s="317"/>
      <c r="AB114" s="318"/>
      <c r="AC114" s="369" t="s">
        <v>642</v>
      </c>
      <c r="AD114" s="369">
        <v>0.17199999999999999</v>
      </c>
      <c r="AE114" s="317" t="s">
        <v>233</v>
      </c>
      <c r="AF114" s="318"/>
      <c r="AG114" s="335" t="s">
        <v>9</v>
      </c>
      <c r="AH114" s="369">
        <v>3.2000000000000002E-3</v>
      </c>
      <c r="AI114" s="369" t="s">
        <v>482</v>
      </c>
      <c r="AJ114" s="317" t="s">
        <v>407</v>
      </c>
      <c r="AK114" s="318"/>
      <c r="AL114" s="335" t="s">
        <v>589</v>
      </c>
      <c r="AM114" s="369">
        <v>2.5000000000000001E-3</v>
      </c>
      <c r="AN114" s="317" t="s">
        <v>477</v>
      </c>
      <c r="AO114" s="335"/>
      <c r="AP114" s="335"/>
      <c r="AQ114" s="371"/>
      <c r="AR114" s="282"/>
      <c r="AS114" s="282"/>
      <c r="AT114" s="377" t="str">
        <f>IF('INPUT &amp; OUTPUT'!$AF$10=1,"",IF('INPUT &amp; OUTPUT'!$AF$10=2,$B114,$T114))</f>
        <v>Indoor Recreation (Tourist attraction)</v>
      </c>
      <c r="AU114" s="378"/>
      <c r="AV114" s="378"/>
      <c r="AW114" s="379"/>
      <c r="AX114" s="380" t="str">
        <f>IF('INPUT &amp; OUTPUT'!$AF$10=1,"",IF('INPUT &amp; OUTPUT'!$AF$10=2,$B114,$Z114))</f>
        <v>Indoor recreation - other</v>
      </c>
      <c r="AY114" s="381"/>
      <c r="AZ114" s="380"/>
      <c r="BA114" s="382" t="str">
        <f>IF('INPUT &amp; OUTPUT'!$AF$10=1,"",IF('INPUT &amp; OUTPUT'!$AF$10=2,E114,AC114))</f>
        <v>m² TUA</v>
      </c>
      <c r="BB114" s="383">
        <f>IF('INPUT &amp; OUTPUT'!$AF$10=1,"",IF('INPUT &amp; OUTPUT'!$AF$10=2,F114,AD114))</f>
        <v>0.17199999999999999</v>
      </c>
      <c r="BC114" s="380" t="str">
        <f>IF('INPUT &amp; OUTPUT'!$AF$10=1,"",IF('INPUT &amp; OUTPUT'!$AF$10=2,$G114,$AE114))</f>
        <v>Indoor Recreation</v>
      </c>
      <c r="BD114" s="384"/>
      <c r="BE114" s="385"/>
      <c r="BF114" s="385" t="str">
        <f>IF('INPUT &amp; OUTPUT'!$AF$10=1,"",IF('INPUT &amp; OUTPUT'!$AF$10=2,$J114,$AG114))</f>
        <v>m²  GFA</v>
      </c>
      <c r="BG114" s="386">
        <f>IF('INPUT &amp; OUTPUT'!$AF$10=1,"",IF('INPUT &amp; OUTPUT'!$AF$10=2,"",$AH114))</f>
        <v>3.2000000000000002E-3</v>
      </c>
      <c r="BH114" s="296" t="str">
        <f>IF('INPUT &amp; OUTPUT'!$AF$10=1,"",IF('INPUT &amp; OUTPUT'!$AF$10=2,$K114,$AI114))</f>
        <v>1/5 or part</v>
      </c>
      <c r="BI114" s="380" t="str">
        <f>IF('INPUT &amp; OUTPUT'!$AF$10=1,"",IF('INPUT &amp; OUTPUT'!$AF$10=2,$L114,$AJ114))</f>
        <v>Commercial or retail uses</v>
      </c>
      <c r="BJ114" s="385"/>
      <c r="BK114" s="385" t="str">
        <f>IF('INPUT &amp; OUTPUT'!$AF$10=1,"",IF('INPUT &amp; OUTPUT'!$AF$10=2,$M114,$AL114))</f>
        <v>m² site area</v>
      </c>
      <c r="BL114" s="296">
        <f>IF('INPUT &amp; OUTPUT'!$AF$10=1,"",IF('INPUT &amp; OUTPUT'!$AF$10=2,$N114,$AM114))</f>
        <v>2.5000000000000001E-3</v>
      </c>
      <c r="BM114" s="384" t="str">
        <f>IF(OR(BI114="Single dwelling unit",BI114="Multiple dwelling units"),"dwelling",IF(AND('INPUT &amp; OUTPUT'!$AF$10=2,'Reference Data'!AT114&lt;&gt;0),"lot","-"))</f>
        <v>-</v>
      </c>
      <c r="BN114" s="387"/>
      <c r="BO114" s="380" t="str">
        <f>IF('INPUT &amp; OUTPUT'!$AF$10=1,"",IF('INPUT &amp; OUTPUT'!$AF$10=2,$O114,$AN114))</f>
        <v>Specialised uses</v>
      </c>
      <c r="BP114" s="378"/>
      <c r="BQ114" s="378"/>
      <c r="BR114" s="379"/>
      <c r="BS114" s="282"/>
      <c r="BT114" s="282"/>
      <c r="BU114" s="282"/>
      <c r="BV114" s="282"/>
      <c r="BW114" s="282"/>
      <c r="BX114" s="282"/>
      <c r="BY114" s="282"/>
      <c r="BZ114" s="282"/>
      <c r="CA114" s="309"/>
      <c r="CB114" s="282"/>
      <c r="CC114" s="282"/>
      <c r="CD114" s="282"/>
      <c r="CE114" s="282"/>
      <c r="CF114" s="282"/>
      <c r="CG114" s="282"/>
      <c r="CH114" s="282"/>
      <c r="CI114" s="282"/>
      <c r="CJ114" s="282"/>
      <c r="CK114" s="282"/>
      <c r="CL114" s="282"/>
      <c r="CM114" s="282"/>
      <c r="CN114" s="282"/>
      <c r="CO114" s="282"/>
      <c r="CP114" s="282"/>
      <c r="CQ114" s="282"/>
      <c r="CR114" s="282"/>
      <c r="CS114" s="282"/>
      <c r="CT114" s="282"/>
      <c r="CU114" s="282"/>
      <c r="CV114" s="282"/>
      <c r="CW114" s="282"/>
      <c r="CX114" s="282"/>
      <c r="CY114" s="282"/>
      <c r="CZ114" s="282"/>
      <c r="DA114" s="282"/>
      <c r="DB114" s="282"/>
      <c r="DC114" s="282"/>
      <c r="DD114" s="282"/>
      <c r="DE114" s="282"/>
      <c r="DF114" s="282"/>
      <c r="DG114" s="282"/>
      <c r="DH114" s="282"/>
      <c r="DI114" s="282"/>
      <c r="DJ114" s="282"/>
      <c r="DK114" s="282"/>
      <c r="DL114" s="282"/>
      <c r="DM114" s="282"/>
      <c r="DN114" s="282"/>
      <c r="DO114" s="282"/>
      <c r="DP114" s="282"/>
      <c r="DQ114" s="282"/>
      <c r="DR114" s="282"/>
      <c r="DS114" s="282"/>
      <c r="DT114" s="282"/>
      <c r="DU114" s="282"/>
      <c r="DV114" s="282"/>
      <c r="DW114" s="282"/>
      <c r="DX114" s="282"/>
      <c r="DY114" s="282"/>
      <c r="DZ114" s="282"/>
      <c r="EA114" s="282"/>
      <c r="EB114" s="282"/>
      <c r="EC114" s="282"/>
      <c r="ED114" s="282"/>
      <c r="EE114" s="282"/>
      <c r="EF114" s="282"/>
      <c r="EG114" s="282"/>
      <c r="EH114" s="282"/>
      <c r="EI114" s="282"/>
      <c r="EJ114" s="282"/>
      <c r="EK114" s="282"/>
      <c r="EL114" s="282"/>
      <c r="EM114" s="282"/>
      <c r="EN114" s="282"/>
      <c r="EO114" s="282"/>
      <c r="EP114" s="282"/>
      <c r="EQ114" s="282"/>
      <c r="ER114" s="282"/>
      <c r="ES114" s="282"/>
      <c r="ET114" s="282"/>
      <c r="EU114" s="282"/>
      <c r="EV114" s="282"/>
      <c r="EW114" s="282"/>
      <c r="EX114" s="282"/>
      <c r="EY114" s="282"/>
      <c r="EZ114" s="282"/>
      <c r="FA114" s="282"/>
      <c r="FB114" s="282"/>
      <c r="FC114" s="282"/>
      <c r="FD114" s="282"/>
      <c r="FE114" s="282"/>
      <c r="FF114" s="282"/>
      <c r="FG114" s="282"/>
      <c r="FH114" s="282"/>
      <c r="FI114" s="282"/>
      <c r="FJ114" s="282"/>
      <c r="FK114" s="282"/>
      <c r="FL114" s="282"/>
      <c r="FM114" s="282"/>
      <c r="FN114" s="282"/>
      <c r="FO114" s="282"/>
      <c r="FP114" s="282"/>
      <c r="FQ114" s="282"/>
      <c r="FR114" s="282"/>
      <c r="FS114" s="282"/>
      <c r="FT114" s="282"/>
      <c r="FU114" s="282"/>
      <c r="FV114" s="282"/>
      <c r="FW114" s="282"/>
      <c r="FX114" s="282"/>
      <c r="FY114" s="282"/>
      <c r="FZ114" s="282"/>
      <c r="GA114" s="282"/>
      <c r="GB114" s="282"/>
      <c r="GC114" s="282"/>
      <c r="GD114" s="282"/>
      <c r="GE114" s="282"/>
      <c r="GF114" s="282"/>
      <c r="GG114" s="282"/>
      <c r="GH114" s="587"/>
      <c r="GI114" s="587"/>
      <c r="GJ114" s="587"/>
      <c r="GK114" s="587"/>
      <c r="GL114" s="587"/>
      <c r="GM114" s="587"/>
      <c r="GN114" s="587"/>
      <c r="GO114" s="587"/>
      <c r="GP114" s="587"/>
      <c r="GQ114" s="587"/>
      <c r="GR114" s="587"/>
      <c r="GS114" s="587"/>
      <c r="GT114" s="587"/>
      <c r="GU114" s="587"/>
      <c r="GV114" s="587"/>
      <c r="GW114" s="587"/>
      <c r="GX114" s="587"/>
      <c r="GY114" s="587"/>
      <c r="GZ114" s="587"/>
      <c r="HA114" s="587"/>
      <c r="HB114" s="587"/>
      <c r="HC114" s="587"/>
      <c r="HD114" s="587"/>
      <c r="HE114" s="587"/>
      <c r="HF114" s="587"/>
      <c r="HG114" s="587"/>
      <c r="HH114" s="587"/>
      <c r="HI114" s="587"/>
      <c r="HJ114" s="587"/>
      <c r="HK114" s="587"/>
      <c r="HL114" s="587"/>
      <c r="HM114" s="587"/>
      <c r="HN114" s="587"/>
      <c r="HO114" s="587"/>
      <c r="HP114" s="587"/>
      <c r="HQ114" s="587"/>
      <c r="HR114" s="587"/>
      <c r="HS114" s="587"/>
      <c r="HT114" s="587"/>
      <c r="HU114" s="587"/>
      <c r="HV114" s="587"/>
      <c r="HW114" s="587"/>
      <c r="HX114" s="587"/>
      <c r="HY114" s="587"/>
      <c r="HZ114" s="587"/>
      <c r="IA114" s="587"/>
      <c r="IB114" s="587"/>
      <c r="IC114" s="587"/>
      <c r="ID114" s="587"/>
      <c r="IE114" s="587"/>
      <c r="IF114" s="587"/>
      <c r="IG114" s="587"/>
      <c r="IH114" s="587"/>
      <c r="II114" s="587"/>
      <c r="IJ114" s="587"/>
      <c r="IK114" s="587"/>
      <c r="IL114" s="587"/>
      <c r="IM114" s="587"/>
      <c r="IN114" s="587"/>
      <c r="IO114" s="587"/>
      <c r="IP114" s="587"/>
      <c r="IQ114" s="587"/>
      <c r="IR114" s="587"/>
      <c r="IS114" s="587"/>
      <c r="IT114" s="587"/>
      <c r="IU114" s="587"/>
      <c r="IV114" s="587"/>
    </row>
    <row r="115" spans="1:256" s="388" customFormat="1" ht="12.75" customHeight="1" x14ac:dyDescent="0.25">
      <c r="A115" s="282"/>
      <c r="B115" s="282"/>
      <c r="C115" s="282"/>
      <c r="D115" s="282"/>
      <c r="E115" s="305"/>
      <c r="F115" s="305"/>
      <c r="G115" s="282"/>
      <c r="H115" s="282"/>
      <c r="I115" s="282"/>
      <c r="J115" s="305"/>
      <c r="K115" s="305"/>
      <c r="L115" s="282"/>
      <c r="M115" s="305"/>
      <c r="N115" s="305"/>
      <c r="O115" s="282"/>
      <c r="P115" s="282"/>
      <c r="Q115" s="282"/>
      <c r="R115" s="282"/>
      <c r="S115" s="282"/>
      <c r="T115" s="498" t="s">
        <v>680</v>
      </c>
      <c r="U115" s="502"/>
      <c r="V115" s="502"/>
      <c r="W115" s="502"/>
      <c r="X115" s="497" t="s">
        <v>255</v>
      </c>
      <c r="Y115" s="497" t="s">
        <v>85</v>
      </c>
      <c r="Z115" s="495" t="s">
        <v>356</v>
      </c>
      <c r="AA115" s="495"/>
      <c r="AB115" s="496"/>
      <c r="AC115" s="500" t="s">
        <v>374</v>
      </c>
      <c r="AD115" s="500">
        <v>0.4</v>
      </c>
      <c r="AE115" s="495" t="s">
        <v>225</v>
      </c>
      <c r="AF115" s="496"/>
      <c r="AG115" s="499" t="s">
        <v>286</v>
      </c>
      <c r="AH115" s="500" t="s">
        <v>503</v>
      </c>
      <c r="AI115" s="500">
        <v>0.33300000000000002</v>
      </c>
      <c r="AJ115" s="495" t="s">
        <v>416</v>
      </c>
      <c r="AK115" s="496"/>
      <c r="AL115" s="499" t="s">
        <v>589</v>
      </c>
      <c r="AM115" s="500">
        <v>1.7499999999999998E-3</v>
      </c>
      <c r="AN115" s="495" t="s">
        <v>449</v>
      </c>
      <c r="AO115" s="495"/>
      <c r="AP115" s="499"/>
      <c r="AQ115" s="501"/>
      <c r="AR115" s="282"/>
      <c r="AS115" s="282"/>
      <c r="AT115" s="377" t="str">
        <f>IF('INPUT &amp; OUTPUT'!$AF$10=1,"",IF('INPUT &amp; OUTPUT'!$AF$10=2,$B115,$T115))</f>
        <v>Institutional Residence (Res. care facility - Nursing home)</v>
      </c>
      <c r="AU115" s="378"/>
      <c r="AV115" s="378"/>
      <c r="AW115" s="379"/>
      <c r="AX115" s="380" t="str">
        <f>IF('INPUT &amp; OUTPUT'!$AF$10=1,"",IF('INPUT &amp; OUTPUT'!$AF$10=2,$B115,$Z115))</f>
        <v>Retirement Village - Nursing Home</v>
      </c>
      <c r="AY115" s="381"/>
      <c r="AZ115" s="380"/>
      <c r="BA115" s="382" t="str">
        <f>IF('INPUT &amp; OUTPUT'!$AF$10=1,"",IF('INPUT &amp; OUTPUT'!$AF$10=2,E115,AC115))</f>
        <v>bed</v>
      </c>
      <c r="BB115" s="383">
        <f>IF('INPUT &amp; OUTPUT'!$AF$10=1,"",IF('INPUT &amp; OUTPUT'!$AF$10=2,F115,AD115))</f>
        <v>0.4</v>
      </c>
      <c r="BC115" s="380" t="str">
        <f>IF('INPUT &amp; OUTPUT'!$AF$10=1,"",IF('INPUT &amp; OUTPUT'!$AF$10=2,$G115,$AE115))</f>
        <v>Retirement Village</v>
      </c>
      <c r="BD115" s="384"/>
      <c r="BE115" s="385"/>
      <c r="BF115" s="385" t="str">
        <f>IF('INPUT &amp; OUTPUT'!$AF$10=1,"",IF('INPUT &amp; OUTPUT'!$AF$10=2,$J115,$AG115))</f>
        <v>single bed</v>
      </c>
      <c r="BG115" s="386" t="str">
        <f>IF('INPUT &amp; OUTPUT'!$AF$10=1,"",IF('INPUT &amp; OUTPUT'!$AF$10=2,"",$AH115))</f>
        <v>-</v>
      </c>
      <c r="BH115" s="296">
        <f>IF('INPUT &amp; OUTPUT'!$AF$10=1,"",IF('INPUT &amp; OUTPUT'!$AF$10=2,$K115,$AI115))</f>
        <v>0.33300000000000002</v>
      </c>
      <c r="BI115" s="380" t="str">
        <f>IF('INPUT &amp; OUTPUT'!$AF$10=1,"",IF('INPUT &amp; OUTPUT'!$AF$10=2,$L115,$AJ115))</f>
        <v>Multiple dwelling units</v>
      </c>
      <c r="BJ115" s="385"/>
      <c r="BK115" s="385" t="str">
        <f>IF('INPUT &amp; OUTPUT'!$AF$10=1,"",IF('INPUT &amp; OUTPUT'!$AF$10=2,$M115,$AL115))</f>
        <v>m² site area</v>
      </c>
      <c r="BL115" s="296">
        <f>IF('INPUT &amp; OUTPUT'!$AF$10=1,"",IF('INPUT &amp; OUTPUT'!$AF$10=2,$N115,$AM115))</f>
        <v>1.7499999999999998E-3</v>
      </c>
      <c r="BM115" s="384" t="str">
        <f>IF(OR(BI115="Single dwelling unit",BI115="Multiple dwelling units"),"dwelling",IF(AND('INPUT &amp; OUTPUT'!$AF$10=2,'Reference Data'!AT115&lt;&gt;0),"lot","-"))</f>
        <v>dwelling</v>
      </c>
      <c r="BN115" s="387"/>
      <c r="BO115" s="380" t="str">
        <f>IF('INPUT &amp; OUTPUT'!$AF$10=1,"",IF('INPUT &amp; OUTPUT'!$AF$10=2,$O115,$AN115))</f>
        <v>Essential services</v>
      </c>
      <c r="BP115" s="378"/>
      <c r="BQ115" s="378"/>
      <c r="BR115" s="379"/>
      <c r="BS115" s="282"/>
      <c r="BT115" s="282"/>
      <c r="BU115" s="282"/>
      <c r="BV115" s="282"/>
      <c r="BW115" s="282"/>
      <c r="BX115" s="282"/>
      <c r="BY115" s="282"/>
      <c r="BZ115" s="282"/>
      <c r="CA115" s="309"/>
      <c r="CB115" s="282"/>
      <c r="CC115" s="282"/>
      <c r="CD115" s="282"/>
      <c r="CE115" s="282"/>
      <c r="CF115" s="282"/>
      <c r="CG115" s="282"/>
      <c r="CH115" s="282"/>
      <c r="CI115" s="282"/>
      <c r="CJ115" s="282"/>
      <c r="CK115" s="282"/>
      <c r="CL115" s="282"/>
      <c r="CM115" s="282"/>
      <c r="CN115" s="282"/>
      <c r="CO115" s="282"/>
      <c r="CP115" s="282"/>
      <c r="CQ115" s="282"/>
      <c r="CR115" s="282"/>
      <c r="CS115" s="282"/>
      <c r="CT115" s="282"/>
      <c r="CU115" s="282"/>
      <c r="CV115" s="282"/>
      <c r="CW115" s="282"/>
      <c r="CX115" s="282"/>
      <c r="CY115" s="282"/>
      <c r="CZ115" s="282"/>
      <c r="DA115" s="282"/>
      <c r="DB115" s="282"/>
      <c r="DC115" s="282"/>
      <c r="DD115" s="282"/>
      <c r="DE115" s="282"/>
      <c r="DF115" s="282"/>
      <c r="DG115" s="282"/>
      <c r="DH115" s="282"/>
      <c r="DI115" s="282"/>
      <c r="DJ115" s="282"/>
      <c r="DK115" s="282"/>
      <c r="DL115" s="282"/>
      <c r="DM115" s="282"/>
      <c r="DN115" s="282"/>
      <c r="DO115" s="282"/>
      <c r="DP115" s="282"/>
      <c r="DQ115" s="282"/>
      <c r="DR115" s="282"/>
      <c r="DS115" s="282"/>
      <c r="DT115" s="282"/>
      <c r="DU115" s="282"/>
      <c r="DV115" s="282"/>
      <c r="DW115" s="282"/>
      <c r="DX115" s="282"/>
      <c r="DY115" s="282"/>
      <c r="DZ115" s="282"/>
      <c r="EA115" s="282"/>
      <c r="EB115" s="282"/>
      <c r="EC115" s="282"/>
      <c r="ED115" s="282"/>
      <c r="EE115" s="282"/>
      <c r="EF115" s="282"/>
      <c r="EG115" s="282"/>
      <c r="EH115" s="282"/>
      <c r="EI115" s="282"/>
      <c r="EJ115" s="282"/>
      <c r="EK115" s="282"/>
      <c r="EL115" s="282"/>
      <c r="EM115" s="282"/>
      <c r="EN115" s="282"/>
      <c r="EO115" s="282"/>
      <c r="EP115" s="282"/>
      <c r="EQ115" s="282"/>
      <c r="ER115" s="282"/>
      <c r="ES115" s="282"/>
      <c r="ET115" s="282"/>
      <c r="EU115" s="282"/>
      <c r="EV115" s="282"/>
      <c r="EW115" s="282"/>
      <c r="EX115" s="282"/>
      <c r="EY115" s="282"/>
      <c r="EZ115" s="282"/>
      <c r="FA115" s="282"/>
      <c r="FB115" s="282"/>
      <c r="FC115" s="282"/>
      <c r="FD115" s="282"/>
      <c r="FE115" s="282"/>
      <c r="FF115" s="282"/>
      <c r="FG115" s="282"/>
      <c r="FH115" s="282"/>
      <c r="FI115" s="282"/>
      <c r="FJ115" s="282"/>
      <c r="FK115" s="282"/>
      <c r="FL115" s="282"/>
      <c r="FM115" s="282"/>
      <c r="FN115" s="282"/>
      <c r="FO115" s="282"/>
      <c r="FP115" s="282"/>
      <c r="FQ115" s="282"/>
      <c r="FR115" s="282"/>
      <c r="FS115" s="282"/>
      <c r="FT115" s="282"/>
      <c r="FU115" s="282"/>
      <c r="FV115" s="282"/>
      <c r="FW115" s="282"/>
      <c r="FX115" s="282"/>
      <c r="FY115" s="282"/>
      <c r="FZ115" s="282"/>
      <c r="GA115" s="282"/>
      <c r="GB115" s="282"/>
      <c r="GC115" s="282"/>
      <c r="GD115" s="282"/>
      <c r="GE115" s="282"/>
      <c r="GF115" s="282"/>
      <c r="GG115" s="282"/>
      <c r="GH115" s="587"/>
      <c r="GI115" s="587"/>
      <c r="GJ115" s="587"/>
      <c r="GK115" s="587"/>
      <c r="GL115" s="587"/>
      <c r="GM115" s="587"/>
      <c r="GN115" s="587"/>
      <c r="GO115" s="587"/>
      <c r="GP115" s="587"/>
      <c r="GQ115" s="587"/>
      <c r="GR115" s="587"/>
      <c r="GS115" s="587"/>
      <c r="GT115" s="587"/>
      <c r="GU115" s="587"/>
      <c r="GV115" s="587"/>
      <c r="GW115" s="587"/>
      <c r="GX115" s="587"/>
      <c r="GY115" s="587"/>
      <c r="GZ115" s="587"/>
      <c r="HA115" s="587"/>
      <c r="HB115" s="587"/>
      <c r="HC115" s="587"/>
      <c r="HD115" s="587"/>
      <c r="HE115" s="587"/>
      <c r="HF115" s="587"/>
      <c r="HG115" s="587"/>
      <c r="HH115" s="587"/>
      <c r="HI115" s="587"/>
      <c r="HJ115" s="587"/>
      <c r="HK115" s="587"/>
      <c r="HL115" s="587"/>
      <c r="HM115" s="587"/>
      <c r="HN115" s="587"/>
      <c r="HO115" s="587"/>
      <c r="HP115" s="587"/>
      <c r="HQ115" s="587"/>
      <c r="HR115" s="587"/>
      <c r="HS115" s="587"/>
      <c r="HT115" s="587"/>
      <c r="HU115" s="587"/>
      <c r="HV115" s="587"/>
      <c r="HW115" s="587"/>
      <c r="HX115" s="587"/>
      <c r="HY115" s="587"/>
      <c r="HZ115" s="587"/>
      <c r="IA115" s="587"/>
      <c r="IB115" s="587"/>
      <c r="IC115" s="587"/>
      <c r="ID115" s="587"/>
      <c r="IE115" s="587"/>
      <c r="IF115" s="587"/>
      <c r="IG115" s="587"/>
      <c r="IH115" s="587"/>
      <c r="II115" s="587"/>
      <c r="IJ115" s="587"/>
      <c r="IK115" s="587"/>
      <c r="IL115" s="587"/>
      <c r="IM115" s="587"/>
      <c r="IN115" s="587"/>
      <c r="IO115" s="587"/>
      <c r="IP115" s="587"/>
      <c r="IQ115" s="587"/>
      <c r="IR115" s="587"/>
      <c r="IS115" s="587"/>
      <c r="IT115" s="587"/>
      <c r="IU115" s="587"/>
      <c r="IV115" s="587"/>
    </row>
    <row r="116" spans="1:256" s="388" customFormat="1" ht="12.75" customHeight="1" x14ac:dyDescent="0.25">
      <c r="A116" s="282"/>
      <c r="B116" s="282"/>
      <c r="C116" s="282"/>
      <c r="D116" s="282"/>
      <c r="E116" s="305"/>
      <c r="F116" s="305"/>
      <c r="G116" s="282"/>
      <c r="H116" s="282"/>
      <c r="I116" s="282"/>
      <c r="J116" s="305"/>
      <c r="K116" s="305"/>
      <c r="L116" s="282"/>
      <c r="M116" s="305"/>
      <c r="N116" s="305"/>
      <c r="O116" s="282"/>
      <c r="P116" s="282"/>
      <c r="Q116" s="282"/>
      <c r="R116" s="282"/>
      <c r="S116" s="282"/>
      <c r="T116" s="503" t="s">
        <v>681</v>
      </c>
      <c r="U116" s="410"/>
      <c r="V116" s="317"/>
      <c r="W116" s="317"/>
      <c r="X116" s="369" t="s">
        <v>255</v>
      </c>
      <c r="Y116" s="369" t="s">
        <v>173</v>
      </c>
      <c r="Z116" s="317" t="s">
        <v>255</v>
      </c>
      <c r="AA116" s="317"/>
      <c r="AB116" s="318"/>
      <c r="AC116" s="369" t="s">
        <v>289</v>
      </c>
      <c r="AD116" s="369">
        <v>1.7</v>
      </c>
      <c r="AE116" s="317" t="s">
        <v>255</v>
      </c>
      <c r="AF116" s="318"/>
      <c r="AG116" s="335" t="s">
        <v>286</v>
      </c>
      <c r="AH116" s="369" t="s">
        <v>503</v>
      </c>
      <c r="AI116" s="369">
        <v>0.5</v>
      </c>
      <c r="AJ116" s="317" t="s">
        <v>416</v>
      </c>
      <c r="AK116" s="318"/>
      <c r="AL116" s="335" t="s">
        <v>589</v>
      </c>
      <c r="AM116" s="369">
        <v>1.7499999999999998E-3</v>
      </c>
      <c r="AN116" s="317" t="s">
        <v>684</v>
      </c>
      <c r="AO116" s="335"/>
      <c r="AP116" s="335"/>
      <c r="AQ116" s="371"/>
      <c r="AR116" s="282"/>
      <c r="AS116" s="282"/>
      <c r="AT116" s="377" t="str">
        <f>IF('INPUT &amp; OUTPUT'!$AF$10=1,"",IF('INPUT &amp; OUTPUT'!$AF$10=2,$B116,$T116))</f>
        <v>Institutional Residence (Educational Establishment)</v>
      </c>
      <c r="AU116" s="378"/>
      <c r="AV116" s="378"/>
      <c r="AW116" s="379"/>
      <c r="AX116" s="380" t="str">
        <f>IF('INPUT &amp; OUTPUT'!$AF$10=1,"",IF('INPUT &amp; OUTPUT'!$AF$10=2,$B116,$Z116))</f>
        <v>Institutional Residence</v>
      </c>
      <c r="AY116" s="381"/>
      <c r="AZ116" s="380"/>
      <c r="BA116" s="382" t="str">
        <f>IF('INPUT &amp; OUTPUT'!$AF$10=1,"",IF('INPUT &amp; OUTPUT'!$AF$10=2,E116,AC116))</f>
        <v>room</v>
      </c>
      <c r="BB116" s="383">
        <f>IF('INPUT &amp; OUTPUT'!$AF$10=1,"",IF('INPUT &amp; OUTPUT'!$AF$10=2,F116,AD116))</f>
        <v>1.7</v>
      </c>
      <c r="BC116" s="380" t="str">
        <f>IF('INPUT &amp; OUTPUT'!$AF$10=1,"",IF('INPUT &amp; OUTPUT'!$AF$10=2,$G116,$AE116))</f>
        <v>Institutional Residence</v>
      </c>
      <c r="BD116" s="384"/>
      <c r="BE116" s="385"/>
      <c r="BF116" s="385" t="str">
        <f>IF('INPUT &amp; OUTPUT'!$AF$10=1,"",IF('INPUT &amp; OUTPUT'!$AF$10=2,$J116,$AG116))</f>
        <v>single bed</v>
      </c>
      <c r="BG116" s="386" t="str">
        <f>IF('INPUT &amp; OUTPUT'!$AF$10=1,"",IF('INPUT &amp; OUTPUT'!$AF$10=2,"",$AH116))</f>
        <v>-</v>
      </c>
      <c r="BH116" s="296">
        <f>IF('INPUT &amp; OUTPUT'!$AF$10=1,"",IF('INPUT &amp; OUTPUT'!$AF$10=2,$K116,$AI116))</f>
        <v>0.5</v>
      </c>
      <c r="BI116" s="380" t="str">
        <f>IF('INPUT &amp; OUTPUT'!$AF$10=1,"",IF('INPUT &amp; OUTPUT'!$AF$10=2,$L116,$AJ116))</f>
        <v>Multiple dwelling units</v>
      </c>
      <c r="BJ116" s="385"/>
      <c r="BK116" s="385" t="str">
        <f>IF('INPUT &amp; OUTPUT'!$AF$10=1,"",IF('INPUT &amp; OUTPUT'!$AF$10=2,$M116,$AL116))</f>
        <v>m² site area</v>
      </c>
      <c r="BL116" s="296">
        <f>IF('INPUT &amp; OUTPUT'!$AF$10=1,"",IF('INPUT &amp; OUTPUT'!$AF$10=2,$N116,$AM116))</f>
        <v>1.7499999999999998E-3</v>
      </c>
      <c r="BM116" s="384" t="str">
        <f>IF(OR(BI116="Single dwelling unit",BI116="Multiple dwelling units"),"dwelling",IF(AND('INPUT &amp; OUTPUT'!$AF$10=2,'Reference Data'!AT116&lt;&gt;0),"lot","-"))</f>
        <v>dwelling</v>
      </c>
      <c r="BN116" s="387"/>
      <c r="BO116" s="380" t="str">
        <f>IF('INPUT &amp; OUTPUT'!$AF$10=1,"",IF('INPUT &amp; OUTPUT'!$AF$10=2,$O116,$AN116))</f>
        <v>Education facility except for Flying start Program for QLD Children</v>
      </c>
      <c r="BP116" s="378"/>
      <c r="BQ116" s="378"/>
      <c r="BR116" s="379"/>
      <c r="BS116" s="282"/>
      <c r="BT116" s="282"/>
      <c r="BU116" s="282"/>
      <c r="BV116" s="282"/>
      <c r="BW116" s="282"/>
      <c r="BX116" s="282"/>
      <c r="BY116" s="282"/>
      <c r="BZ116" s="282"/>
      <c r="CA116" s="309"/>
      <c r="CB116" s="282"/>
      <c r="CC116" s="282"/>
      <c r="CD116" s="282"/>
      <c r="CE116" s="282"/>
      <c r="CF116" s="282"/>
      <c r="CG116" s="282"/>
      <c r="CH116" s="282"/>
      <c r="CI116" s="282"/>
      <c r="CJ116" s="282"/>
      <c r="CK116" s="282"/>
      <c r="CL116" s="282"/>
      <c r="CM116" s="282"/>
      <c r="CN116" s="282"/>
      <c r="CO116" s="282"/>
      <c r="CP116" s="282"/>
      <c r="CQ116" s="282"/>
      <c r="CR116" s="282"/>
      <c r="CS116" s="282"/>
      <c r="CT116" s="282"/>
      <c r="CU116" s="282"/>
      <c r="CV116" s="282"/>
      <c r="CW116" s="282"/>
      <c r="CX116" s="282"/>
      <c r="CY116" s="282"/>
      <c r="CZ116" s="282"/>
      <c r="DA116" s="282"/>
      <c r="DB116" s="282"/>
      <c r="DC116" s="282"/>
      <c r="DD116" s="282"/>
      <c r="DE116" s="282"/>
      <c r="DF116" s="282"/>
      <c r="DG116" s="282"/>
      <c r="DH116" s="282"/>
      <c r="DI116" s="282"/>
      <c r="DJ116" s="282"/>
      <c r="DK116" s="282"/>
      <c r="DL116" s="282"/>
      <c r="DM116" s="282"/>
      <c r="DN116" s="282"/>
      <c r="DO116" s="282"/>
      <c r="DP116" s="282"/>
      <c r="DQ116" s="282"/>
      <c r="DR116" s="282"/>
      <c r="DS116" s="282"/>
      <c r="DT116" s="282"/>
      <c r="DU116" s="282"/>
      <c r="DV116" s="282"/>
      <c r="DW116" s="282"/>
      <c r="DX116" s="282"/>
      <c r="DY116" s="282"/>
      <c r="DZ116" s="282"/>
      <c r="EA116" s="282"/>
      <c r="EB116" s="282"/>
      <c r="EC116" s="282"/>
      <c r="ED116" s="282"/>
      <c r="EE116" s="282"/>
      <c r="EF116" s="282"/>
      <c r="EG116" s="282"/>
      <c r="EH116" s="282"/>
      <c r="EI116" s="282"/>
      <c r="EJ116" s="282"/>
      <c r="EK116" s="282"/>
      <c r="EL116" s="282"/>
      <c r="EM116" s="282"/>
      <c r="EN116" s="282"/>
      <c r="EO116" s="282"/>
      <c r="EP116" s="282"/>
      <c r="EQ116" s="282"/>
      <c r="ER116" s="282"/>
      <c r="ES116" s="282"/>
      <c r="ET116" s="282"/>
      <c r="EU116" s="282"/>
      <c r="EV116" s="282"/>
      <c r="EW116" s="282"/>
      <c r="EX116" s="282"/>
      <c r="EY116" s="282"/>
      <c r="EZ116" s="282"/>
      <c r="FA116" s="282"/>
      <c r="FB116" s="282"/>
      <c r="FC116" s="282"/>
      <c r="FD116" s="282"/>
      <c r="FE116" s="282"/>
      <c r="FF116" s="282"/>
      <c r="FG116" s="282"/>
      <c r="FH116" s="282"/>
      <c r="FI116" s="282"/>
      <c r="FJ116" s="282"/>
      <c r="FK116" s="282"/>
      <c r="FL116" s="282"/>
      <c r="FM116" s="282"/>
      <c r="FN116" s="282"/>
      <c r="FO116" s="282"/>
      <c r="FP116" s="282"/>
      <c r="FQ116" s="282"/>
      <c r="FR116" s="282"/>
      <c r="FS116" s="282"/>
      <c r="FT116" s="282"/>
      <c r="FU116" s="282"/>
      <c r="FV116" s="282"/>
      <c r="FW116" s="282"/>
      <c r="FX116" s="282"/>
      <c r="FY116" s="282"/>
      <c r="FZ116" s="282"/>
      <c r="GA116" s="282"/>
      <c r="GB116" s="282"/>
      <c r="GC116" s="282"/>
      <c r="GD116" s="282"/>
      <c r="GE116" s="282"/>
      <c r="GF116" s="282"/>
      <c r="GG116" s="282"/>
      <c r="GH116" s="587"/>
      <c r="GI116" s="587"/>
      <c r="GJ116" s="587"/>
      <c r="GK116" s="587"/>
      <c r="GL116" s="587"/>
      <c r="GM116" s="587"/>
      <c r="GN116" s="587"/>
      <c r="GO116" s="587"/>
      <c r="GP116" s="587"/>
      <c r="GQ116" s="587"/>
      <c r="GR116" s="587"/>
      <c r="GS116" s="587"/>
      <c r="GT116" s="587"/>
      <c r="GU116" s="587"/>
      <c r="GV116" s="587"/>
      <c r="GW116" s="587"/>
      <c r="GX116" s="587"/>
      <c r="GY116" s="587"/>
      <c r="GZ116" s="587"/>
      <c r="HA116" s="587"/>
      <c r="HB116" s="587"/>
      <c r="HC116" s="587"/>
      <c r="HD116" s="587"/>
      <c r="HE116" s="587"/>
      <c r="HF116" s="587"/>
      <c r="HG116" s="587"/>
      <c r="HH116" s="587"/>
      <c r="HI116" s="587"/>
      <c r="HJ116" s="587"/>
      <c r="HK116" s="587"/>
      <c r="HL116" s="587"/>
      <c r="HM116" s="587"/>
      <c r="HN116" s="587"/>
      <c r="HO116" s="587"/>
      <c r="HP116" s="587"/>
      <c r="HQ116" s="587"/>
      <c r="HR116" s="587"/>
      <c r="HS116" s="587"/>
      <c r="HT116" s="587"/>
      <c r="HU116" s="587"/>
      <c r="HV116" s="587"/>
      <c r="HW116" s="587"/>
      <c r="HX116" s="587"/>
      <c r="HY116" s="587"/>
      <c r="HZ116" s="587"/>
      <c r="IA116" s="587"/>
      <c r="IB116" s="587"/>
      <c r="IC116" s="587"/>
      <c r="ID116" s="587"/>
      <c r="IE116" s="587"/>
      <c r="IF116" s="587"/>
      <c r="IG116" s="587"/>
      <c r="IH116" s="587"/>
      <c r="II116" s="587"/>
      <c r="IJ116" s="587"/>
      <c r="IK116" s="587"/>
      <c r="IL116" s="587"/>
      <c r="IM116" s="587"/>
      <c r="IN116" s="587"/>
      <c r="IO116" s="587"/>
      <c r="IP116" s="587"/>
      <c r="IQ116" s="587"/>
      <c r="IR116" s="587"/>
      <c r="IS116" s="587"/>
      <c r="IT116" s="587"/>
      <c r="IU116" s="587"/>
      <c r="IV116" s="587"/>
    </row>
    <row r="117" spans="1:256" ht="12.75" customHeight="1" x14ac:dyDescent="0.25">
      <c r="T117" s="316" t="s">
        <v>344</v>
      </c>
      <c r="U117" s="410"/>
      <c r="V117" s="317"/>
      <c r="W117" s="317"/>
      <c r="X117" s="325" t="s">
        <v>344</v>
      </c>
      <c r="Y117" s="325" t="s">
        <v>79</v>
      </c>
      <c r="Z117" s="317" t="s">
        <v>344</v>
      </c>
      <c r="AA117" s="317"/>
      <c r="AB117" s="318"/>
      <c r="AC117" s="369" t="s">
        <v>8</v>
      </c>
      <c r="AD117" s="369">
        <v>3.0000000000000001E-3</v>
      </c>
      <c r="AE117" s="317" t="s">
        <v>224</v>
      </c>
      <c r="AF117" s="318"/>
      <c r="AG117" s="335" t="s">
        <v>505</v>
      </c>
      <c r="AH117" s="369" t="s">
        <v>503</v>
      </c>
      <c r="AI117" s="369" t="s">
        <v>505</v>
      </c>
      <c r="AJ117" s="317" t="s">
        <v>407</v>
      </c>
      <c r="AK117" s="318"/>
      <c r="AL117" s="335" t="s">
        <v>589</v>
      </c>
      <c r="AM117" s="369">
        <v>2.5000000000000001E-3</v>
      </c>
      <c r="AN117" s="317" t="s">
        <v>443</v>
      </c>
      <c r="AO117" s="335"/>
      <c r="AP117" s="335"/>
      <c r="AQ117" s="371"/>
      <c r="AT117" s="377" t="str">
        <f>IF('INPUT &amp; OUTPUT'!$AF$10=1,"",IF('INPUT &amp; OUTPUT'!$AF$10=2,$B117,$T117))</f>
        <v>Intensive Animal Husbandry</v>
      </c>
      <c r="AU117" s="378"/>
      <c r="AV117" s="378"/>
      <c r="AW117" s="379"/>
      <c r="AX117" s="380" t="str">
        <f>IF('INPUT &amp; OUTPUT'!$AF$10=1,"",IF('INPUT &amp; OUTPUT'!$AF$10=2,$B117,$Z117))</f>
        <v>Intensive Animal Husbandry</v>
      </c>
      <c r="AY117" s="381"/>
      <c r="AZ117" s="380"/>
      <c r="BA117" s="382" t="str">
        <f>IF('INPUT &amp; OUTPUT'!$AF$10=1,"",IF('INPUT &amp; OUTPUT'!$AF$10=2,E117,AC117))</f>
        <v>m² GFA</v>
      </c>
      <c r="BB117" s="383">
        <f>IF('INPUT &amp; OUTPUT'!$AF$10=1,"",IF('INPUT &amp; OUTPUT'!$AF$10=2,F117,AD117))</f>
        <v>3.0000000000000001E-3</v>
      </c>
      <c r="BC117" s="380" t="str">
        <f>IF('INPUT &amp; OUTPUT'!$AF$10=1,"",IF('INPUT &amp; OUTPUT'!$AF$10=2,$G117,$AE117))</f>
        <v>Other</v>
      </c>
      <c r="BD117" s="384"/>
      <c r="BE117" s="385"/>
      <c r="BF117" s="385" t="str">
        <f>IF('INPUT &amp; OUTPUT'!$AF$10=1,"",IF('INPUT &amp; OUTPUT'!$AF$10=2,$J117,$AG117))</f>
        <v>TBA*</v>
      </c>
      <c r="BG117" s="386" t="str">
        <f>IF('INPUT &amp; OUTPUT'!$AF$10=1,"",IF('INPUT &amp; OUTPUT'!$AF$10=2,"",$AH117))</f>
        <v>-</v>
      </c>
      <c r="BH117" s="296" t="str">
        <f>IF('INPUT &amp; OUTPUT'!$AF$10=1,"",IF('INPUT &amp; OUTPUT'!$AF$10=2,$K117,$AI117))</f>
        <v>TBA*</v>
      </c>
      <c r="BI117" s="380" t="str">
        <f>IF('INPUT &amp; OUTPUT'!$AF$10=1,"",IF('INPUT &amp; OUTPUT'!$AF$10=2,$L117,$AJ117))</f>
        <v>Commercial or retail uses</v>
      </c>
      <c r="BJ117" s="385"/>
      <c r="BK117" s="385" t="str">
        <f>IF('INPUT &amp; OUTPUT'!$AF$10=1,"",IF('INPUT &amp; OUTPUT'!$AF$10=2,$M117,$AL117))</f>
        <v>m² site area</v>
      </c>
      <c r="BL117" s="296">
        <f>IF('INPUT &amp; OUTPUT'!$AF$10=1,"",IF('INPUT &amp; OUTPUT'!$AF$10=2,$N117,$AM117))</f>
        <v>2.5000000000000001E-3</v>
      </c>
      <c r="BM117" s="384" t="str">
        <f>IF(OR(BI117="Single dwelling unit",BI117="Multiple dwelling units"),"dwelling",IF(AND('INPUT &amp; OUTPUT'!$AF$10=2,'Reference Data'!AT117&lt;&gt;0),"lot","-"))</f>
        <v>-</v>
      </c>
      <c r="BN117" s="387"/>
      <c r="BO117" s="380" t="str">
        <f>IF('INPUT &amp; OUTPUT'!$AF$10=1,"",IF('INPUT &amp; OUTPUT'!$AF$10=2,$O117,$AN117))</f>
        <v>High impact rural</v>
      </c>
      <c r="BP117" s="378"/>
      <c r="BQ117" s="378"/>
      <c r="BR117" s="379"/>
      <c r="CA117" s="309"/>
      <c r="GH117" s="587"/>
      <c r="GI117" s="587"/>
      <c r="GJ117" s="587"/>
      <c r="GK117" s="587"/>
      <c r="GL117" s="587"/>
      <c r="GM117" s="587"/>
      <c r="GN117" s="587"/>
      <c r="GO117" s="587"/>
      <c r="GP117" s="587"/>
      <c r="GQ117" s="587"/>
      <c r="GR117" s="587"/>
      <c r="GS117" s="587"/>
      <c r="GT117" s="587"/>
      <c r="GU117" s="587"/>
      <c r="GV117" s="587"/>
      <c r="GW117" s="587"/>
      <c r="GX117" s="587"/>
      <c r="GY117" s="587"/>
      <c r="GZ117" s="587"/>
      <c r="HA117" s="587"/>
      <c r="HB117" s="587"/>
      <c r="HC117" s="587"/>
      <c r="HD117" s="587"/>
      <c r="HE117" s="587"/>
      <c r="HF117" s="587"/>
      <c r="HG117" s="587"/>
      <c r="HH117" s="587"/>
      <c r="HI117" s="587"/>
      <c r="HJ117" s="587"/>
      <c r="HK117" s="587"/>
      <c r="HL117" s="587"/>
      <c r="HM117" s="587"/>
      <c r="HN117" s="587"/>
      <c r="HO117" s="587"/>
      <c r="HP117" s="587"/>
      <c r="HQ117" s="587"/>
      <c r="HR117" s="587"/>
      <c r="HS117" s="587"/>
      <c r="HT117" s="587"/>
      <c r="HU117" s="587"/>
      <c r="HV117" s="587"/>
      <c r="HW117" s="587"/>
      <c r="HX117" s="587"/>
      <c r="HY117" s="587"/>
      <c r="HZ117" s="587"/>
      <c r="IA117" s="587"/>
      <c r="IB117" s="587"/>
      <c r="IC117" s="587"/>
      <c r="ID117" s="587"/>
      <c r="IE117" s="587"/>
      <c r="IF117" s="587"/>
      <c r="IG117" s="587"/>
      <c r="IH117" s="587"/>
      <c r="II117" s="587"/>
      <c r="IJ117" s="587"/>
      <c r="IK117" s="587"/>
      <c r="IL117" s="587"/>
      <c r="IM117" s="587"/>
      <c r="IN117" s="587"/>
      <c r="IO117" s="587"/>
      <c r="IP117" s="587"/>
      <c r="IQ117" s="587"/>
      <c r="IR117" s="587"/>
      <c r="IS117" s="587"/>
      <c r="IT117" s="587"/>
      <c r="IU117" s="587"/>
      <c r="IV117" s="587"/>
    </row>
    <row r="118" spans="1:256" ht="12.75" customHeight="1" x14ac:dyDescent="0.25">
      <c r="T118" s="404" t="s">
        <v>138</v>
      </c>
      <c r="U118" s="317"/>
      <c r="V118" s="317"/>
      <c r="W118" s="317"/>
      <c r="X118" s="325" t="s">
        <v>200</v>
      </c>
      <c r="Y118" s="405" t="s">
        <v>138</v>
      </c>
      <c r="Z118" s="317" t="s">
        <v>224</v>
      </c>
      <c r="AA118" s="317"/>
      <c r="AB118" s="318"/>
      <c r="AC118" s="369" t="s">
        <v>223</v>
      </c>
      <c r="AD118" s="369">
        <v>0</v>
      </c>
      <c r="AE118" s="317" t="s">
        <v>224</v>
      </c>
      <c r="AF118" s="318"/>
      <c r="AG118" s="335" t="s">
        <v>505</v>
      </c>
      <c r="AH118" s="369" t="s">
        <v>503</v>
      </c>
      <c r="AI118" s="369" t="s">
        <v>505</v>
      </c>
      <c r="AJ118" s="317" t="s">
        <v>407</v>
      </c>
      <c r="AK118" s="318"/>
      <c r="AL118" s="335" t="s">
        <v>589</v>
      </c>
      <c r="AM118" s="369">
        <v>2.5000000000000001E-3</v>
      </c>
      <c r="AN118" s="317" t="s">
        <v>478</v>
      </c>
      <c r="AO118" s="335"/>
      <c r="AP118" s="335"/>
      <c r="AQ118" s="371"/>
      <c r="AT118" s="377" t="str">
        <f>IF('INPUT &amp; OUTPUT'!$AF$10=1,"",IF('INPUT &amp; OUTPUT'!$AF$10=2,$B118,$T118))</f>
        <v>Landing</v>
      </c>
      <c r="AU118" s="378"/>
      <c r="AV118" s="378"/>
      <c r="AW118" s="379"/>
      <c r="AX118" s="380" t="str">
        <f>IF('INPUT &amp; OUTPUT'!$AF$10=1,"",IF('INPUT &amp; OUTPUT'!$AF$10=2,$B118,$Z118))</f>
        <v>Other</v>
      </c>
      <c r="AY118" s="381"/>
      <c r="AZ118" s="380"/>
      <c r="BA118" s="382" t="str">
        <f>IF('INPUT &amp; OUTPUT'!$AF$10=1,"",IF('INPUT &amp; OUTPUT'!$AF$10=2,E118,AC118))</f>
        <v>FPA</v>
      </c>
      <c r="BB118" s="383">
        <f>IF('INPUT &amp; OUTPUT'!$AF$10=1,"",IF('INPUT &amp; OUTPUT'!$AF$10=2,F118,AD118))</f>
        <v>0</v>
      </c>
      <c r="BC118" s="380" t="str">
        <f>IF('INPUT &amp; OUTPUT'!$AF$10=1,"",IF('INPUT &amp; OUTPUT'!$AF$10=2,$G118,$AE118))</f>
        <v>Other</v>
      </c>
      <c r="BD118" s="384"/>
      <c r="BE118" s="385"/>
      <c r="BF118" s="385" t="str">
        <f>IF('INPUT &amp; OUTPUT'!$AF$10=1,"",IF('INPUT &amp; OUTPUT'!$AF$10=2,$J118,$AG118))</f>
        <v>TBA*</v>
      </c>
      <c r="BG118" s="386" t="str">
        <f>IF('INPUT &amp; OUTPUT'!$AF$10=1,"",IF('INPUT &amp; OUTPUT'!$AF$10=2,"",$AH118))</f>
        <v>-</v>
      </c>
      <c r="BH118" s="296" t="str">
        <f>IF('INPUT &amp; OUTPUT'!$AF$10=1,"",IF('INPUT &amp; OUTPUT'!$AF$10=2,$K118,$AI118))</f>
        <v>TBA*</v>
      </c>
      <c r="BI118" s="380" t="str">
        <f>IF('INPUT &amp; OUTPUT'!$AF$10=1,"",IF('INPUT &amp; OUTPUT'!$AF$10=2,$L118,$AJ118))</f>
        <v>Commercial or retail uses</v>
      </c>
      <c r="BJ118" s="385"/>
      <c r="BK118" s="385" t="str">
        <f>IF('INPUT &amp; OUTPUT'!$AF$10=1,"",IF('INPUT &amp; OUTPUT'!$AF$10=2,$M118,$AL118))</f>
        <v>m² site area</v>
      </c>
      <c r="BL118" s="296">
        <f>IF('INPUT &amp; OUTPUT'!$AF$10=1,"",IF('INPUT &amp; OUTPUT'!$AF$10=2,$N118,$AM118))</f>
        <v>2.5000000000000001E-3</v>
      </c>
      <c r="BM118" s="384" t="str">
        <f>IF(OR(BI118="Single dwelling unit",BI118="Multiple dwelling units"),"dwelling",IF(AND('INPUT &amp; OUTPUT'!$AF$10=2,'Reference Data'!AT118&lt;&gt;0),"lot","-"))</f>
        <v>-</v>
      </c>
      <c r="BN118" s="387"/>
      <c r="BO118" s="380" t="str">
        <f>IF('INPUT &amp; OUTPUT'!$AF$10=1,"",IF('INPUT &amp; OUTPUT'!$AF$10=2,$O118,$AN118))</f>
        <v>Minor uses</v>
      </c>
      <c r="BP118" s="378"/>
      <c r="BQ118" s="378"/>
      <c r="BR118" s="379"/>
      <c r="CA118" s="309"/>
      <c r="GH118" s="587"/>
      <c r="GI118" s="587"/>
      <c r="GJ118" s="587"/>
      <c r="GK118" s="587"/>
      <c r="GL118" s="587"/>
      <c r="GM118" s="587"/>
      <c r="GN118" s="587"/>
      <c r="GO118" s="587"/>
      <c r="GP118" s="587"/>
      <c r="GQ118" s="587"/>
      <c r="GR118" s="587"/>
      <c r="GS118" s="587"/>
      <c r="GT118" s="587"/>
      <c r="GU118" s="587"/>
      <c r="GV118" s="587"/>
      <c r="GW118" s="587"/>
      <c r="GX118" s="587"/>
      <c r="GY118" s="587"/>
      <c r="GZ118" s="587"/>
      <c r="HA118" s="587"/>
      <c r="HB118" s="587"/>
      <c r="HC118" s="587"/>
      <c r="HD118" s="587"/>
      <c r="HE118" s="587"/>
      <c r="HF118" s="587"/>
      <c r="HG118" s="587"/>
      <c r="HH118" s="587"/>
      <c r="HI118" s="587"/>
      <c r="HJ118" s="587"/>
      <c r="HK118" s="587"/>
      <c r="HL118" s="587"/>
      <c r="HM118" s="587"/>
      <c r="HN118" s="587"/>
      <c r="HO118" s="587"/>
      <c r="HP118" s="587"/>
      <c r="HQ118" s="587"/>
      <c r="HR118" s="587"/>
      <c r="HS118" s="587"/>
      <c r="HT118" s="587"/>
      <c r="HU118" s="587"/>
      <c r="HV118" s="587"/>
      <c r="HW118" s="587"/>
      <c r="HX118" s="587"/>
      <c r="HY118" s="587"/>
      <c r="HZ118" s="587"/>
      <c r="IA118" s="587"/>
      <c r="IB118" s="587"/>
      <c r="IC118" s="587"/>
      <c r="ID118" s="587"/>
      <c r="IE118" s="587"/>
      <c r="IF118" s="587"/>
      <c r="IG118" s="587"/>
      <c r="IH118" s="587"/>
      <c r="II118" s="587"/>
      <c r="IJ118" s="587"/>
      <c r="IK118" s="587"/>
      <c r="IL118" s="587"/>
      <c r="IM118" s="587"/>
      <c r="IN118" s="587"/>
      <c r="IO118" s="587"/>
      <c r="IP118" s="587"/>
      <c r="IQ118" s="587"/>
      <c r="IR118" s="587"/>
      <c r="IS118" s="587"/>
      <c r="IT118" s="587"/>
      <c r="IU118" s="587"/>
      <c r="IV118" s="587"/>
    </row>
    <row r="119" spans="1:256" ht="12.75" customHeight="1" x14ac:dyDescent="0.25">
      <c r="T119" s="334" t="s">
        <v>345</v>
      </c>
      <c r="U119" s="410"/>
      <c r="V119" s="317"/>
      <c r="W119" s="317"/>
      <c r="X119" s="369" t="s">
        <v>345</v>
      </c>
      <c r="Y119" s="369" t="s">
        <v>75</v>
      </c>
      <c r="Z119" s="317" t="s">
        <v>345</v>
      </c>
      <c r="AA119" s="317"/>
      <c r="AB119" s="318"/>
      <c r="AC119" s="369" t="s">
        <v>642</v>
      </c>
      <c r="AD119" s="369">
        <v>4.2999999999999997E-2</v>
      </c>
      <c r="AE119" s="317" t="s">
        <v>345</v>
      </c>
      <c r="AF119" s="318"/>
      <c r="AG119" s="335" t="s">
        <v>9</v>
      </c>
      <c r="AH119" s="369">
        <v>5.8999999999999999E-3</v>
      </c>
      <c r="AI119" s="369" t="s">
        <v>482</v>
      </c>
      <c r="AJ119" s="317" t="s">
        <v>407</v>
      </c>
      <c r="AK119" s="318"/>
      <c r="AL119" s="335" t="s">
        <v>589</v>
      </c>
      <c r="AM119" s="369">
        <v>2.5000000000000001E-3</v>
      </c>
      <c r="AN119" s="317" t="s">
        <v>447</v>
      </c>
      <c r="AO119" s="335"/>
      <c r="AP119" s="335"/>
      <c r="AQ119" s="371"/>
      <c r="AT119" s="377" t="str">
        <f>IF('INPUT &amp; OUTPUT'!$AF$10=1,"",IF('INPUT &amp; OUTPUT'!$AF$10=2,$B119,$T119))</f>
        <v>Landscape Supplies</v>
      </c>
      <c r="AU119" s="378"/>
      <c r="AV119" s="378"/>
      <c r="AW119" s="379"/>
      <c r="AX119" s="380" t="str">
        <f>IF('INPUT &amp; OUTPUT'!$AF$10=1,"",IF('INPUT &amp; OUTPUT'!$AF$10=2,$B119,$Z119))</f>
        <v>Landscape Supplies</v>
      </c>
      <c r="AY119" s="381"/>
      <c r="AZ119" s="380"/>
      <c r="BA119" s="382" t="str">
        <f>IF('INPUT &amp; OUTPUT'!$AF$10=1,"",IF('INPUT &amp; OUTPUT'!$AF$10=2,E119,AC119))</f>
        <v>m² TUA</v>
      </c>
      <c r="BB119" s="383">
        <f>IF('INPUT &amp; OUTPUT'!$AF$10=1,"",IF('INPUT &amp; OUTPUT'!$AF$10=2,F119,AD119))</f>
        <v>4.2999999999999997E-2</v>
      </c>
      <c r="BC119" s="380" t="str">
        <f>IF('INPUT &amp; OUTPUT'!$AF$10=1,"",IF('INPUT &amp; OUTPUT'!$AF$10=2,$G119,$AE119))</f>
        <v>Landscape Supplies</v>
      </c>
      <c r="BD119" s="384"/>
      <c r="BE119" s="385"/>
      <c r="BF119" s="385" t="str">
        <f>IF('INPUT &amp; OUTPUT'!$AF$10=1,"",IF('INPUT &amp; OUTPUT'!$AF$10=2,$J119,$AG119))</f>
        <v>m²  GFA</v>
      </c>
      <c r="BG119" s="386">
        <f>IF('INPUT &amp; OUTPUT'!$AF$10=1,"",IF('INPUT &amp; OUTPUT'!$AF$10=2,"",$AH119))</f>
        <v>5.8999999999999999E-3</v>
      </c>
      <c r="BH119" s="296" t="str">
        <f>IF('INPUT &amp; OUTPUT'!$AF$10=1,"",IF('INPUT &amp; OUTPUT'!$AF$10=2,$K119,$AI119))</f>
        <v>1/5 or part</v>
      </c>
      <c r="BI119" s="380" t="str">
        <f>IF('INPUT &amp; OUTPUT'!$AF$10=1,"",IF('INPUT &amp; OUTPUT'!$AF$10=2,$L119,$AJ119))</f>
        <v>Commercial or retail uses</v>
      </c>
      <c r="BJ119" s="385"/>
      <c r="BK119" s="385" t="str">
        <f>IF('INPUT &amp; OUTPUT'!$AF$10=1,"",IF('INPUT &amp; OUTPUT'!$AF$10=2,$M119,$AL119))</f>
        <v>m² site area</v>
      </c>
      <c r="BL119" s="296">
        <f>IF('INPUT &amp; OUTPUT'!$AF$10=1,"",IF('INPUT &amp; OUTPUT'!$AF$10=2,$N119,$AM119))</f>
        <v>2.5000000000000001E-3</v>
      </c>
      <c r="BM119" s="384" t="str">
        <f>IF(OR(BI119="Single dwelling unit",BI119="Multiple dwelling units"),"dwelling",IF(AND('INPUT &amp; OUTPUT'!$AF$10=2,'Reference Data'!AT119&lt;&gt;0),"lot","-"))</f>
        <v>-</v>
      </c>
      <c r="BN119" s="387"/>
      <c r="BO119" s="380" t="str">
        <f>IF('INPUT &amp; OUTPUT'!$AF$10=1,"",IF('INPUT &amp; OUTPUT'!$AF$10=2,$O119,$AN119))</f>
        <v>Commercial (bulk goods)</v>
      </c>
      <c r="BP119" s="378"/>
      <c r="BQ119" s="378"/>
      <c r="BR119" s="379"/>
      <c r="CA119" s="309"/>
      <c r="GH119" s="587"/>
      <c r="GI119" s="587"/>
      <c r="GJ119" s="587"/>
      <c r="GK119" s="587"/>
      <c r="GL119" s="587"/>
      <c r="GM119" s="587"/>
      <c r="GN119" s="587"/>
      <c r="GO119" s="587"/>
      <c r="GP119" s="587"/>
      <c r="GQ119" s="587"/>
      <c r="GR119" s="587"/>
      <c r="GS119" s="587"/>
      <c r="GT119" s="587"/>
      <c r="GU119" s="587"/>
      <c r="GV119" s="587"/>
      <c r="GW119" s="587"/>
      <c r="GX119" s="587"/>
      <c r="GY119" s="587"/>
      <c r="GZ119" s="587"/>
      <c r="HA119" s="587"/>
      <c r="HB119" s="587"/>
      <c r="HC119" s="587"/>
      <c r="HD119" s="587"/>
      <c r="HE119" s="587"/>
      <c r="HF119" s="587"/>
      <c r="HG119" s="587"/>
      <c r="HH119" s="587"/>
      <c r="HI119" s="587"/>
      <c r="HJ119" s="587"/>
      <c r="HK119" s="587"/>
      <c r="HL119" s="587"/>
      <c r="HM119" s="587"/>
      <c r="HN119" s="587"/>
      <c r="HO119" s="587"/>
      <c r="HP119" s="587"/>
      <c r="HQ119" s="587"/>
      <c r="HR119" s="587"/>
      <c r="HS119" s="587"/>
      <c r="HT119" s="587"/>
      <c r="HU119" s="587"/>
      <c r="HV119" s="587"/>
      <c r="HW119" s="587"/>
      <c r="HX119" s="587"/>
      <c r="HY119" s="587"/>
      <c r="HZ119" s="587"/>
      <c r="IA119" s="587"/>
      <c r="IB119" s="587"/>
      <c r="IC119" s="587"/>
      <c r="ID119" s="587"/>
      <c r="IE119" s="587"/>
      <c r="IF119" s="587"/>
      <c r="IG119" s="587"/>
      <c r="IH119" s="587"/>
      <c r="II119" s="587"/>
      <c r="IJ119" s="587"/>
      <c r="IK119" s="587"/>
      <c r="IL119" s="587"/>
      <c r="IM119" s="587"/>
      <c r="IN119" s="587"/>
      <c r="IO119" s="587"/>
      <c r="IP119" s="587"/>
      <c r="IQ119" s="587"/>
      <c r="IR119" s="587"/>
      <c r="IS119" s="587"/>
      <c r="IT119" s="587"/>
      <c r="IU119" s="587"/>
      <c r="IV119" s="587"/>
    </row>
    <row r="120" spans="1:256" s="388" customFormat="1" ht="12.75" customHeight="1" x14ac:dyDescent="0.25">
      <c r="A120" s="282"/>
      <c r="B120" s="282"/>
      <c r="C120" s="282"/>
      <c r="D120" s="282"/>
      <c r="E120" s="305"/>
      <c r="F120" s="305"/>
      <c r="G120" s="282"/>
      <c r="H120" s="282"/>
      <c r="I120" s="282"/>
      <c r="J120" s="305"/>
      <c r="K120" s="305"/>
      <c r="L120" s="282"/>
      <c r="M120" s="305"/>
      <c r="N120" s="305"/>
      <c r="O120" s="282"/>
      <c r="P120" s="282"/>
      <c r="Q120" s="282"/>
      <c r="R120" s="282"/>
      <c r="S120" s="282"/>
      <c r="T120" s="334" t="s">
        <v>195</v>
      </c>
      <c r="U120" s="410"/>
      <c r="V120" s="317"/>
      <c r="W120" s="317"/>
      <c r="X120" s="369" t="s">
        <v>195</v>
      </c>
      <c r="Y120" s="369" t="s">
        <v>145</v>
      </c>
      <c r="Z120" s="317" t="s">
        <v>224</v>
      </c>
      <c r="AA120" s="317"/>
      <c r="AB120" s="318"/>
      <c r="AC120" s="369" t="s">
        <v>223</v>
      </c>
      <c r="AD120" s="369">
        <v>0</v>
      </c>
      <c r="AE120" s="317" t="s">
        <v>224</v>
      </c>
      <c r="AF120" s="318"/>
      <c r="AG120" s="335" t="s">
        <v>505</v>
      </c>
      <c r="AH120" s="369" t="s">
        <v>503</v>
      </c>
      <c r="AI120" s="369" t="s">
        <v>505</v>
      </c>
      <c r="AJ120" s="317" t="s">
        <v>407</v>
      </c>
      <c r="AK120" s="318"/>
      <c r="AL120" s="335" t="s">
        <v>589</v>
      </c>
      <c r="AM120" s="369">
        <v>2.5000000000000001E-3</v>
      </c>
      <c r="AN120" s="317" t="s">
        <v>477</v>
      </c>
      <c r="AO120" s="335"/>
      <c r="AP120" s="335"/>
      <c r="AQ120" s="371"/>
      <c r="AR120" s="282"/>
      <c r="AS120" s="282"/>
      <c r="AT120" s="377" t="str">
        <f>IF('INPUT &amp; OUTPUT'!$AF$10=1,"",IF('INPUT &amp; OUTPUT'!$AF$10=2,$B120,$T120))</f>
        <v>Local Utility</v>
      </c>
      <c r="AU120" s="378"/>
      <c r="AV120" s="378"/>
      <c r="AW120" s="379"/>
      <c r="AX120" s="380" t="str">
        <f>IF('INPUT &amp; OUTPUT'!$AF$10=1,"",IF('INPUT &amp; OUTPUT'!$AF$10=2,$B120,$Z120))</f>
        <v>Other</v>
      </c>
      <c r="AY120" s="381"/>
      <c r="AZ120" s="380"/>
      <c r="BA120" s="382" t="str">
        <f>IF('INPUT &amp; OUTPUT'!$AF$10=1,"",IF('INPUT &amp; OUTPUT'!$AF$10=2,E120,AC120))</f>
        <v>FPA</v>
      </c>
      <c r="BB120" s="383">
        <f>IF('INPUT &amp; OUTPUT'!$AF$10=1,"",IF('INPUT &amp; OUTPUT'!$AF$10=2,F120,AD120))</f>
        <v>0</v>
      </c>
      <c r="BC120" s="380" t="str">
        <f>IF('INPUT &amp; OUTPUT'!$AF$10=1,"",IF('INPUT &amp; OUTPUT'!$AF$10=2,$G120,$AE120))</f>
        <v>Other</v>
      </c>
      <c r="BD120" s="384"/>
      <c r="BE120" s="385"/>
      <c r="BF120" s="385" t="str">
        <f>IF('INPUT &amp; OUTPUT'!$AF$10=1,"",IF('INPUT &amp; OUTPUT'!$AF$10=2,$J120,$AG120))</f>
        <v>TBA*</v>
      </c>
      <c r="BG120" s="386" t="str">
        <f>IF('INPUT &amp; OUTPUT'!$AF$10=1,"",IF('INPUT &amp; OUTPUT'!$AF$10=2,"",$AH120))</f>
        <v>-</v>
      </c>
      <c r="BH120" s="296" t="str">
        <f>IF('INPUT &amp; OUTPUT'!$AF$10=1,"",IF('INPUT &amp; OUTPUT'!$AF$10=2,$K120,$AI120))</f>
        <v>TBA*</v>
      </c>
      <c r="BI120" s="380" t="str">
        <f>IF('INPUT &amp; OUTPUT'!$AF$10=1,"",IF('INPUT &amp; OUTPUT'!$AF$10=2,$L120,$AJ120))</f>
        <v>Commercial or retail uses</v>
      </c>
      <c r="BJ120" s="385"/>
      <c r="BK120" s="385" t="str">
        <f>IF('INPUT &amp; OUTPUT'!$AF$10=1,"",IF('INPUT &amp; OUTPUT'!$AF$10=2,$M120,$AL120))</f>
        <v>m² site area</v>
      </c>
      <c r="BL120" s="296">
        <f>IF('INPUT &amp; OUTPUT'!$AF$10=1,"",IF('INPUT &amp; OUTPUT'!$AF$10=2,$N120,$AM120))</f>
        <v>2.5000000000000001E-3</v>
      </c>
      <c r="BM120" s="384" t="str">
        <f>IF(OR(BI120="Single dwelling unit",BI120="Multiple dwelling units"),"dwelling",IF(AND('INPUT &amp; OUTPUT'!$AF$10=2,'Reference Data'!AT120&lt;&gt;0),"lot","-"))</f>
        <v>-</v>
      </c>
      <c r="BN120" s="387"/>
      <c r="BO120" s="380" t="str">
        <f>IF('INPUT &amp; OUTPUT'!$AF$10=1,"",IF('INPUT &amp; OUTPUT'!$AF$10=2,$O120,$AN120))</f>
        <v>Specialised uses</v>
      </c>
      <c r="BP120" s="378"/>
      <c r="BQ120" s="378"/>
      <c r="BR120" s="379"/>
      <c r="BS120" s="282"/>
      <c r="BT120" s="282"/>
      <c r="BU120" s="282"/>
      <c r="BV120" s="282"/>
      <c r="BW120" s="282"/>
      <c r="BX120" s="282"/>
      <c r="BY120" s="282"/>
      <c r="BZ120" s="282"/>
      <c r="CA120" s="309"/>
      <c r="CB120" s="282"/>
      <c r="CC120" s="282"/>
      <c r="CD120" s="282"/>
      <c r="CE120" s="282"/>
      <c r="CF120" s="282"/>
      <c r="CG120" s="282"/>
      <c r="CH120" s="282"/>
      <c r="CI120" s="282"/>
      <c r="CJ120" s="282"/>
      <c r="CK120" s="282"/>
      <c r="CL120" s="282"/>
      <c r="CM120" s="282"/>
      <c r="CN120" s="282"/>
      <c r="CO120" s="282"/>
      <c r="CP120" s="282"/>
      <c r="CQ120" s="282"/>
      <c r="CR120" s="282"/>
      <c r="CS120" s="282"/>
      <c r="CT120" s="282"/>
      <c r="CU120" s="282"/>
      <c r="CV120" s="282"/>
      <c r="CW120" s="282"/>
      <c r="CX120" s="282"/>
      <c r="CY120" s="282"/>
      <c r="CZ120" s="282"/>
      <c r="DA120" s="282"/>
      <c r="DB120" s="282"/>
      <c r="DC120" s="282"/>
      <c r="DD120" s="282"/>
      <c r="DE120" s="282"/>
      <c r="DF120" s="282"/>
      <c r="DG120" s="282"/>
      <c r="DH120" s="282"/>
      <c r="DI120" s="282"/>
      <c r="DJ120" s="282"/>
      <c r="DK120" s="282"/>
      <c r="DL120" s="282"/>
      <c r="DM120" s="282"/>
      <c r="DN120" s="282"/>
      <c r="DO120" s="282"/>
      <c r="DP120" s="282"/>
      <c r="DQ120" s="282"/>
      <c r="DR120" s="282"/>
      <c r="DS120" s="282"/>
      <c r="DT120" s="282"/>
      <c r="DU120" s="282"/>
      <c r="DV120" s="282"/>
      <c r="DW120" s="282"/>
      <c r="DX120" s="282"/>
      <c r="DY120" s="282"/>
      <c r="DZ120" s="282"/>
      <c r="EA120" s="282"/>
      <c r="EB120" s="282"/>
      <c r="EC120" s="282"/>
      <c r="ED120" s="282"/>
      <c r="EE120" s="282"/>
      <c r="EF120" s="282"/>
      <c r="EG120" s="282"/>
      <c r="EH120" s="282"/>
      <c r="EI120" s="282"/>
      <c r="EJ120" s="282"/>
      <c r="EK120" s="282"/>
      <c r="EL120" s="282"/>
      <c r="EM120" s="282"/>
      <c r="EN120" s="282"/>
      <c r="EO120" s="282"/>
      <c r="EP120" s="282"/>
      <c r="EQ120" s="282"/>
      <c r="ER120" s="282"/>
      <c r="ES120" s="282"/>
      <c r="ET120" s="282"/>
      <c r="EU120" s="282"/>
      <c r="EV120" s="282"/>
      <c r="EW120" s="282"/>
      <c r="EX120" s="282"/>
      <c r="EY120" s="282"/>
      <c r="EZ120" s="282"/>
      <c r="FA120" s="282"/>
      <c r="FB120" s="282"/>
      <c r="FC120" s="282"/>
      <c r="FD120" s="282"/>
      <c r="FE120" s="282"/>
      <c r="FF120" s="282"/>
      <c r="FG120" s="282"/>
      <c r="FH120" s="282"/>
      <c r="FI120" s="282"/>
      <c r="FJ120" s="282"/>
      <c r="FK120" s="282"/>
      <c r="FL120" s="282"/>
      <c r="FM120" s="282"/>
      <c r="FN120" s="282"/>
      <c r="FO120" s="282"/>
      <c r="FP120" s="282"/>
      <c r="FQ120" s="282"/>
      <c r="FR120" s="282"/>
      <c r="FS120" s="282"/>
      <c r="FT120" s="282"/>
      <c r="FU120" s="282"/>
      <c r="FV120" s="282"/>
      <c r="FW120" s="282"/>
      <c r="FX120" s="282"/>
      <c r="FY120" s="282"/>
      <c r="FZ120" s="282"/>
      <c r="GA120" s="282"/>
      <c r="GB120" s="282"/>
      <c r="GC120" s="282"/>
      <c r="GD120" s="282"/>
      <c r="GE120" s="282"/>
      <c r="GF120" s="282"/>
      <c r="GG120" s="282"/>
      <c r="GH120" s="587"/>
      <c r="GI120" s="587"/>
      <c r="GJ120" s="587"/>
      <c r="GK120" s="587"/>
      <c r="GL120" s="587"/>
      <c r="GM120" s="587"/>
      <c r="GN120" s="587"/>
      <c r="GO120" s="587"/>
      <c r="GP120" s="587"/>
      <c r="GQ120" s="587"/>
      <c r="GR120" s="587"/>
      <c r="GS120" s="587"/>
      <c r="GT120" s="587"/>
      <c r="GU120" s="587"/>
      <c r="GV120" s="587"/>
      <c r="GW120" s="587"/>
      <c r="GX120" s="587"/>
      <c r="GY120" s="587"/>
      <c r="GZ120" s="587"/>
      <c r="HA120" s="587"/>
      <c r="HB120" s="587"/>
      <c r="HC120" s="587"/>
      <c r="HD120" s="587"/>
      <c r="HE120" s="587"/>
      <c r="HF120" s="587"/>
      <c r="HG120" s="587"/>
      <c r="HH120" s="587"/>
      <c r="HI120" s="587"/>
      <c r="HJ120" s="587"/>
      <c r="HK120" s="587"/>
      <c r="HL120" s="587"/>
      <c r="HM120" s="587"/>
      <c r="HN120" s="587"/>
      <c r="HO120" s="587"/>
      <c r="HP120" s="587"/>
      <c r="HQ120" s="587"/>
      <c r="HR120" s="587"/>
      <c r="HS120" s="587"/>
      <c r="HT120" s="587"/>
      <c r="HU120" s="587"/>
      <c r="HV120" s="587"/>
      <c r="HW120" s="587"/>
      <c r="HX120" s="587"/>
      <c r="HY120" s="587"/>
      <c r="HZ120" s="587"/>
      <c r="IA120" s="587"/>
      <c r="IB120" s="587"/>
      <c r="IC120" s="587"/>
      <c r="ID120" s="587"/>
      <c r="IE120" s="587"/>
      <c r="IF120" s="587"/>
      <c r="IG120" s="587"/>
      <c r="IH120" s="587"/>
      <c r="II120" s="587"/>
      <c r="IJ120" s="587"/>
      <c r="IK120" s="587"/>
      <c r="IL120" s="587"/>
      <c r="IM120" s="587"/>
      <c r="IN120" s="587"/>
      <c r="IO120" s="587"/>
      <c r="IP120" s="587"/>
      <c r="IQ120" s="587"/>
      <c r="IR120" s="587"/>
      <c r="IS120" s="587"/>
      <c r="IT120" s="587"/>
      <c r="IU120" s="587"/>
      <c r="IV120" s="587"/>
    </row>
    <row r="121" spans="1:256" s="388" customFormat="1" ht="12.75" customHeight="1" x14ac:dyDescent="0.25">
      <c r="A121" s="282"/>
      <c r="B121" s="282"/>
      <c r="C121" s="282"/>
      <c r="D121" s="282"/>
      <c r="E121" s="305"/>
      <c r="F121" s="305"/>
      <c r="G121" s="282"/>
      <c r="H121" s="282"/>
      <c r="I121" s="282"/>
      <c r="J121" s="305"/>
      <c r="K121" s="305"/>
      <c r="L121" s="282"/>
      <c r="M121" s="305"/>
      <c r="N121" s="305"/>
      <c r="O121" s="282"/>
      <c r="P121" s="282"/>
      <c r="Q121" s="282"/>
      <c r="R121" s="282"/>
      <c r="S121" s="282"/>
      <c r="T121" s="404" t="s">
        <v>190</v>
      </c>
      <c r="U121" s="406"/>
      <c r="V121" s="406"/>
      <c r="W121" s="406"/>
      <c r="X121" s="405" t="s">
        <v>190</v>
      </c>
      <c r="Y121" s="405" t="s">
        <v>183</v>
      </c>
      <c r="Z121" s="317" t="s">
        <v>224</v>
      </c>
      <c r="AA121" s="317"/>
      <c r="AB121" s="318"/>
      <c r="AC121" s="369" t="s">
        <v>223</v>
      </c>
      <c r="AD121" s="369">
        <v>0</v>
      </c>
      <c r="AE121" s="317" t="s">
        <v>224</v>
      </c>
      <c r="AF121" s="318"/>
      <c r="AG121" s="335" t="s">
        <v>505</v>
      </c>
      <c r="AH121" s="369" t="s">
        <v>503</v>
      </c>
      <c r="AI121" s="369" t="s">
        <v>505</v>
      </c>
      <c r="AJ121" s="317" t="s">
        <v>407</v>
      </c>
      <c r="AK121" s="318"/>
      <c r="AL121" s="335" t="s">
        <v>589</v>
      </c>
      <c r="AM121" s="369">
        <v>2.5000000000000001E-3</v>
      </c>
      <c r="AN121" s="317" t="s">
        <v>478</v>
      </c>
      <c r="AO121" s="335"/>
      <c r="AP121" s="335"/>
      <c r="AQ121" s="371"/>
      <c r="AR121" s="282"/>
      <c r="AS121" s="282"/>
      <c r="AT121" s="377" t="str">
        <f>IF('INPUT &amp; OUTPUT'!$AF$10=1,"",IF('INPUT &amp; OUTPUT'!$AF$10=2,$B121,$T121))</f>
        <v>Major Telecommunications Facility</v>
      </c>
      <c r="AU121" s="378"/>
      <c r="AV121" s="378"/>
      <c r="AW121" s="379"/>
      <c r="AX121" s="380" t="str">
        <f>IF('INPUT &amp; OUTPUT'!$AF$10=1,"",IF('INPUT &amp; OUTPUT'!$AF$10=2,$B121,$Z121))</f>
        <v>Other</v>
      </c>
      <c r="AY121" s="381"/>
      <c r="AZ121" s="380"/>
      <c r="BA121" s="382" t="str">
        <f>IF('INPUT &amp; OUTPUT'!$AF$10=1,"",IF('INPUT &amp; OUTPUT'!$AF$10=2,E121,AC121))</f>
        <v>FPA</v>
      </c>
      <c r="BB121" s="383">
        <f>IF('INPUT &amp; OUTPUT'!$AF$10=1,"",IF('INPUT &amp; OUTPUT'!$AF$10=2,F121,AD121))</f>
        <v>0</v>
      </c>
      <c r="BC121" s="380" t="str">
        <f>IF('INPUT &amp; OUTPUT'!$AF$10=1,"",IF('INPUT &amp; OUTPUT'!$AF$10=2,$G121,$AE121))</f>
        <v>Other</v>
      </c>
      <c r="BD121" s="384"/>
      <c r="BE121" s="385"/>
      <c r="BF121" s="385" t="str">
        <f>IF('INPUT &amp; OUTPUT'!$AF$10=1,"",IF('INPUT &amp; OUTPUT'!$AF$10=2,$J121,$AG121))</f>
        <v>TBA*</v>
      </c>
      <c r="BG121" s="386" t="str">
        <f>IF('INPUT &amp; OUTPUT'!$AF$10=1,"",IF('INPUT &amp; OUTPUT'!$AF$10=2,"",$AH121))</f>
        <v>-</v>
      </c>
      <c r="BH121" s="296" t="str">
        <f>IF('INPUT &amp; OUTPUT'!$AF$10=1,"",IF('INPUT &amp; OUTPUT'!$AF$10=2,$K121,$AI121))</f>
        <v>TBA*</v>
      </c>
      <c r="BI121" s="380" t="str">
        <f>IF('INPUT &amp; OUTPUT'!$AF$10=1,"",IF('INPUT &amp; OUTPUT'!$AF$10=2,$L121,$AJ121))</f>
        <v>Commercial or retail uses</v>
      </c>
      <c r="BJ121" s="385"/>
      <c r="BK121" s="385" t="str">
        <f>IF('INPUT &amp; OUTPUT'!$AF$10=1,"",IF('INPUT &amp; OUTPUT'!$AF$10=2,$M121,$AL121))</f>
        <v>m² site area</v>
      </c>
      <c r="BL121" s="296">
        <f>IF('INPUT &amp; OUTPUT'!$AF$10=1,"",IF('INPUT &amp; OUTPUT'!$AF$10=2,$N121,$AM121))</f>
        <v>2.5000000000000001E-3</v>
      </c>
      <c r="BM121" s="384" t="str">
        <f>IF(OR(BI121="Single dwelling unit",BI121="Multiple dwelling units"),"dwelling",IF(AND('INPUT &amp; OUTPUT'!$AF$10=2,'Reference Data'!AT121&lt;&gt;0),"lot","-"))</f>
        <v>-</v>
      </c>
      <c r="BN121" s="387"/>
      <c r="BO121" s="380" t="str">
        <f>IF('INPUT &amp; OUTPUT'!$AF$10=1,"",IF('INPUT &amp; OUTPUT'!$AF$10=2,$O121,$AN121))</f>
        <v>Minor uses</v>
      </c>
      <c r="BP121" s="378"/>
      <c r="BQ121" s="378"/>
      <c r="BR121" s="379"/>
      <c r="BS121" s="282"/>
      <c r="BT121" s="282"/>
      <c r="BU121" s="282"/>
      <c r="BV121" s="282"/>
      <c r="BW121" s="282"/>
      <c r="BX121" s="282"/>
      <c r="BY121" s="282"/>
      <c r="BZ121" s="282"/>
      <c r="CA121" s="309"/>
      <c r="CB121" s="282"/>
      <c r="CC121" s="282"/>
      <c r="CD121" s="282"/>
      <c r="CE121" s="282"/>
      <c r="CF121" s="282"/>
      <c r="CG121" s="282"/>
      <c r="CH121" s="282"/>
      <c r="CI121" s="282"/>
      <c r="CJ121" s="282"/>
      <c r="CK121" s="282"/>
      <c r="CL121" s="282"/>
      <c r="CM121" s="282"/>
      <c r="CN121" s="282"/>
      <c r="CO121" s="282"/>
      <c r="CP121" s="282"/>
      <c r="CQ121" s="282"/>
      <c r="CR121" s="282"/>
      <c r="CS121" s="282"/>
      <c r="CT121" s="282"/>
      <c r="CU121" s="282"/>
      <c r="CV121" s="282"/>
      <c r="CW121" s="282"/>
      <c r="CX121" s="282"/>
      <c r="CY121" s="282"/>
      <c r="CZ121" s="282"/>
      <c r="DA121" s="282"/>
      <c r="DB121" s="282"/>
      <c r="DC121" s="282"/>
      <c r="DD121" s="282"/>
      <c r="DE121" s="282"/>
      <c r="DF121" s="282"/>
      <c r="DG121" s="282"/>
      <c r="DH121" s="282"/>
      <c r="DI121" s="282"/>
      <c r="DJ121" s="282"/>
      <c r="DK121" s="282"/>
      <c r="DL121" s="282"/>
      <c r="DM121" s="282"/>
      <c r="DN121" s="282"/>
      <c r="DO121" s="282"/>
      <c r="DP121" s="282"/>
      <c r="DQ121" s="282"/>
      <c r="DR121" s="282"/>
      <c r="DS121" s="282"/>
      <c r="DT121" s="282"/>
      <c r="DU121" s="282"/>
      <c r="DV121" s="282"/>
      <c r="DW121" s="282"/>
      <c r="DX121" s="282"/>
      <c r="DY121" s="282"/>
      <c r="DZ121" s="282"/>
      <c r="EA121" s="282"/>
      <c r="EB121" s="282"/>
      <c r="EC121" s="282"/>
      <c r="ED121" s="282"/>
      <c r="EE121" s="282"/>
      <c r="EF121" s="282"/>
      <c r="EG121" s="282"/>
      <c r="EH121" s="282"/>
      <c r="EI121" s="282"/>
      <c r="EJ121" s="282"/>
      <c r="EK121" s="282"/>
      <c r="EL121" s="282"/>
      <c r="EM121" s="282"/>
      <c r="EN121" s="282"/>
      <c r="EO121" s="282"/>
      <c r="EP121" s="282"/>
      <c r="EQ121" s="282"/>
      <c r="ER121" s="282"/>
      <c r="ES121" s="282"/>
      <c r="ET121" s="282"/>
      <c r="EU121" s="282"/>
      <c r="EV121" s="282"/>
      <c r="EW121" s="282"/>
      <c r="EX121" s="282"/>
      <c r="EY121" s="282"/>
      <c r="EZ121" s="282"/>
      <c r="FA121" s="282"/>
      <c r="FB121" s="282"/>
      <c r="FC121" s="282"/>
      <c r="FD121" s="282"/>
      <c r="FE121" s="282"/>
      <c r="FF121" s="282"/>
      <c r="FG121" s="282"/>
      <c r="FH121" s="282"/>
      <c r="FI121" s="282"/>
      <c r="FJ121" s="282"/>
      <c r="FK121" s="282"/>
      <c r="FL121" s="282"/>
      <c r="FM121" s="282"/>
      <c r="FN121" s="282"/>
      <c r="FO121" s="282"/>
      <c r="FP121" s="282"/>
      <c r="FQ121" s="282"/>
      <c r="FR121" s="282"/>
      <c r="FS121" s="282"/>
      <c r="FT121" s="282"/>
      <c r="FU121" s="282"/>
      <c r="FV121" s="282"/>
      <c r="FW121" s="282"/>
      <c r="FX121" s="282"/>
      <c r="FY121" s="282"/>
      <c r="FZ121" s="282"/>
      <c r="GA121" s="282"/>
      <c r="GB121" s="282"/>
      <c r="GC121" s="282"/>
      <c r="GD121" s="282"/>
      <c r="GE121" s="282"/>
      <c r="GF121" s="282"/>
      <c r="GG121" s="282"/>
      <c r="GH121" s="587"/>
      <c r="GI121" s="587"/>
      <c r="GJ121" s="587"/>
      <c r="GK121" s="587"/>
      <c r="GL121" s="587"/>
      <c r="GM121" s="587"/>
      <c r="GN121" s="587"/>
      <c r="GO121" s="587"/>
      <c r="GP121" s="587"/>
      <c r="GQ121" s="587"/>
      <c r="GR121" s="587"/>
      <c r="GS121" s="587"/>
      <c r="GT121" s="587"/>
      <c r="GU121" s="587"/>
      <c r="GV121" s="587"/>
      <c r="GW121" s="587"/>
      <c r="GX121" s="587"/>
      <c r="GY121" s="587"/>
      <c r="GZ121" s="587"/>
      <c r="HA121" s="587"/>
      <c r="HB121" s="587"/>
      <c r="HC121" s="587"/>
      <c r="HD121" s="587"/>
      <c r="HE121" s="587"/>
      <c r="HF121" s="587"/>
      <c r="HG121" s="587"/>
      <c r="HH121" s="587"/>
      <c r="HI121" s="587"/>
      <c r="HJ121" s="587"/>
      <c r="HK121" s="587"/>
      <c r="HL121" s="587"/>
      <c r="HM121" s="587"/>
      <c r="HN121" s="587"/>
      <c r="HO121" s="587"/>
      <c r="HP121" s="587"/>
      <c r="HQ121" s="587"/>
      <c r="HR121" s="587"/>
      <c r="HS121" s="587"/>
      <c r="HT121" s="587"/>
      <c r="HU121" s="587"/>
      <c r="HV121" s="587"/>
      <c r="HW121" s="587"/>
      <c r="HX121" s="587"/>
      <c r="HY121" s="587"/>
      <c r="HZ121" s="587"/>
      <c r="IA121" s="587"/>
      <c r="IB121" s="587"/>
      <c r="IC121" s="587"/>
      <c r="ID121" s="587"/>
      <c r="IE121" s="587"/>
      <c r="IF121" s="587"/>
      <c r="IG121" s="587"/>
      <c r="IH121" s="587"/>
      <c r="II121" s="587"/>
      <c r="IJ121" s="587"/>
      <c r="IK121" s="587"/>
      <c r="IL121" s="587"/>
      <c r="IM121" s="587"/>
      <c r="IN121" s="587"/>
      <c r="IO121" s="587"/>
      <c r="IP121" s="587"/>
      <c r="IQ121" s="587"/>
      <c r="IR121" s="587"/>
      <c r="IS121" s="587"/>
      <c r="IT121" s="587"/>
      <c r="IU121" s="587"/>
      <c r="IV121" s="587"/>
    </row>
    <row r="122" spans="1:256" s="388" customFormat="1" ht="12.75" customHeight="1" x14ac:dyDescent="0.25">
      <c r="A122" s="282"/>
      <c r="B122" s="282"/>
      <c r="C122" s="282"/>
      <c r="D122" s="282"/>
      <c r="E122" s="305"/>
      <c r="F122" s="305"/>
      <c r="G122" s="282"/>
      <c r="H122" s="282"/>
      <c r="I122" s="282"/>
      <c r="J122" s="305"/>
      <c r="K122" s="305"/>
      <c r="L122" s="282"/>
      <c r="M122" s="305"/>
      <c r="N122" s="305"/>
      <c r="O122" s="282"/>
      <c r="P122" s="282"/>
      <c r="Q122" s="282"/>
      <c r="R122" s="282"/>
      <c r="S122" s="282"/>
      <c r="T122" s="334" t="s">
        <v>121</v>
      </c>
      <c r="U122" s="317"/>
      <c r="V122" s="317"/>
      <c r="W122" s="317"/>
      <c r="X122" s="369" t="s">
        <v>196</v>
      </c>
      <c r="Y122" s="405" t="s">
        <v>602</v>
      </c>
      <c r="Z122" s="317" t="s">
        <v>224</v>
      </c>
      <c r="AA122" s="411"/>
      <c r="AB122" s="412"/>
      <c r="AC122" s="369" t="s">
        <v>223</v>
      </c>
      <c r="AD122" s="369">
        <v>0</v>
      </c>
      <c r="AE122" s="317" t="s">
        <v>224</v>
      </c>
      <c r="AF122" s="412"/>
      <c r="AG122" s="335" t="s">
        <v>505</v>
      </c>
      <c r="AH122" s="369" t="s">
        <v>503</v>
      </c>
      <c r="AI122" s="369" t="s">
        <v>505</v>
      </c>
      <c r="AJ122" s="317" t="s">
        <v>407</v>
      </c>
      <c r="AK122" s="318"/>
      <c r="AL122" s="335" t="s">
        <v>589</v>
      </c>
      <c r="AM122" s="369">
        <v>2.5000000000000001E-3</v>
      </c>
      <c r="AN122" s="317" t="s">
        <v>477</v>
      </c>
      <c r="AO122" s="335"/>
      <c r="AP122" s="335"/>
      <c r="AQ122" s="371"/>
      <c r="AR122" s="282"/>
      <c r="AS122" s="282"/>
      <c r="AT122" s="377" t="str">
        <f>IF('INPUT &amp; OUTPUT'!$AF$10=1,"",IF('INPUT &amp; OUTPUT'!$AF$10=2,$B122,$T122))</f>
        <v>Major Utility (Air Services)</v>
      </c>
      <c r="AU122" s="378"/>
      <c r="AV122" s="378"/>
      <c r="AW122" s="379"/>
      <c r="AX122" s="380" t="str">
        <f>IF('INPUT &amp; OUTPUT'!$AF$10=1,"",IF('INPUT &amp; OUTPUT'!$AF$10=2,$B122,$Z122))</f>
        <v>Other</v>
      </c>
      <c r="AY122" s="381"/>
      <c r="AZ122" s="380"/>
      <c r="BA122" s="382" t="str">
        <f>IF('INPUT &amp; OUTPUT'!$AF$10=1,"",IF('INPUT &amp; OUTPUT'!$AF$10=2,E122,AC122))</f>
        <v>FPA</v>
      </c>
      <c r="BB122" s="383">
        <f>IF('INPUT &amp; OUTPUT'!$AF$10=1,"",IF('INPUT &amp; OUTPUT'!$AF$10=2,F122,AD122))</f>
        <v>0</v>
      </c>
      <c r="BC122" s="380" t="str">
        <f>IF('INPUT &amp; OUTPUT'!$AF$10=1,"",IF('INPUT &amp; OUTPUT'!$AF$10=2,$G122,$AE122))</f>
        <v>Other</v>
      </c>
      <c r="BD122" s="384"/>
      <c r="BE122" s="385"/>
      <c r="BF122" s="385" t="str">
        <f>IF('INPUT &amp; OUTPUT'!$AF$10=1,"",IF('INPUT &amp; OUTPUT'!$AF$10=2,$J122,$AG122))</f>
        <v>TBA*</v>
      </c>
      <c r="BG122" s="386" t="str">
        <f>IF('INPUT &amp; OUTPUT'!$AF$10=1,"",IF('INPUT &amp; OUTPUT'!$AF$10=2,"",$AH122))</f>
        <v>-</v>
      </c>
      <c r="BH122" s="296" t="str">
        <f>IF('INPUT &amp; OUTPUT'!$AF$10=1,"",IF('INPUT &amp; OUTPUT'!$AF$10=2,$K122,$AI122))</f>
        <v>TBA*</v>
      </c>
      <c r="BI122" s="380" t="str">
        <f>IF('INPUT &amp; OUTPUT'!$AF$10=1,"",IF('INPUT &amp; OUTPUT'!$AF$10=2,$L122,$AJ122))</f>
        <v>Commercial or retail uses</v>
      </c>
      <c r="BJ122" s="385"/>
      <c r="BK122" s="385" t="str">
        <f>IF('INPUT &amp; OUTPUT'!$AF$10=1,"",IF('INPUT &amp; OUTPUT'!$AF$10=2,$M122,$AL122))</f>
        <v>m² site area</v>
      </c>
      <c r="BL122" s="296">
        <f>IF('INPUT &amp; OUTPUT'!$AF$10=1,"",IF('INPUT &amp; OUTPUT'!$AF$10=2,$N122,$AM122))</f>
        <v>2.5000000000000001E-3</v>
      </c>
      <c r="BM122" s="384" t="str">
        <f>IF(OR(BI122="Single dwelling unit",BI122="Multiple dwelling units"),"dwelling",IF(AND('INPUT &amp; OUTPUT'!$AF$10=2,'Reference Data'!AT122&lt;&gt;0),"lot","-"))</f>
        <v>-</v>
      </c>
      <c r="BN122" s="387"/>
      <c r="BO122" s="380" t="str">
        <f>IF('INPUT &amp; OUTPUT'!$AF$10=1,"",IF('INPUT &amp; OUTPUT'!$AF$10=2,$O122,$AN122))</f>
        <v>Specialised uses</v>
      </c>
      <c r="BP122" s="378"/>
      <c r="BQ122" s="378"/>
      <c r="BR122" s="379"/>
      <c r="BS122" s="282"/>
      <c r="BT122" s="282"/>
      <c r="BU122" s="282"/>
      <c r="BV122" s="282"/>
      <c r="BW122" s="282"/>
      <c r="BX122" s="282"/>
      <c r="BY122" s="282"/>
      <c r="BZ122" s="282"/>
      <c r="CA122" s="309"/>
      <c r="CB122" s="282"/>
      <c r="CC122" s="282"/>
      <c r="CD122" s="282"/>
      <c r="CE122" s="282"/>
      <c r="CF122" s="282"/>
      <c r="CG122" s="282"/>
      <c r="CH122" s="282"/>
      <c r="CI122" s="282"/>
      <c r="CJ122" s="282"/>
      <c r="CK122" s="282"/>
      <c r="CL122" s="282"/>
      <c r="CM122" s="282"/>
      <c r="CN122" s="282"/>
      <c r="CO122" s="282"/>
      <c r="CP122" s="282"/>
      <c r="CQ122" s="282"/>
      <c r="CR122" s="282"/>
      <c r="CS122" s="282"/>
      <c r="CT122" s="282"/>
      <c r="CU122" s="282"/>
      <c r="CV122" s="282"/>
      <c r="CW122" s="282"/>
      <c r="CX122" s="282"/>
      <c r="CY122" s="282"/>
      <c r="CZ122" s="282"/>
      <c r="DA122" s="282"/>
      <c r="DB122" s="282"/>
      <c r="DC122" s="282"/>
      <c r="DD122" s="282"/>
      <c r="DE122" s="282"/>
      <c r="DF122" s="282"/>
      <c r="DG122" s="282"/>
      <c r="DH122" s="282"/>
      <c r="DI122" s="282"/>
      <c r="DJ122" s="282"/>
      <c r="DK122" s="282"/>
      <c r="DL122" s="282"/>
      <c r="DM122" s="282"/>
      <c r="DN122" s="282"/>
      <c r="DO122" s="282"/>
      <c r="DP122" s="282"/>
      <c r="DQ122" s="282"/>
      <c r="DR122" s="282"/>
      <c r="DS122" s="282"/>
      <c r="DT122" s="282"/>
      <c r="DU122" s="282"/>
      <c r="DV122" s="282"/>
      <c r="DW122" s="282"/>
      <c r="DX122" s="282"/>
      <c r="DY122" s="282"/>
      <c r="DZ122" s="282"/>
      <c r="EA122" s="282"/>
      <c r="EB122" s="282"/>
      <c r="EC122" s="282"/>
      <c r="ED122" s="282"/>
      <c r="EE122" s="282"/>
      <c r="EF122" s="282"/>
      <c r="EG122" s="282"/>
      <c r="EH122" s="282"/>
      <c r="EI122" s="282"/>
      <c r="EJ122" s="282"/>
      <c r="EK122" s="282"/>
      <c r="EL122" s="282"/>
      <c r="EM122" s="282"/>
      <c r="EN122" s="282"/>
      <c r="EO122" s="282"/>
      <c r="EP122" s="282"/>
      <c r="EQ122" s="282"/>
      <c r="ER122" s="282"/>
      <c r="ES122" s="282"/>
      <c r="ET122" s="282"/>
      <c r="EU122" s="282"/>
      <c r="EV122" s="282"/>
      <c r="EW122" s="282"/>
      <c r="EX122" s="282"/>
      <c r="EY122" s="282"/>
      <c r="EZ122" s="282"/>
      <c r="FA122" s="282"/>
      <c r="FB122" s="282"/>
      <c r="FC122" s="282"/>
      <c r="FD122" s="282"/>
      <c r="FE122" s="282"/>
      <c r="FF122" s="282"/>
      <c r="FG122" s="282"/>
      <c r="FH122" s="282"/>
      <c r="FI122" s="282"/>
      <c r="FJ122" s="282"/>
      <c r="FK122" s="282"/>
      <c r="FL122" s="282"/>
      <c r="FM122" s="282"/>
      <c r="FN122" s="282"/>
      <c r="FO122" s="282"/>
      <c r="FP122" s="282"/>
      <c r="FQ122" s="282"/>
      <c r="FR122" s="282"/>
      <c r="FS122" s="282"/>
      <c r="FT122" s="282"/>
      <c r="FU122" s="282"/>
      <c r="FV122" s="282"/>
      <c r="FW122" s="282"/>
      <c r="FX122" s="282"/>
      <c r="FY122" s="282"/>
      <c r="FZ122" s="282"/>
      <c r="GA122" s="282"/>
      <c r="GB122" s="282"/>
      <c r="GC122" s="282"/>
      <c r="GD122" s="282"/>
      <c r="GE122" s="282"/>
      <c r="GF122" s="282"/>
      <c r="GG122" s="282"/>
      <c r="GH122" s="587"/>
      <c r="GI122" s="587"/>
      <c r="GJ122" s="587"/>
      <c r="GK122" s="587"/>
      <c r="GL122" s="587"/>
      <c r="GM122" s="587"/>
      <c r="GN122" s="587"/>
      <c r="GO122" s="587"/>
      <c r="GP122" s="587"/>
      <c r="GQ122" s="587"/>
      <c r="GR122" s="587"/>
      <c r="GS122" s="587"/>
      <c r="GT122" s="587"/>
      <c r="GU122" s="587"/>
      <c r="GV122" s="587"/>
      <c r="GW122" s="587"/>
      <c r="GX122" s="587"/>
      <c r="GY122" s="587"/>
      <c r="GZ122" s="587"/>
      <c r="HA122" s="587"/>
      <c r="HB122" s="587"/>
      <c r="HC122" s="587"/>
      <c r="HD122" s="587"/>
      <c r="HE122" s="587"/>
      <c r="HF122" s="587"/>
      <c r="HG122" s="587"/>
      <c r="HH122" s="587"/>
      <c r="HI122" s="587"/>
      <c r="HJ122" s="587"/>
      <c r="HK122" s="587"/>
      <c r="HL122" s="587"/>
      <c r="HM122" s="587"/>
      <c r="HN122" s="587"/>
      <c r="HO122" s="587"/>
      <c r="HP122" s="587"/>
      <c r="HQ122" s="587"/>
      <c r="HR122" s="587"/>
      <c r="HS122" s="587"/>
      <c r="HT122" s="587"/>
      <c r="HU122" s="587"/>
      <c r="HV122" s="587"/>
      <c r="HW122" s="587"/>
      <c r="HX122" s="587"/>
      <c r="HY122" s="587"/>
      <c r="HZ122" s="587"/>
      <c r="IA122" s="587"/>
      <c r="IB122" s="587"/>
      <c r="IC122" s="587"/>
      <c r="ID122" s="587"/>
      <c r="IE122" s="587"/>
      <c r="IF122" s="587"/>
      <c r="IG122" s="587"/>
      <c r="IH122" s="587"/>
      <c r="II122" s="587"/>
      <c r="IJ122" s="587"/>
      <c r="IK122" s="587"/>
      <c r="IL122" s="587"/>
      <c r="IM122" s="587"/>
      <c r="IN122" s="587"/>
      <c r="IO122" s="587"/>
      <c r="IP122" s="587"/>
      <c r="IQ122" s="587"/>
      <c r="IR122" s="587"/>
      <c r="IS122" s="587"/>
      <c r="IT122" s="587"/>
      <c r="IU122" s="587"/>
      <c r="IV122" s="587"/>
    </row>
    <row r="123" spans="1:256" ht="12.75" customHeight="1" x14ac:dyDescent="0.25">
      <c r="S123" s="413"/>
      <c r="T123" s="334" t="s">
        <v>467</v>
      </c>
      <c r="U123" s="410"/>
      <c r="V123" s="317"/>
      <c r="W123" s="317"/>
      <c r="X123" s="325" t="s">
        <v>196</v>
      </c>
      <c r="Y123" s="325" t="s">
        <v>165</v>
      </c>
      <c r="Z123" s="317" t="s">
        <v>224</v>
      </c>
      <c r="AA123" s="317"/>
      <c r="AB123" s="318"/>
      <c r="AC123" s="369" t="s">
        <v>223</v>
      </c>
      <c r="AD123" s="369">
        <v>0</v>
      </c>
      <c r="AE123" s="317" t="s">
        <v>224</v>
      </c>
      <c r="AF123" s="318"/>
      <c r="AG123" s="335" t="s">
        <v>505</v>
      </c>
      <c r="AH123" s="369" t="s">
        <v>503</v>
      </c>
      <c r="AI123" s="369" t="s">
        <v>505</v>
      </c>
      <c r="AJ123" s="317" t="s">
        <v>407</v>
      </c>
      <c r="AK123" s="318"/>
      <c r="AL123" s="335" t="s">
        <v>589</v>
      </c>
      <c r="AM123" s="369">
        <v>2.5000000000000001E-3</v>
      </c>
      <c r="AN123" s="317" t="s">
        <v>478</v>
      </c>
      <c r="AO123" s="335"/>
      <c r="AP123" s="335"/>
      <c r="AQ123" s="371"/>
      <c r="AT123" s="377" t="str">
        <f>IF('INPUT &amp; OUTPUT'!$AF$10=1,"",IF('INPUT &amp; OUTPUT'!$AF$10=2,$B123,$T123))</f>
        <v>Major Utility (Cemetery)</v>
      </c>
      <c r="AU123" s="378"/>
      <c r="AV123" s="378"/>
      <c r="AW123" s="379"/>
      <c r="AX123" s="380" t="str">
        <f>IF('INPUT &amp; OUTPUT'!$AF$10=1,"",IF('INPUT &amp; OUTPUT'!$AF$10=2,$B123,$Z123))</f>
        <v>Other</v>
      </c>
      <c r="AY123" s="381"/>
      <c r="AZ123" s="380"/>
      <c r="BA123" s="382" t="str">
        <f>IF('INPUT &amp; OUTPUT'!$AF$10=1,"",IF('INPUT &amp; OUTPUT'!$AF$10=2,E123,AC123))</f>
        <v>FPA</v>
      </c>
      <c r="BB123" s="383">
        <f>IF('INPUT &amp; OUTPUT'!$AF$10=1,"",IF('INPUT &amp; OUTPUT'!$AF$10=2,F123,AD123))</f>
        <v>0</v>
      </c>
      <c r="BC123" s="380" t="str">
        <f>IF('INPUT &amp; OUTPUT'!$AF$10=1,"",IF('INPUT &amp; OUTPUT'!$AF$10=2,$G123,$AE123))</f>
        <v>Other</v>
      </c>
      <c r="BD123" s="384"/>
      <c r="BE123" s="385"/>
      <c r="BF123" s="385" t="str">
        <f>IF('INPUT &amp; OUTPUT'!$AF$10=1,"",IF('INPUT &amp; OUTPUT'!$AF$10=2,$J123,$AG123))</f>
        <v>TBA*</v>
      </c>
      <c r="BG123" s="386" t="str">
        <f>IF('INPUT &amp; OUTPUT'!$AF$10=1,"",IF('INPUT &amp; OUTPUT'!$AF$10=2,"",$AH123))</f>
        <v>-</v>
      </c>
      <c r="BH123" s="296" t="str">
        <f>IF('INPUT &amp; OUTPUT'!$AF$10=1,"",IF('INPUT &amp; OUTPUT'!$AF$10=2,$K123,$AI123))</f>
        <v>TBA*</v>
      </c>
      <c r="BI123" s="380" t="str">
        <f>IF('INPUT &amp; OUTPUT'!$AF$10=1,"",IF('INPUT &amp; OUTPUT'!$AF$10=2,$L123,$AJ123))</f>
        <v>Commercial or retail uses</v>
      </c>
      <c r="BJ123" s="385"/>
      <c r="BK123" s="385" t="str">
        <f>IF('INPUT &amp; OUTPUT'!$AF$10=1,"",IF('INPUT &amp; OUTPUT'!$AF$10=2,$M123,$AL123))</f>
        <v>m² site area</v>
      </c>
      <c r="BL123" s="296">
        <f>IF('INPUT &amp; OUTPUT'!$AF$10=1,"",IF('INPUT &amp; OUTPUT'!$AF$10=2,$N123,$AM123))</f>
        <v>2.5000000000000001E-3</v>
      </c>
      <c r="BM123" s="384" t="str">
        <f>IF(OR(BI123="Single dwelling unit",BI123="Multiple dwelling units"),"dwelling",IF(AND('INPUT &amp; OUTPUT'!$AF$10=2,'Reference Data'!AT123&lt;&gt;0),"lot","-"))</f>
        <v>-</v>
      </c>
      <c r="BN123" s="387"/>
      <c r="BO123" s="380" t="str">
        <f>IF('INPUT &amp; OUTPUT'!$AF$10=1,"",IF('INPUT &amp; OUTPUT'!$AF$10=2,$O123,$AN123))</f>
        <v>Minor uses</v>
      </c>
      <c r="BP123" s="378"/>
      <c r="BQ123" s="378"/>
      <c r="BR123" s="379"/>
      <c r="CA123" s="309"/>
      <c r="GH123" s="587"/>
      <c r="GI123" s="587"/>
      <c r="GJ123" s="587"/>
      <c r="GK123" s="587"/>
      <c r="GL123" s="587"/>
      <c r="GM123" s="587"/>
      <c r="GN123" s="587"/>
      <c r="GO123" s="587"/>
      <c r="GP123" s="587"/>
      <c r="GQ123" s="587"/>
      <c r="GR123" s="587"/>
      <c r="GS123" s="587"/>
      <c r="GT123" s="587"/>
      <c r="GU123" s="587"/>
      <c r="GV123" s="587"/>
      <c r="GW123" s="587"/>
      <c r="GX123" s="587"/>
      <c r="GY123" s="587"/>
      <c r="GZ123" s="587"/>
      <c r="HA123" s="587"/>
      <c r="HB123" s="587"/>
      <c r="HC123" s="587"/>
      <c r="HD123" s="587"/>
      <c r="HE123" s="587"/>
      <c r="HF123" s="587"/>
      <c r="HG123" s="587"/>
      <c r="HH123" s="587"/>
      <c r="HI123" s="587"/>
      <c r="HJ123" s="587"/>
      <c r="HK123" s="587"/>
      <c r="HL123" s="587"/>
      <c r="HM123" s="587"/>
      <c r="HN123" s="587"/>
      <c r="HO123" s="587"/>
      <c r="HP123" s="587"/>
      <c r="HQ123" s="587"/>
      <c r="HR123" s="587"/>
      <c r="HS123" s="587"/>
      <c r="HT123" s="587"/>
      <c r="HU123" s="587"/>
      <c r="HV123" s="587"/>
      <c r="HW123" s="587"/>
      <c r="HX123" s="587"/>
      <c r="HY123" s="587"/>
      <c r="HZ123" s="587"/>
      <c r="IA123" s="587"/>
      <c r="IB123" s="587"/>
      <c r="IC123" s="587"/>
      <c r="ID123" s="587"/>
      <c r="IE123" s="587"/>
      <c r="IF123" s="587"/>
      <c r="IG123" s="587"/>
      <c r="IH123" s="587"/>
      <c r="II123" s="587"/>
      <c r="IJ123" s="587"/>
      <c r="IK123" s="587"/>
      <c r="IL123" s="587"/>
      <c r="IM123" s="587"/>
      <c r="IN123" s="587"/>
      <c r="IO123" s="587"/>
      <c r="IP123" s="587"/>
      <c r="IQ123" s="587"/>
      <c r="IR123" s="587"/>
      <c r="IS123" s="587"/>
      <c r="IT123" s="587"/>
      <c r="IU123" s="587"/>
      <c r="IV123" s="587"/>
    </row>
    <row r="124" spans="1:256" s="388" customFormat="1" ht="12.75" customHeight="1" x14ac:dyDescent="0.25">
      <c r="A124" s="282"/>
      <c r="B124" s="282"/>
      <c r="C124" s="282"/>
      <c r="D124" s="282"/>
      <c r="E124" s="305"/>
      <c r="F124" s="305"/>
      <c r="G124" s="282"/>
      <c r="H124" s="282"/>
      <c r="I124" s="282"/>
      <c r="J124" s="305"/>
      <c r="K124" s="305"/>
      <c r="L124" s="282"/>
      <c r="M124" s="305"/>
      <c r="N124" s="305"/>
      <c r="O124" s="282"/>
      <c r="P124" s="282"/>
      <c r="Q124" s="282"/>
      <c r="R124" s="282"/>
      <c r="S124" s="413"/>
      <c r="T124" s="334" t="s">
        <v>468</v>
      </c>
      <c r="U124" s="410"/>
      <c r="V124" s="317"/>
      <c r="W124" s="317"/>
      <c r="X124" s="325" t="s">
        <v>196</v>
      </c>
      <c r="Y124" s="325" t="s">
        <v>171</v>
      </c>
      <c r="Z124" s="317" t="s">
        <v>224</v>
      </c>
      <c r="AA124" s="317"/>
      <c r="AB124" s="318"/>
      <c r="AC124" s="369" t="s">
        <v>223</v>
      </c>
      <c r="AD124" s="369">
        <v>0</v>
      </c>
      <c r="AE124" s="317" t="s">
        <v>224</v>
      </c>
      <c r="AF124" s="318"/>
      <c r="AG124" s="335" t="s">
        <v>505</v>
      </c>
      <c r="AH124" s="369" t="s">
        <v>503</v>
      </c>
      <c r="AI124" s="369" t="s">
        <v>505</v>
      </c>
      <c r="AJ124" s="317" t="s">
        <v>407</v>
      </c>
      <c r="AK124" s="318"/>
      <c r="AL124" s="335" t="s">
        <v>589</v>
      </c>
      <c r="AM124" s="369">
        <v>2.5000000000000001E-3</v>
      </c>
      <c r="AN124" s="317" t="s">
        <v>477</v>
      </c>
      <c r="AO124" s="335"/>
      <c r="AP124" s="335"/>
      <c r="AQ124" s="371"/>
      <c r="AR124" s="282"/>
      <c r="AS124" s="282"/>
      <c r="AT124" s="377" t="str">
        <f>IF('INPUT &amp; OUTPUT'!$AF$10=1,"",IF('INPUT &amp; OUTPUT'!$AF$10=2,$B124,$T124))</f>
        <v>Major Utility (Crematorium)</v>
      </c>
      <c r="AU124" s="378"/>
      <c r="AV124" s="378"/>
      <c r="AW124" s="379"/>
      <c r="AX124" s="380" t="str">
        <f>IF('INPUT &amp; OUTPUT'!$AF$10=1,"",IF('INPUT &amp; OUTPUT'!$AF$10=2,$B124,$Z124))</f>
        <v>Other</v>
      </c>
      <c r="AY124" s="381"/>
      <c r="AZ124" s="380"/>
      <c r="BA124" s="382" t="str">
        <f>IF('INPUT &amp; OUTPUT'!$AF$10=1,"",IF('INPUT &amp; OUTPUT'!$AF$10=2,E124,AC124))</f>
        <v>FPA</v>
      </c>
      <c r="BB124" s="383">
        <f>IF('INPUT &amp; OUTPUT'!$AF$10=1,"",IF('INPUT &amp; OUTPUT'!$AF$10=2,F124,AD124))</f>
        <v>0</v>
      </c>
      <c r="BC124" s="380" t="str">
        <f>IF('INPUT &amp; OUTPUT'!$AF$10=1,"",IF('INPUT &amp; OUTPUT'!$AF$10=2,$G124,$AE124))</f>
        <v>Other</v>
      </c>
      <c r="BD124" s="384"/>
      <c r="BE124" s="385"/>
      <c r="BF124" s="385" t="str">
        <f>IF('INPUT &amp; OUTPUT'!$AF$10=1,"",IF('INPUT &amp; OUTPUT'!$AF$10=2,$J124,$AG124))</f>
        <v>TBA*</v>
      </c>
      <c r="BG124" s="386" t="str">
        <f>IF('INPUT &amp; OUTPUT'!$AF$10=1,"",IF('INPUT &amp; OUTPUT'!$AF$10=2,"",$AH124))</f>
        <v>-</v>
      </c>
      <c r="BH124" s="296" t="str">
        <f>IF('INPUT &amp; OUTPUT'!$AF$10=1,"",IF('INPUT &amp; OUTPUT'!$AF$10=2,$K124,$AI124))</f>
        <v>TBA*</v>
      </c>
      <c r="BI124" s="380" t="str">
        <f>IF('INPUT &amp; OUTPUT'!$AF$10=1,"",IF('INPUT &amp; OUTPUT'!$AF$10=2,$L124,$AJ124))</f>
        <v>Commercial or retail uses</v>
      </c>
      <c r="BJ124" s="385"/>
      <c r="BK124" s="385" t="str">
        <f>IF('INPUT &amp; OUTPUT'!$AF$10=1,"",IF('INPUT &amp; OUTPUT'!$AF$10=2,$M124,$AL124))</f>
        <v>m² site area</v>
      </c>
      <c r="BL124" s="296">
        <f>IF('INPUT &amp; OUTPUT'!$AF$10=1,"",IF('INPUT &amp; OUTPUT'!$AF$10=2,$N124,$AM124))</f>
        <v>2.5000000000000001E-3</v>
      </c>
      <c r="BM124" s="384" t="str">
        <f>IF(OR(BI124="Single dwelling unit",BI124="Multiple dwelling units"),"dwelling",IF(AND('INPUT &amp; OUTPUT'!$AF$10=2,'Reference Data'!AT124&lt;&gt;0),"lot","-"))</f>
        <v>-</v>
      </c>
      <c r="BN124" s="387"/>
      <c r="BO124" s="380" t="str">
        <f>IF('INPUT &amp; OUTPUT'!$AF$10=1,"",IF('INPUT &amp; OUTPUT'!$AF$10=2,$O124,$AN124))</f>
        <v>Specialised uses</v>
      </c>
      <c r="BP124" s="378"/>
      <c r="BQ124" s="378"/>
      <c r="BR124" s="379"/>
      <c r="BS124" s="282"/>
      <c r="BT124" s="282"/>
      <c r="BU124" s="282"/>
      <c r="BV124" s="282"/>
      <c r="BW124" s="282"/>
      <c r="BX124" s="282"/>
      <c r="BY124" s="282"/>
      <c r="BZ124" s="282"/>
      <c r="CA124" s="309"/>
      <c r="CB124" s="282"/>
      <c r="CC124" s="282"/>
      <c r="CD124" s="282"/>
      <c r="CE124" s="282"/>
      <c r="CF124" s="282"/>
      <c r="CG124" s="282"/>
      <c r="CH124" s="282"/>
      <c r="CI124" s="282"/>
      <c r="CJ124" s="282"/>
      <c r="CK124" s="282"/>
      <c r="CL124" s="282"/>
      <c r="CM124" s="282"/>
      <c r="CN124" s="282"/>
      <c r="CO124" s="282"/>
      <c r="CP124" s="282"/>
      <c r="CQ124" s="282"/>
      <c r="CR124" s="282"/>
      <c r="CS124" s="282"/>
      <c r="CT124" s="282"/>
      <c r="CU124" s="282"/>
      <c r="CV124" s="282"/>
      <c r="CW124" s="282"/>
      <c r="CX124" s="282"/>
      <c r="CY124" s="282"/>
      <c r="CZ124" s="282"/>
      <c r="DA124" s="282"/>
      <c r="DB124" s="282"/>
      <c r="DC124" s="282"/>
      <c r="DD124" s="282"/>
      <c r="DE124" s="282"/>
      <c r="DF124" s="282"/>
      <c r="DG124" s="282"/>
      <c r="DH124" s="282"/>
      <c r="DI124" s="282"/>
      <c r="DJ124" s="282"/>
      <c r="DK124" s="282"/>
      <c r="DL124" s="282"/>
      <c r="DM124" s="282"/>
      <c r="DN124" s="282"/>
      <c r="DO124" s="282"/>
      <c r="DP124" s="282"/>
      <c r="DQ124" s="282"/>
      <c r="DR124" s="282"/>
      <c r="DS124" s="282"/>
      <c r="DT124" s="282"/>
      <c r="DU124" s="282"/>
      <c r="DV124" s="282"/>
      <c r="DW124" s="282"/>
      <c r="DX124" s="282"/>
      <c r="DY124" s="282"/>
      <c r="DZ124" s="282"/>
      <c r="EA124" s="282"/>
      <c r="EB124" s="282"/>
      <c r="EC124" s="282"/>
      <c r="ED124" s="282"/>
      <c r="EE124" s="282"/>
      <c r="EF124" s="282"/>
      <c r="EG124" s="282"/>
      <c r="EH124" s="282"/>
      <c r="EI124" s="282"/>
      <c r="EJ124" s="282"/>
      <c r="EK124" s="282"/>
      <c r="EL124" s="282"/>
      <c r="EM124" s="282"/>
      <c r="EN124" s="282"/>
      <c r="EO124" s="282"/>
      <c r="EP124" s="282"/>
      <c r="EQ124" s="282"/>
      <c r="ER124" s="282"/>
      <c r="ES124" s="282"/>
      <c r="ET124" s="282"/>
      <c r="EU124" s="282"/>
      <c r="EV124" s="282"/>
      <c r="EW124" s="282"/>
      <c r="EX124" s="282"/>
      <c r="EY124" s="282"/>
      <c r="EZ124" s="282"/>
      <c r="FA124" s="282"/>
      <c r="FB124" s="282"/>
      <c r="FC124" s="282"/>
      <c r="FD124" s="282"/>
      <c r="FE124" s="282"/>
      <c r="FF124" s="282"/>
      <c r="FG124" s="282"/>
      <c r="FH124" s="282"/>
      <c r="FI124" s="282"/>
      <c r="FJ124" s="282"/>
      <c r="FK124" s="282"/>
      <c r="FL124" s="282"/>
      <c r="FM124" s="282"/>
      <c r="FN124" s="282"/>
      <c r="FO124" s="282"/>
      <c r="FP124" s="282"/>
      <c r="FQ124" s="282"/>
      <c r="FR124" s="282"/>
      <c r="FS124" s="282"/>
      <c r="FT124" s="282"/>
      <c r="FU124" s="282"/>
      <c r="FV124" s="282"/>
      <c r="FW124" s="282"/>
      <c r="FX124" s="282"/>
      <c r="FY124" s="282"/>
      <c r="FZ124" s="282"/>
      <c r="GA124" s="282"/>
      <c r="GB124" s="282"/>
      <c r="GC124" s="282"/>
      <c r="GD124" s="282"/>
      <c r="GE124" s="282"/>
      <c r="GF124" s="282"/>
      <c r="GG124" s="282"/>
      <c r="GH124" s="587"/>
      <c r="GI124" s="587"/>
      <c r="GJ124" s="587"/>
      <c r="GK124" s="587"/>
      <c r="GL124" s="587"/>
      <c r="GM124" s="587"/>
      <c r="GN124" s="587"/>
      <c r="GO124" s="587"/>
      <c r="GP124" s="587"/>
      <c r="GQ124" s="587"/>
      <c r="GR124" s="587"/>
      <c r="GS124" s="587"/>
      <c r="GT124" s="587"/>
      <c r="GU124" s="587"/>
      <c r="GV124" s="587"/>
      <c r="GW124" s="587"/>
      <c r="GX124" s="587"/>
      <c r="GY124" s="587"/>
      <c r="GZ124" s="587"/>
      <c r="HA124" s="587"/>
      <c r="HB124" s="587"/>
      <c r="HC124" s="587"/>
      <c r="HD124" s="587"/>
      <c r="HE124" s="587"/>
      <c r="HF124" s="587"/>
      <c r="HG124" s="587"/>
      <c r="HH124" s="587"/>
      <c r="HI124" s="587"/>
      <c r="HJ124" s="587"/>
      <c r="HK124" s="587"/>
      <c r="HL124" s="587"/>
      <c r="HM124" s="587"/>
      <c r="HN124" s="587"/>
      <c r="HO124" s="587"/>
      <c r="HP124" s="587"/>
      <c r="HQ124" s="587"/>
      <c r="HR124" s="587"/>
      <c r="HS124" s="587"/>
      <c r="HT124" s="587"/>
      <c r="HU124" s="587"/>
      <c r="HV124" s="587"/>
      <c r="HW124" s="587"/>
      <c r="HX124" s="587"/>
      <c r="HY124" s="587"/>
      <c r="HZ124" s="587"/>
      <c r="IA124" s="587"/>
      <c r="IB124" s="587"/>
      <c r="IC124" s="587"/>
      <c r="ID124" s="587"/>
      <c r="IE124" s="587"/>
      <c r="IF124" s="587"/>
      <c r="IG124" s="587"/>
      <c r="IH124" s="587"/>
      <c r="II124" s="587"/>
      <c r="IJ124" s="587"/>
      <c r="IK124" s="587"/>
      <c r="IL124" s="587"/>
      <c r="IM124" s="587"/>
      <c r="IN124" s="587"/>
      <c r="IO124" s="587"/>
      <c r="IP124" s="587"/>
      <c r="IQ124" s="587"/>
      <c r="IR124" s="587"/>
      <c r="IS124" s="587"/>
      <c r="IT124" s="587"/>
      <c r="IU124" s="587"/>
      <c r="IV124" s="587"/>
    </row>
    <row r="125" spans="1:256" s="388" customFormat="1" ht="12.75" customHeight="1" x14ac:dyDescent="0.25">
      <c r="A125" s="282"/>
      <c r="B125" s="282"/>
      <c r="C125" s="282"/>
      <c r="D125" s="282"/>
      <c r="E125" s="305"/>
      <c r="F125" s="305"/>
      <c r="G125" s="282"/>
      <c r="H125" s="282"/>
      <c r="I125" s="282"/>
      <c r="J125" s="305"/>
      <c r="K125" s="305"/>
      <c r="L125" s="282"/>
      <c r="M125" s="305"/>
      <c r="N125" s="305"/>
      <c r="O125" s="282"/>
      <c r="P125" s="282"/>
      <c r="Q125" s="282"/>
      <c r="R125" s="282"/>
      <c r="S125" s="413"/>
      <c r="T125" s="335" t="s">
        <v>469</v>
      </c>
      <c r="U125" s="410"/>
      <c r="V125" s="317"/>
      <c r="W125" s="317"/>
      <c r="X125" s="369" t="s">
        <v>196</v>
      </c>
      <c r="Y125" s="369" t="s">
        <v>174</v>
      </c>
      <c r="Z125" s="317" t="s">
        <v>224</v>
      </c>
      <c r="AA125" s="317"/>
      <c r="AB125" s="318"/>
      <c r="AC125" s="369" t="s">
        <v>223</v>
      </c>
      <c r="AD125" s="369">
        <v>0</v>
      </c>
      <c r="AE125" s="317" t="s">
        <v>224</v>
      </c>
      <c r="AF125" s="318"/>
      <c r="AG125" s="335" t="s">
        <v>505</v>
      </c>
      <c r="AH125" s="369" t="s">
        <v>503</v>
      </c>
      <c r="AI125" s="369" t="s">
        <v>505</v>
      </c>
      <c r="AJ125" s="317" t="s">
        <v>407</v>
      </c>
      <c r="AK125" s="318"/>
      <c r="AL125" s="335" t="s">
        <v>589</v>
      </c>
      <c r="AM125" s="369">
        <v>2.5000000000000001E-3</v>
      </c>
      <c r="AN125" s="317" t="s">
        <v>449</v>
      </c>
      <c r="AO125" s="335"/>
      <c r="AP125" s="335"/>
      <c r="AQ125" s="371"/>
      <c r="AR125" s="282"/>
      <c r="AS125" s="282"/>
      <c r="AT125" s="377" t="str">
        <f>IF('INPUT &amp; OUTPUT'!$AF$10=1,"",IF('INPUT &amp; OUTPUT'!$AF$10=2,$B125,$T125))</f>
        <v>Major Utility (Emergency services)</v>
      </c>
      <c r="AU125" s="378"/>
      <c r="AV125" s="378"/>
      <c r="AW125" s="379"/>
      <c r="AX125" s="380" t="str">
        <f>IF('INPUT &amp; OUTPUT'!$AF$10=1,"",IF('INPUT &amp; OUTPUT'!$AF$10=2,$B125,$Z125))</f>
        <v>Other</v>
      </c>
      <c r="AY125" s="381"/>
      <c r="AZ125" s="380"/>
      <c r="BA125" s="382" t="str">
        <f>IF('INPUT &amp; OUTPUT'!$AF$10=1,"",IF('INPUT &amp; OUTPUT'!$AF$10=2,E125,AC125))</f>
        <v>FPA</v>
      </c>
      <c r="BB125" s="383">
        <f>IF('INPUT &amp; OUTPUT'!$AF$10=1,"",IF('INPUT &amp; OUTPUT'!$AF$10=2,F125,AD125))</f>
        <v>0</v>
      </c>
      <c r="BC125" s="380" t="str">
        <f>IF('INPUT &amp; OUTPUT'!$AF$10=1,"",IF('INPUT &amp; OUTPUT'!$AF$10=2,$G125,$AE125))</f>
        <v>Other</v>
      </c>
      <c r="BD125" s="384"/>
      <c r="BE125" s="385"/>
      <c r="BF125" s="385" t="str">
        <f>IF('INPUT &amp; OUTPUT'!$AF$10=1,"",IF('INPUT &amp; OUTPUT'!$AF$10=2,$J125,$AG125))</f>
        <v>TBA*</v>
      </c>
      <c r="BG125" s="386" t="str">
        <f>IF('INPUT &amp; OUTPUT'!$AF$10=1,"",IF('INPUT &amp; OUTPUT'!$AF$10=2,"",$AH125))</f>
        <v>-</v>
      </c>
      <c r="BH125" s="296" t="str">
        <f>IF('INPUT &amp; OUTPUT'!$AF$10=1,"",IF('INPUT &amp; OUTPUT'!$AF$10=2,$K125,$AI125))</f>
        <v>TBA*</v>
      </c>
      <c r="BI125" s="380" t="str">
        <f>IF('INPUT &amp; OUTPUT'!$AF$10=1,"",IF('INPUT &amp; OUTPUT'!$AF$10=2,$L125,$AJ125))</f>
        <v>Commercial or retail uses</v>
      </c>
      <c r="BJ125" s="385"/>
      <c r="BK125" s="385" t="str">
        <f>IF('INPUT &amp; OUTPUT'!$AF$10=1,"",IF('INPUT &amp; OUTPUT'!$AF$10=2,$M125,$AL125))</f>
        <v>m² site area</v>
      </c>
      <c r="BL125" s="296">
        <f>IF('INPUT &amp; OUTPUT'!$AF$10=1,"",IF('INPUT &amp; OUTPUT'!$AF$10=2,$N125,$AM125))</f>
        <v>2.5000000000000001E-3</v>
      </c>
      <c r="BM125" s="384" t="str">
        <f>IF(OR(BI125="Single dwelling unit",BI125="Multiple dwelling units"),"dwelling",IF(AND('INPUT &amp; OUTPUT'!$AF$10=2,'Reference Data'!AT125&lt;&gt;0),"lot","-"))</f>
        <v>-</v>
      </c>
      <c r="BN125" s="387"/>
      <c r="BO125" s="380" t="str">
        <f>IF('INPUT &amp; OUTPUT'!$AF$10=1,"",IF('INPUT &amp; OUTPUT'!$AF$10=2,$O125,$AN125))</f>
        <v>Essential services</v>
      </c>
      <c r="BP125" s="378"/>
      <c r="BQ125" s="378"/>
      <c r="BR125" s="379"/>
      <c r="BS125" s="282"/>
      <c r="BT125" s="282"/>
      <c r="BU125" s="282"/>
      <c r="BV125" s="282"/>
      <c r="BW125" s="282"/>
      <c r="BX125" s="282"/>
      <c r="BY125" s="282"/>
      <c r="BZ125" s="282"/>
      <c r="CA125" s="309"/>
      <c r="CB125" s="282"/>
      <c r="CC125" s="282"/>
      <c r="CD125" s="282"/>
      <c r="CE125" s="282"/>
      <c r="CF125" s="282"/>
      <c r="CG125" s="282"/>
      <c r="CH125" s="282"/>
      <c r="CI125" s="282"/>
      <c r="CJ125" s="282"/>
      <c r="CK125" s="282"/>
      <c r="CL125" s="282"/>
      <c r="CM125" s="282"/>
      <c r="CN125" s="282"/>
      <c r="CO125" s="282"/>
      <c r="CP125" s="282"/>
      <c r="CQ125" s="282"/>
      <c r="CR125" s="282"/>
      <c r="CS125" s="282"/>
      <c r="CT125" s="282"/>
      <c r="CU125" s="282"/>
      <c r="CV125" s="282"/>
      <c r="CW125" s="282"/>
      <c r="CX125" s="282"/>
      <c r="CY125" s="282"/>
      <c r="CZ125" s="282"/>
      <c r="DA125" s="282"/>
      <c r="DB125" s="282"/>
      <c r="DC125" s="282"/>
      <c r="DD125" s="282"/>
      <c r="DE125" s="282"/>
      <c r="DF125" s="282"/>
      <c r="DG125" s="282"/>
      <c r="DH125" s="282"/>
      <c r="DI125" s="282"/>
      <c r="DJ125" s="282"/>
      <c r="DK125" s="282"/>
      <c r="DL125" s="282"/>
      <c r="DM125" s="282"/>
      <c r="DN125" s="282"/>
      <c r="DO125" s="282"/>
      <c r="DP125" s="282"/>
      <c r="DQ125" s="282"/>
      <c r="DR125" s="282"/>
      <c r="DS125" s="282"/>
      <c r="DT125" s="282"/>
      <c r="DU125" s="282"/>
      <c r="DV125" s="282"/>
      <c r="DW125" s="282"/>
      <c r="DX125" s="282"/>
      <c r="DY125" s="282"/>
      <c r="DZ125" s="282"/>
      <c r="EA125" s="282"/>
      <c r="EB125" s="282"/>
      <c r="EC125" s="282"/>
      <c r="ED125" s="282"/>
      <c r="EE125" s="282"/>
      <c r="EF125" s="282"/>
      <c r="EG125" s="282"/>
      <c r="EH125" s="282"/>
      <c r="EI125" s="282"/>
      <c r="EJ125" s="282"/>
      <c r="EK125" s="282"/>
      <c r="EL125" s="282"/>
      <c r="EM125" s="282"/>
      <c r="EN125" s="282"/>
      <c r="EO125" s="282"/>
      <c r="EP125" s="282"/>
      <c r="EQ125" s="282"/>
      <c r="ER125" s="282"/>
      <c r="ES125" s="282"/>
      <c r="ET125" s="282"/>
      <c r="EU125" s="282"/>
      <c r="EV125" s="282"/>
      <c r="EW125" s="282"/>
      <c r="EX125" s="282"/>
      <c r="EY125" s="282"/>
      <c r="EZ125" s="282"/>
      <c r="FA125" s="282"/>
      <c r="FB125" s="282"/>
      <c r="FC125" s="282"/>
      <c r="FD125" s="282"/>
      <c r="FE125" s="282"/>
      <c r="FF125" s="282"/>
      <c r="FG125" s="282"/>
      <c r="FH125" s="282"/>
      <c r="FI125" s="282"/>
      <c r="FJ125" s="282"/>
      <c r="FK125" s="282"/>
      <c r="FL125" s="282"/>
      <c r="FM125" s="282"/>
      <c r="FN125" s="282"/>
      <c r="FO125" s="282"/>
      <c r="FP125" s="282"/>
      <c r="FQ125" s="282"/>
      <c r="FR125" s="282"/>
      <c r="FS125" s="282"/>
      <c r="FT125" s="282"/>
      <c r="FU125" s="282"/>
      <c r="FV125" s="282"/>
      <c r="FW125" s="282"/>
      <c r="FX125" s="282"/>
      <c r="FY125" s="282"/>
      <c r="FZ125" s="282"/>
      <c r="GA125" s="282"/>
      <c r="GB125" s="282"/>
      <c r="GC125" s="282"/>
      <c r="GD125" s="282"/>
      <c r="GE125" s="282"/>
      <c r="GF125" s="282"/>
      <c r="GG125" s="282"/>
      <c r="GH125" s="587"/>
      <c r="GI125" s="587"/>
      <c r="GJ125" s="587"/>
      <c r="GK125" s="587"/>
      <c r="GL125" s="587"/>
      <c r="GM125" s="587"/>
      <c r="GN125" s="587"/>
      <c r="GO125" s="587"/>
      <c r="GP125" s="587"/>
      <c r="GQ125" s="587"/>
      <c r="GR125" s="587"/>
      <c r="GS125" s="587"/>
      <c r="GT125" s="587"/>
      <c r="GU125" s="587"/>
      <c r="GV125" s="587"/>
      <c r="GW125" s="587"/>
      <c r="GX125" s="587"/>
      <c r="GY125" s="587"/>
      <c r="GZ125" s="587"/>
      <c r="HA125" s="587"/>
      <c r="HB125" s="587"/>
      <c r="HC125" s="587"/>
      <c r="HD125" s="587"/>
      <c r="HE125" s="587"/>
      <c r="HF125" s="587"/>
      <c r="HG125" s="587"/>
      <c r="HH125" s="587"/>
      <c r="HI125" s="587"/>
      <c r="HJ125" s="587"/>
      <c r="HK125" s="587"/>
      <c r="HL125" s="587"/>
      <c r="HM125" s="587"/>
      <c r="HN125" s="587"/>
      <c r="HO125" s="587"/>
      <c r="HP125" s="587"/>
      <c r="HQ125" s="587"/>
      <c r="HR125" s="587"/>
      <c r="HS125" s="587"/>
      <c r="HT125" s="587"/>
      <c r="HU125" s="587"/>
      <c r="HV125" s="587"/>
      <c r="HW125" s="587"/>
      <c r="HX125" s="587"/>
      <c r="HY125" s="587"/>
      <c r="HZ125" s="587"/>
      <c r="IA125" s="587"/>
      <c r="IB125" s="587"/>
      <c r="IC125" s="587"/>
      <c r="ID125" s="587"/>
      <c r="IE125" s="587"/>
      <c r="IF125" s="587"/>
      <c r="IG125" s="587"/>
      <c r="IH125" s="587"/>
      <c r="II125" s="587"/>
      <c r="IJ125" s="587"/>
      <c r="IK125" s="587"/>
      <c r="IL125" s="587"/>
      <c r="IM125" s="587"/>
      <c r="IN125" s="587"/>
      <c r="IO125" s="587"/>
      <c r="IP125" s="587"/>
      <c r="IQ125" s="587"/>
      <c r="IR125" s="587"/>
      <c r="IS125" s="587"/>
      <c r="IT125" s="587"/>
      <c r="IU125" s="587"/>
      <c r="IV125" s="587"/>
    </row>
    <row r="126" spans="1:256" s="388" customFormat="1" ht="12.75" customHeight="1" x14ac:dyDescent="0.25">
      <c r="A126" s="282"/>
      <c r="B126" s="282"/>
      <c r="C126" s="282"/>
      <c r="D126" s="282"/>
      <c r="E126" s="305"/>
      <c r="F126" s="305"/>
      <c r="G126" s="282"/>
      <c r="H126" s="282"/>
      <c r="I126" s="282"/>
      <c r="J126" s="305"/>
      <c r="K126" s="305"/>
      <c r="L126" s="282"/>
      <c r="M126" s="305"/>
      <c r="N126" s="305"/>
      <c r="O126" s="282"/>
      <c r="P126" s="282"/>
      <c r="Q126" s="282"/>
      <c r="R126" s="282"/>
      <c r="S126" s="413"/>
      <c r="T126" s="335" t="s">
        <v>118</v>
      </c>
      <c r="U126" s="410"/>
      <c r="V126" s="317"/>
      <c r="W126" s="317"/>
      <c r="X126" s="369" t="s">
        <v>196</v>
      </c>
      <c r="Y126" s="369" t="s">
        <v>80</v>
      </c>
      <c r="Z126" s="317" t="s">
        <v>224</v>
      </c>
      <c r="AA126" s="317"/>
      <c r="AB126" s="318"/>
      <c r="AC126" s="369" t="s">
        <v>223</v>
      </c>
      <c r="AD126" s="369">
        <v>0</v>
      </c>
      <c r="AE126" s="317" t="s">
        <v>224</v>
      </c>
      <c r="AF126" s="318"/>
      <c r="AG126" s="335" t="s">
        <v>505</v>
      </c>
      <c r="AH126" s="369" t="s">
        <v>503</v>
      </c>
      <c r="AI126" s="369" t="s">
        <v>505</v>
      </c>
      <c r="AJ126" s="317" t="s">
        <v>407</v>
      </c>
      <c r="AK126" s="318"/>
      <c r="AL126" s="335" t="s">
        <v>589</v>
      </c>
      <c r="AM126" s="369">
        <v>2.5000000000000001E-3</v>
      </c>
      <c r="AN126" s="317" t="s">
        <v>224</v>
      </c>
      <c r="AO126" s="335"/>
      <c r="AP126" s="335"/>
      <c r="AQ126" s="371"/>
      <c r="AR126" s="282"/>
      <c r="AS126" s="282"/>
      <c r="AT126" s="377" t="str">
        <f>IF('INPUT &amp; OUTPUT'!$AF$10=1,"",IF('INPUT &amp; OUTPUT'!$AF$10=2,$B126,$T126))</f>
        <v>Major Utility (Major electricity infrastructure)</v>
      </c>
      <c r="AU126" s="378"/>
      <c r="AV126" s="378"/>
      <c r="AW126" s="379"/>
      <c r="AX126" s="380" t="str">
        <f>IF('INPUT &amp; OUTPUT'!$AF$10=1,"",IF('INPUT &amp; OUTPUT'!$AF$10=2,$B126,$Z126))</f>
        <v>Other</v>
      </c>
      <c r="AY126" s="381"/>
      <c r="AZ126" s="380"/>
      <c r="BA126" s="382" t="str">
        <f>IF('INPUT &amp; OUTPUT'!$AF$10=1,"",IF('INPUT &amp; OUTPUT'!$AF$10=2,E126,AC126))</f>
        <v>FPA</v>
      </c>
      <c r="BB126" s="383">
        <f>IF('INPUT &amp; OUTPUT'!$AF$10=1,"",IF('INPUT &amp; OUTPUT'!$AF$10=2,F126,AD126))</f>
        <v>0</v>
      </c>
      <c r="BC126" s="380" t="str">
        <f>IF('INPUT &amp; OUTPUT'!$AF$10=1,"",IF('INPUT &amp; OUTPUT'!$AF$10=2,$G126,$AE126))</f>
        <v>Other</v>
      </c>
      <c r="BD126" s="384"/>
      <c r="BE126" s="385"/>
      <c r="BF126" s="385" t="str">
        <f>IF('INPUT &amp; OUTPUT'!$AF$10=1,"",IF('INPUT &amp; OUTPUT'!$AF$10=2,$J126,$AG126))</f>
        <v>TBA*</v>
      </c>
      <c r="BG126" s="386" t="str">
        <f>IF('INPUT &amp; OUTPUT'!$AF$10=1,"",IF('INPUT &amp; OUTPUT'!$AF$10=2,"",$AH126))</f>
        <v>-</v>
      </c>
      <c r="BH126" s="296" t="str">
        <f>IF('INPUT &amp; OUTPUT'!$AF$10=1,"",IF('INPUT &amp; OUTPUT'!$AF$10=2,$K126,$AI126))</f>
        <v>TBA*</v>
      </c>
      <c r="BI126" s="380" t="str">
        <f>IF('INPUT &amp; OUTPUT'!$AF$10=1,"",IF('INPUT &amp; OUTPUT'!$AF$10=2,$L126,$AJ126))</f>
        <v>Commercial or retail uses</v>
      </c>
      <c r="BJ126" s="385"/>
      <c r="BK126" s="385" t="str">
        <f>IF('INPUT &amp; OUTPUT'!$AF$10=1,"",IF('INPUT &amp; OUTPUT'!$AF$10=2,$M126,$AL126))</f>
        <v>m² site area</v>
      </c>
      <c r="BL126" s="296">
        <f>IF('INPUT &amp; OUTPUT'!$AF$10=1,"",IF('INPUT &amp; OUTPUT'!$AF$10=2,$N126,$AM126))</f>
        <v>2.5000000000000001E-3</v>
      </c>
      <c r="BM126" s="384" t="str">
        <f>IF(OR(BI126="Single dwelling unit",BI126="Multiple dwelling units"),"dwelling",IF(AND('INPUT &amp; OUTPUT'!$AF$10=2,'Reference Data'!AT126&lt;&gt;0),"lot","-"))</f>
        <v>-</v>
      </c>
      <c r="BN126" s="387"/>
      <c r="BO126" s="380" t="str">
        <f>IF('INPUT &amp; OUTPUT'!$AF$10=1,"",IF('INPUT &amp; OUTPUT'!$AF$10=2,$O126,$AN126))</f>
        <v>Other</v>
      </c>
      <c r="BP126" s="378"/>
      <c r="BQ126" s="378"/>
      <c r="BR126" s="379"/>
      <c r="BS126" s="282"/>
      <c r="BT126" s="282"/>
      <c r="BU126" s="282"/>
      <c r="BV126" s="282"/>
      <c r="BW126" s="282"/>
      <c r="BX126" s="282"/>
      <c r="BY126" s="282"/>
      <c r="BZ126" s="282"/>
      <c r="CA126" s="309"/>
      <c r="CB126" s="282"/>
      <c r="CC126" s="282"/>
      <c r="CD126" s="282"/>
      <c r="CE126" s="282"/>
      <c r="CF126" s="282"/>
      <c r="CG126" s="282"/>
      <c r="CH126" s="282"/>
      <c r="CI126" s="282"/>
      <c r="CJ126" s="282"/>
      <c r="CK126" s="282"/>
      <c r="CL126" s="282"/>
      <c r="CM126" s="282"/>
      <c r="CN126" s="282"/>
      <c r="CO126" s="282"/>
      <c r="CP126" s="282"/>
      <c r="CQ126" s="282"/>
      <c r="CR126" s="282"/>
      <c r="CS126" s="282"/>
      <c r="CT126" s="282"/>
      <c r="CU126" s="282"/>
      <c r="CV126" s="282"/>
      <c r="CW126" s="282"/>
      <c r="CX126" s="282"/>
      <c r="CY126" s="282"/>
      <c r="CZ126" s="282"/>
      <c r="DA126" s="282"/>
      <c r="DB126" s="282"/>
      <c r="DC126" s="282"/>
      <c r="DD126" s="282"/>
      <c r="DE126" s="282"/>
      <c r="DF126" s="282"/>
      <c r="DG126" s="282"/>
      <c r="DH126" s="282"/>
      <c r="DI126" s="282"/>
      <c r="DJ126" s="282"/>
      <c r="DK126" s="282"/>
      <c r="DL126" s="282"/>
      <c r="DM126" s="282"/>
      <c r="DN126" s="282"/>
      <c r="DO126" s="282"/>
      <c r="DP126" s="282"/>
      <c r="DQ126" s="282"/>
      <c r="DR126" s="282"/>
      <c r="DS126" s="282"/>
      <c r="DT126" s="282"/>
      <c r="DU126" s="282"/>
      <c r="DV126" s="282"/>
      <c r="DW126" s="282"/>
      <c r="DX126" s="282"/>
      <c r="DY126" s="282"/>
      <c r="DZ126" s="282"/>
      <c r="EA126" s="282"/>
      <c r="EB126" s="282"/>
      <c r="EC126" s="282"/>
      <c r="ED126" s="282"/>
      <c r="EE126" s="282"/>
      <c r="EF126" s="282"/>
      <c r="EG126" s="282"/>
      <c r="EH126" s="282"/>
      <c r="EI126" s="282"/>
      <c r="EJ126" s="282"/>
      <c r="EK126" s="282"/>
      <c r="EL126" s="282"/>
      <c r="EM126" s="282"/>
      <c r="EN126" s="282"/>
      <c r="EO126" s="282"/>
      <c r="EP126" s="282"/>
      <c r="EQ126" s="282"/>
      <c r="ER126" s="282"/>
      <c r="ES126" s="282"/>
      <c r="ET126" s="282"/>
      <c r="EU126" s="282"/>
      <c r="EV126" s="282"/>
      <c r="EW126" s="282"/>
      <c r="EX126" s="282"/>
      <c r="EY126" s="282"/>
      <c r="EZ126" s="282"/>
      <c r="FA126" s="282"/>
      <c r="FB126" s="282"/>
      <c r="FC126" s="282"/>
      <c r="FD126" s="282"/>
      <c r="FE126" s="282"/>
      <c r="FF126" s="282"/>
      <c r="FG126" s="282"/>
      <c r="FH126" s="282"/>
      <c r="FI126" s="282"/>
      <c r="FJ126" s="282"/>
      <c r="FK126" s="282"/>
      <c r="FL126" s="282"/>
      <c r="FM126" s="282"/>
      <c r="FN126" s="282"/>
      <c r="FO126" s="282"/>
      <c r="FP126" s="282"/>
      <c r="FQ126" s="282"/>
      <c r="FR126" s="282"/>
      <c r="FS126" s="282"/>
      <c r="FT126" s="282"/>
      <c r="FU126" s="282"/>
      <c r="FV126" s="282"/>
      <c r="FW126" s="282"/>
      <c r="FX126" s="282"/>
      <c r="FY126" s="282"/>
      <c r="FZ126" s="282"/>
      <c r="GA126" s="282"/>
      <c r="GB126" s="282"/>
      <c r="GC126" s="282"/>
      <c r="GD126" s="282"/>
      <c r="GE126" s="282"/>
      <c r="GF126" s="282"/>
      <c r="GG126" s="282"/>
      <c r="GH126" s="587"/>
      <c r="GI126" s="587"/>
      <c r="GJ126" s="587"/>
      <c r="GK126" s="587"/>
      <c r="GL126" s="587"/>
      <c r="GM126" s="587"/>
      <c r="GN126" s="587"/>
      <c r="GO126" s="587"/>
      <c r="GP126" s="587"/>
      <c r="GQ126" s="587"/>
      <c r="GR126" s="587"/>
      <c r="GS126" s="587"/>
      <c r="GT126" s="587"/>
      <c r="GU126" s="587"/>
      <c r="GV126" s="587"/>
      <c r="GW126" s="587"/>
      <c r="GX126" s="587"/>
      <c r="GY126" s="587"/>
      <c r="GZ126" s="587"/>
      <c r="HA126" s="587"/>
      <c r="HB126" s="587"/>
      <c r="HC126" s="587"/>
      <c r="HD126" s="587"/>
      <c r="HE126" s="587"/>
      <c r="HF126" s="587"/>
      <c r="HG126" s="587"/>
      <c r="HH126" s="587"/>
      <c r="HI126" s="587"/>
      <c r="HJ126" s="587"/>
      <c r="HK126" s="587"/>
      <c r="HL126" s="587"/>
      <c r="HM126" s="587"/>
      <c r="HN126" s="587"/>
      <c r="HO126" s="587"/>
      <c r="HP126" s="587"/>
      <c r="HQ126" s="587"/>
      <c r="HR126" s="587"/>
      <c r="HS126" s="587"/>
      <c r="HT126" s="587"/>
      <c r="HU126" s="587"/>
      <c r="HV126" s="587"/>
      <c r="HW126" s="587"/>
      <c r="HX126" s="587"/>
      <c r="HY126" s="587"/>
      <c r="HZ126" s="587"/>
      <c r="IA126" s="587"/>
      <c r="IB126" s="587"/>
      <c r="IC126" s="587"/>
      <c r="ID126" s="587"/>
      <c r="IE126" s="587"/>
      <c r="IF126" s="587"/>
      <c r="IG126" s="587"/>
      <c r="IH126" s="587"/>
      <c r="II126" s="587"/>
      <c r="IJ126" s="587"/>
      <c r="IK126" s="587"/>
      <c r="IL126" s="587"/>
      <c r="IM126" s="587"/>
      <c r="IN126" s="587"/>
      <c r="IO126" s="587"/>
      <c r="IP126" s="587"/>
      <c r="IQ126" s="587"/>
      <c r="IR126" s="587"/>
      <c r="IS126" s="587"/>
      <c r="IT126" s="587"/>
      <c r="IU126" s="587"/>
      <c r="IV126" s="587"/>
    </row>
    <row r="127" spans="1:256" ht="12.75" customHeight="1" x14ac:dyDescent="0.25">
      <c r="E127" s="305"/>
      <c r="F127" s="305"/>
      <c r="J127" s="305"/>
      <c r="K127" s="305"/>
      <c r="M127" s="305"/>
      <c r="N127" s="305"/>
      <c r="S127" s="413"/>
      <c r="T127" s="335" t="s">
        <v>120</v>
      </c>
      <c r="U127" s="317"/>
      <c r="V127" s="317"/>
      <c r="W127" s="317"/>
      <c r="X127" s="369" t="s">
        <v>196</v>
      </c>
      <c r="Y127" s="405" t="s">
        <v>136</v>
      </c>
      <c r="Z127" s="317" t="s">
        <v>224</v>
      </c>
      <c r="AA127" s="317"/>
      <c r="AB127" s="318"/>
      <c r="AC127" s="369" t="s">
        <v>223</v>
      </c>
      <c r="AD127" s="369">
        <v>0</v>
      </c>
      <c r="AE127" s="317" t="s">
        <v>224</v>
      </c>
      <c r="AF127" s="318"/>
      <c r="AG127" s="335" t="s">
        <v>505</v>
      </c>
      <c r="AH127" s="369" t="s">
        <v>503</v>
      </c>
      <c r="AI127" s="369" t="s">
        <v>505</v>
      </c>
      <c r="AJ127" s="317" t="s">
        <v>407</v>
      </c>
      <c r="AK127" s="318"/>
      <c r="AL127" s="335" t="s">
        <v>589</v>
      </c>
      <c r="AM127" s="369">
        <v>2.5000000000000001E-3</v>
      </c>
      <c r="AN127" s="317" t="s">
        <v>224</v>
      </c>
      <c r="AO127" s="335"/>
      <c r="AP127" s="335"/>
      <c r="AQ127" s="371"/>
      <c r="AT127" s="377" t="str">
        <f>IF('INPUT &amp; OUTPUT'!$AF$10=1,"",IF('INPUT &amp; OUTPUT'!$AF$10=2,$B127,$T127))</f>
        <v>Major Utility (Renewable energy facility)</v>
      </c>
      <c r="AU127" s="378"/>
      <c r="AV127" s="378"/>
      <c r="AW127" s="379"/>
      <c r="AX127" s="380" t="str">
        <f>IF('INPUT &amp; OUTPUT'!$AF$10=1,"",IF('INPUT &amp; OUTPUT'!$AF$10=2,$B127,$Z127))</f>
        <v>Other</v>
      </c>
      <c r="AY127" s="381"/>
      <c r="AZ127" s="380"/>
      <c r="BA127" s="382" t="str">
        <f>IF('INPUT &amp; OUTPUT'!$AF$10=1,"",IF('INPUT &amp; OUTPUT'!$AF$10=2,E127,AC127))</f>
        <v>FPA</v>
      </c>
      <c r="BB127" s="383">
        <f>IF('INPUT &amp; OUTPUT'!$AF$10=1,"",IF('INPUT &amp; OUTPUT'!$AF$10=2,F127,AD127))</f>
        <v>0</v>
      </c>
      <c r="BC127" s="380" t="str">
        <f>IF('INPUT &amp; OUTPUT'!$AF$10=1,"",IF('INPUT &amp; OUTPUT'!$AF$10=2,$G127,$AE127))</f>
        <v>Other</v>
      </c>
      <c r="BD127" s="384"/>
      <c r="BE127" s="385"/>
      <c r="BF127" s="385" t="str">
        <f>IF('INPUT &amp; OUTPUT'!$AF$10=1,"",IF('INPUT &amp; OUTPUT'!$AF$10=2,$J127,$AG127))</f>
        <v>TBA*</v>
      </c>
      <c r="BG127" s="386" t="str">
        <f>IF('INPUT &amp; OUTPUT'!$AF$10=1,"",IF('INPUT &amp; OUTPUT'!$AF$10=2,"",$AH127))</f>
        <v>-</v>
      </c>
      <c r="BH127" s="296" t="str">
        <f>IF('INPUT &amp; OUTPUT'!$AF$10=1,"",IF('INPUT &amp; OUTPUT'!$AF$10=2,$K127,$AI127))</f>
        <v>TBA*</v>
      </c>
      <c r="BI127" s="380" t="str">
        <f>IF('INPUT &amp; OUTPUT'!$AF$10=1,"",IF('INPUT &amp; OUTPUT'!$AF$10=2,$L127,$AJ127))</f>
        <v>Commercial or retail uses</v>
      </c>
      <c r="BJ127" s="385"/>
      <c r="BK127" s="385" t="str">
        <f>IF('INPUT &amp; OUTPUT'!$AF$10=1,"",IF('INPUT &amp; OUTPUT'!$AF$10=2,$M127,$AL127))</f>
        <v>m² site area</v>
      </c>
      <c r="BL127" s="296">
        <f>IF('INPUT &amp; OUTPUT'!$AF$10=1,"",IF('INPUT &amp; OUTPUT'!$AF$10=2,$N127,$AM127))</f>
        <v>2.5000000000000001E-3</v>
      </c>
      <c r="BM127" s="384" t="str">
        <f>IF(OR(BI127="Single dwelling unit",BI127="Multiple dwelling units"),"dwelling",IF(AND('INPUT &amp; OUTPUT'!$AF$10=2,'Reference Data'!AT127&lt;&gt;0),"lot","-"))</f>
        <v>-</v>
      </c>
      <c r="BN127" s="387"/>
      <c r="BO127" s="380" t="str">
        <f>IF('INPUT &amp; OUTPUT'!$AF$10=1,"",IF('INPUT &amp; OUTPUT'!$AF$10=2,$O127,$AN127))</f>
        <v>Other</v>
      </c>
      <c r="BP127" s="378"/>
      <c r="BQ127" s="378"/>
      <c r="BR127" s="379"/>
      <c r="CA127" s="309"/>
      <c r="GH127" s="587"/>
      <c r="GI127" s="587"/>
      <c r="GJ127" s="587"/>
      <c r="GK127" s="587"/>
      <c r="GL127" s="587"/>
      <c r="GM127" s="587"/>
      <c r="GN127" s="587"/>
      <c r="GO127" s="587"/>
      <c r="GP127" s="587"/>
      <c r="GQ127" s="587"/>
      <c r="GR127" s="587"/>
      <c r="GS127" s="587"/>
      <c r="GT127" s="587"/>
      <c r="GU127" s="587"/>
      <c r="GV127" s="587"/>
      <c r="GW127" s="587"/>
      <c r="GX127" s="587"/>
      <c r="GY127" s="587"/>
      <c r="GZ127" s="587"/>
      <c r="HA127" s="587"/>
      <c r="HB127" s="587"/>
      <c r="HC127" s="587"/>
      <c r="HD127" s="587"/>
      <c r="HE127" s="587"/>
      <c r="HF127" s="587"/>
      <c r="HG127" s="587"/>
      <c r="HH127" s="587"/>
      <c r="HI127" s="587"/>
      <c r="HJ127" s="587"/>
      <c r="HK127" s="587"/>
      <c r="HL127" s="587"/>
      <c r="HM127" s="587"/>
      <c r="HN127" s="587"/>
      <c r="HO127" s="587"/>
      <c r="HP127" s="587"/>
      <c r="HQ127" s="587"/>
      <c r="HR127" s="587"/>
      <c r="HS127" s="587"/>
      <c r="HT127" s="587"/>
      <c r="HU127" s="587"/>
      <c r="HV127" s="587"/>
      <c r="HW127" s="587"/>
      <c r="HX127" s="587"/>
      <c r="HY127" s="587"/>
      <c r="HZ127" s="587"/>
      <c r="IA127" s="587"/>
      <c r="IB127" s="587"/>
      <c r="IC127" s="587"/>
      <c r="ID127" s="587"/>
      <c r="IE127" s="587"/>
      <c r="IF127" s="587"/>
      <c r="IG127" s="587"/>
      <c r="IH127" s="587"/>
      <c r="II127" s="587"/>
      <c r="IJ127" s="587"/>
      <c r="IK127" s="587"/>
      <c r="IL127" s="587"/>
      <c r="IM127" s="587"/>
      <c r="IN127" s="587"/>
      <c r="IO127" s="587"/>
      <c r="IP127" s="587"/>
      <c r="IQ127" s="587"/>
      <c r="IR127" s="587"/>
      <c r="IS127" s="587"/>
      <c r="IT127" s="587"/>
      <c r="IU127" s="587"/>
      <c r="IV127" s="587"/>
    </row>
    <row r="128" spans="1:256" ht="12.75" customHeight="1" x14ac:dyDescent="0.25">
      <c r="E128" s="305"/>
      <c r="F128" s="305"/>
      <c r="J128" s="305"/>
      <c r="K128" s="305"/>
      <c r="M128" s="305"/>
      <c r="N128" s="305"/>
      <c r="S128" s="413"/>
      <c r="T128" s="335" t="s">
        <v>119</v>
      </c>
      <c r="U128" s="317"/>
      <c r="V128" s="317"/>
      <c r="W128" s="317"/>
      <c r="X128" s="369" t="s">
        <v>196</v>
      </c>
      <c r="Y128" s="405" t="s">
        <v>133</v>
      </c>
      <c r="Z128" s="317" t="s">
        <v>224</v>
      </c>
      <c r="AA128" s="317"/>
      <c r="AB128" s="318"/>
      <c r="AC128" s="369" t="s">
        <v>223</v>
      </c>
      <c r="AD128" s="369">
        <v>0</v>
      </c>
      <c r="AE128" s="317" t="s">
        <v>224</v>
      </c>
      <c r="AF128" s="318"/>
      <c r="AG128" s="335" t="s">
        <v>505</v>
      </c>
      <c r="AH128" s="369" t="s">
        <v>503</v>
      </c>
      <c r="AI128" s="369" t="s">
        <v>505</v>
      </c>
      <c r="AJ128" s="317" t="s">
        <v>407</v>
      </c>
      <c r="AK128" s="318"/>
      <c r="AL128" s="335" t="s">
        <v>589</v>
      </c>
      <c r="AM128" s="369">
        <v>2.5000000000000001E-3</v>
      </c>
      <c r="AN128" s="317" t="s">
        <v>224</v>
      </c>
      <c r="AO128" s="335"/>
      <c r="AP128" s="335"/>
      <c r="AQ128" s="371"/>
      <c r="AT128" s="377" t="str">
        <f>IF('INPUT &amp; OUTPUT'!$AF$10=1,"",IF('INPUT &amp; OUTPUT'!$AF$10=2,$B128,$T128))</f>
        <v>Major Utility (Substation)</v>
      </c>
      <c r="AU128" s="378"/>
      <c r="AV128" s="378"/>
      <c r="AW128" s="379"/>
      <c r="AX128" s="380" t="str">
        <f>IF('INPUT &amp; OUTPUT'!$AF$10=1,"",IF('INPUT &amp; OUTPUT'!$AF$10=2,$B128,$Z128))</f>
        <v>Other</v>
      </c>
      <c r="AY128" s="381"/>
      <c r="AZ128" s="380"/>
      <c r="BA128" s="382" t="str">
        <f>IF('INPUT &amp; OUTPUT'!$AF$10=1,"",IF('INPUT &amp; OUTPUT'!$AF$10=2,E128,AC128))</f>
        <v>FPA</v>
      </c>
      <c r="BB128" s="383">
        <f>IF('INPUT &amp; OUTPUT'!$AF$10=1,"",IF('INPUT &amp; OUTPUT'!$AF$10=2,F128,AD128))</f>
        <v>0</v>
      </c>
      <c r="BC128" s="380" t="str">
        <f>IF('INPUT &amp; OUTPUT'!$AF$10=1,"",IF('INPUT &amp; OUTPUT'!$AF$10=2,$G128,$AE128))</f>
        <v>Other</v>
      </c>
      <c r="BD128" s="384"/>
      <c r="BE128" s="385"/>
      <c r="BF128" s="385" t="str">
        <f>IF('INPUT &amp; OUTPUT'!$AF$10=1,"",IF('INPUT &amp; OUTPUT'!$AF$10=2,$J128,$AG128))</f>
        <v>TBA*</v>
      </c>
      <c r="BG128" s="386" t="str">
        <f>IF('INPUT &amp; OUTPUT'!$AF$10=1,"",IF('INPUT &amp; OUTPUT'!$AF$10=2,"",$AH128))</f>
        <v>-</v>
      </c>
      <c r="BH128" s="296" t="str">
        <f>IF('INPUT &amp; OUTPUT'!$AF$10=1,"",IF('INPUT &amp; OUTPUT'!$AF$10=2,$K128,$AI128))</f>
        <v>TBA*</v>
      </c>
      <c r="BI128" s="380" t="str">
        <f>IF('INPUT &amp; OUTPUT'!$AF$10=1,"",IF('INPUT &amp; OUTPUT'!$AF$10=2,$L128,$AJ128))</f>
        <v>Commercial or retail uses</v>
      </c>
      <c r="BJ128" s="385"/>
      <c r="BK128" s="385" t="str">
        <f>IF('INPUT &amp; OUTPUT'!$AF$10=1,"",IF('INPUT &amp; OUTPUT'!$AF$10=2,$M128,$AL128))</f>
        <v>m² site area</v>
      </c>
      <c r="BL128" s="296">
        <f>IF('INPUT &amp; OUTPUT'!$AF$10=1,"",IF('INPUT &amp; OUTPUT'!$AF$10=2,$N128,$AM128))</f>
        <v>2.5000000000000001E-3</v>
      </c>
      <c r="BM128" s="384" t="str">
        <f>IF(OR(BI128="Single dwelling unit",BI128="Multiple dwelling units"),"dwelling",IF(AND('INPUT &amp; OUTPUT'!$AF$10=2,'Reference Data'!AT128&lt;&gt;0),"lot","-"))</f>
        <v>-</v>
      </c>
      <c r="BN128" s="387"/>
      <c r="BO128" s="380" t="str">
        <f>IF('INPUT &amp; OUTPUT'!$AF$10=1,"",IF('INPUT &amp; OUTPUT'!$AF$10=2,$O128,$AN128))</f>
        <v>Other</v>
      </c>
      <c r="BP128" s="378"/>
      <c r="BQ128" s="378"/>
      <c r="BR128" s="379"/>
      <c r="CA128" s="309"/>
      <c r="GH128" s="587"/>
      <c r="GI128" s="587"/>
      <c r="GJ128" s="587"/>
      <c r="GK128" s="587"/>
      <c r="GL128" s="587"/>
      <c r="GM128" s="587"/>
      <c r="GN128" s="587"/>
      <c r="GO128" s="587"/>
      <c r="GP128" s="587"/>
      <c r="GQ128" s="587"/>
      <c r="GR128" s="587"/>
      <c r="GS128" s="587"/>
      <c r="GT128" s="587"/>
      <c r="GU128" s="587"/>
      <c r="GV128" s="587"/>
      <c r="GW128" s="587"/>
      <c r="GX128" s="587"/>
      <c r="GY128" s="587"/>
      <c r="GZ128" s="587"/>
      <c r="HA128" s="587"/>
      <c r="HB128" s="587"/>
      <c r="HC128" s="587"/>
      <c r="HD128" s="587"/>
      <c r="HE128" s="587"/>
      <c r="HF128" s="587"/>
      <c r="HG128" s="587"/>
      <c r="HH128" s="587"/>
      <c r="HI128" s="587"/>
      <c r="HJ128" s="587"/>
      <c r="HK128" s="587"/>
      <c r="HL128" s="587"/>
      <c r="HM128" s="587"/>
      <c r="HN128" s="587"/>
      <c r="HO128" s="587"/>
      <c r="HP128" s="587"/>
      <c r="HQ128" s="587"/>
      <c r="HR128" s="587"/>
      <c r="HS128" s="587"/>
      <c r="HT128" s="587"/>
      <c r="HU128" s="587"/>
      <c r="HV128" s="587"/>
      <c r="HW128" s="587"/>
      <c r="HX128" s="587"/>
      <c r="HY128" s="587"/>
      <c r="HZ128" s="587"/>
      <c r="IA128" s="587"/>
      <c r="IB128" s="587"/>
      <c r="IC128" s="587"/>
      <c r="ID128" s="587"/>
      <c r="IE128" s="587"/>
      <c r="IF128" s="587"/>
      <c r="IG128" s="587"/>
      <c r="IH128" s="587"/>
      <c r="II128" s="587"/>
      <c r="IJ128" s="587"/>
      <c r="IK128" s="587"/>
      <c r="IL128" s="587"/>
      <c r="IM128" s="587"/>
      <c r="IN128" s="587"/>
      <c r="IO128" s="587"/>
      <c r="IP128" s="587"/>
      <c r="IQ128" s="587"/>
      <c r="IR128" s="587"/>
      <c r="IS128" s="587"/>
      <c r="IT128" s="587"/>
      <c r="IU128" s="587"/>
      <c r="IV128" s="587"/>
    </row>
    <row r="129" spans="1:256" ht="12.75" customHeight="1" x14ac:dyDescent="0.25">
      <c r="E129" s="305"/>
      <c r="F129" s="305"/>
      <c r="J129" s="305"/>
      <c r="K129" s="305"/>
      <c r="M129" s="305"/>
      <c r="N129" s="305"/>
      <c r="S129" s="413"/>
      <c r="T129" s="335" t="s">
        <v>470</v>
      </c>
      <c r="U129" s="317"/>
      <c r="V129" s="317"/>
      <c r="W129" s="317"/>
      <c r="X129" s="369" t="s">
        <v>196</v>
      </c>
      <c r="Y129" s="369" t="s">
        <v>145</v>
      </c>
      <c r="Z129" s="317" t="s">
        <v>224</v>
      </c>
      <c r="AA129" s="317"/>
      <c r="AB129" s="318"/>
      <c r="AC129" s="369" t="s">
        <v>223</v>
      </c>
      <c r="AD129" s="369">
        <v>0</v>
      </c>
      <c r="AE129" s="317" t="s">
        <v>224</v>
      </c>
      <c r="AF129" s="318"/>
      <c r="AG129" s="335" t="s">
        <v>505</v>
      </c>
      <c r="AH129" s="369" t="s">
        <v>503</v>
      </c>
      <c r="AI129" s="369" t="s">
        <v>505</v>
      </c>
      <c r="AJ129" s="317" t="s">
        <v>407</v>
      </c>
      <c r="AK129" s="318"/>
      <c r="AL129" s="335" t="s">
        <v>589</v>
      </c>
      <c r="AM129" s="369">
        <v>2.5000000000000001E-3</v>
      </c>
      <c r="AN129" s="317" t="s">
        <v>477</v>
      </c>
      <c r="AO129" s="335"/>
      <c r="AP129" s="335"/>
      <c r="AQ129" s="371"/>
      <c r="AT129" s="377" t="str">
        <f>IF('INPUT &amp; OUTPUT'!$AF$10=1,"",IF('INPUT &amp; OUTPUT'!$AF$10=2,$B129,$T129))</f>
        <v>Major Utility (Utility installation)</v>
      </c>
      <c r="AU129" s="378"/>
      <c r="AV129" s="378"/>
      <c r="AW129" s="379"/>
      <c r="AX129" s="380" t="str">
        <f>IF('INPUT &amp; OUTPUT'!$AF$10=1,"",IF('INPUT &amp; OUTPUT'!$AF$10=2,$B129,$Z129))</f>
        <v>Other</v>
      </c>
      <c r="AY129" s="381"/>
      <c r="AZ129" s="380"/>
      <c r="BA129" s="382" t="str">
        <f>IF('INPUT &amp; OUTPUT'!$AF$10=1,"",IF('INPUT &amp; OUTPUT'!$AF$10=2,E129,AC129))</f>
        <v>FPA</v>
      </c>
      <c r="BB129" s="383">
        <f>IF('INPUT &amp; OUTPUT'!$AF$10=1,"",IF('INPUT &amp; OUTPUT'!$AF$10=2,F129,AD129))</f>
        <v>0</v>
      </c>
      <c r="BC129" s="380" t="str">
        <f>IF('INPUT &amp; OUTPUT'!$AF$10=1,"",IF('INPUT &amp; OUTPUT'!$AF$10=2,$G129,$AE129))</f>
        <v>Other</v>
      </c>
      <c r="BD129" s="384"/>
      <c r="BE129" s="385"/>
      <c r="BF129" s="385" t="str">
        <f>IF('INPUT &amp; OUTPUT'!$AF$10=1,"",IF('INPUT &amp; OUTPUT'!$AF$10=2,$J129,$AG129))</f>
        <v>TBA*</v>
      </c>
      <c r="BG129" s="386" t="str">
        <f>IF('INPUT &amp; OUTPUT'!$AF$10=1,"",IF('INPUT &amp; OUTPUT'!$AF$10=2,"",$AH129))</f>
        <v>-</v>
      </c>
      <c r="BH129" s="296" t="str">
        <f>IF('INPUT &amp; OUTPUT'!$AF$10=1,"",IF('INPUT &amp; OUTPUT'!$AF$10=2,$K129,$AI129))</f>
        <v>TBA*</v>
      </c>
      <c r="BI129" s="380" t="str">
        <f>IF('INPUT &amp; OUTPUT'!$AF$10=1,"",IF('INPUT &amp; OUTPUT'!$AF$10=2,$L129,$AJ129))</f>
        <v>Commercial or retail uses</v>
      </c>
      <c r="BJ129" s="385"/>
      <c r="BK129" s="385" t="str">
        <f>IF('INPUT &amp; OUTPUT'!$AF$10=1,"",IF('INPUT &amp; OUTPUT'!$AF$10=2,$M129,$AL129))</f>
        <v>m² site area</v>
      </c>
      <c r="BL129" s="296">
        <f>IF('INPUT &amp; OUTPUT'!$AF$10=1,"",IF('INPUT &amp; OUTPUT'!$AF$10=2,$N129,$AM129))</f>
        <v>2.5000000000000001E-3</v>
      </c>
      <c r="BM129" s="384" t="str">
        <f>IF(OR(BI129="Single dwelling unit",BI129="Multiple dwelling units"),"dwelling",IF(AND('INPUT &amp; OUTPUT'!$AF$10=2,'Reference Data'!AT129&lt;&gt;0),"lot","-"))</f>
        <v>-</v>
      </c>
      <c r="BN129" s="387"/>
      <c r="BO129" s="380" t="str">
        <f>IF('INPUT &amp; OUTPUT'!$AF$10=1,"",IF('INPUT &amp; OUTPUT'!$AF$10=2,$O129,$AN129))</f>
        <v>Specialised uses</v>
      </c>
      <c r="BP129" s="378"/>
      <c r="BQ129" s="378"/>
      <c r="BR129" s="379"/>
      <c r="CA129" s="309"/>
      <c r="GH129" s="587"/>
      <c r="GI129" s="587"/>
      <c r="GJ129" s="587"/>
      <c r="GK129" s="587"/>
      <c r="GL129" s="587"/>
      <c r="GM129" s="587"/>
      <c r="GN129" s="587"/>
      <c r="GO129" s="587"/>
      <c r="GP129" s="587"/>
      <c r="GQ129" s="587"/>
      <c r="GR129" s="587"/>
      <c r="GS129" s="587"/>
      <c r="GT129" s="587"/>
      <c r="GU129" s="587"/>
      <c r="GV129" s="587"/>
      <c r="GW129" s="587"/>
      <c r="GX129" s="587"/>
      <c r="GY129" s="587"/>
      <c r="GZ129" s="587"/>
      <c r="HA129" s="587"/>
      <c r="HB129" s="587"/>
      <c r="HC129" s="587"/>
      <c r="HD129" s="587"/>
      <c r="HE129" s="587"/>
      <c r="HF129" s="587"/>
      <c r="HG129" s="587"/>
      <c r="HH129" s="587"/>
      <c r="HI129" s="587"/>
      <c r="HJ129" s="587"/>
      <c r="HK129" s="587"/>
      <c r="HL129" s="587"/>
      <c r="HM129" s="587"/>
      <c r="HN129" s="587"/>
      <c r="HO129" s="587"/>
      <c r="HP129" s="587"/>
      <c r="HQ129" s="587"/>
      <c r="HR129" s="587"/>
      <c r="HS129" s="587"/>
      <c r="HT129" s="587"/>
      <c r="HU129" s="587"/>
      <c r="HV129" s="587"/>
      <c r="HW129" s="587"/>
      <c r="HX129" s="587"/>
      <c r="HY129" s="587"/>
      <c r="HZ129" s="587"/>
      <c r="IA129" s="587"/>
      <c r="IB129" s="587"/>
      <c r="IC129" s="587"/>
      <c r="ID129" s="587"/>
      <c r="IE129" s="587"/>
      <c r="IF129" s="587"/>
      <c r="IG129" s="587"/>
      <c r="IH129" s="587"/>
      <c r="II129" s="587"/>
      <c r="IJ129" s="587"/>
      <c r="IK129" s="587"/>
      <c r="IL129" s="587"/>
      <c r="IM129" s="587"/>
      <c r="IN129" s="587"/>
      <c r="IO129" s="587"/>
      <c r="IP129" s="587"/>
      <c r="IQ129" s="587"/>
      <c r="IR129" s="587"/>
      <c r="IS129" s="587"/>
      <c r="IT129" s="587"/>
      <c r="IU129" s="587"/>
      <c r="IV129" s="587"/>
    </row>
    <row r="130" spans="1:256" s="388" customFormat="1" ht="12.75" customHeight="1" x14ac:dyDescent="0.25">
      <c r="A130" s="282"/>
      <c r="B130" s="282"/>
      <c r="C130" s="282"/>
      <c r="D130" s="282"/>
      <c r="E130" s="305"/>
      <c r="F130" s="305"/>
      <c r="G130" s="282"/>
      <c r="H130" s="282"/>
      <c r="I130" s="282"/>
      <c r="J130" s="305"/>
      <c r="K130" s="305"/>
      <c r="L130" s="282"/>
      <c r="M130" s="305"/>
      <c r="N130" s="305"/>
      <c r="O130" s="282"/>
      <c r="P130" s="282"/>
      <c r="Q130" s="282"/>
      <c r="R130" s="282"/>
      <c r="S130" s="413"/>
      <c r="T130" s="335" t="s">
        <v>346</v>
      </c>
      <c r="U130" s="317"/>
      <c r="V130" s="317"/>
      <c r="W130" s="317"/>
      <c r="X130" s="369" t="s">
        <v>346</v>
      </c>
      <c r="Y130" s="369" t="s">
        <v>346</v>
      </c>
      <c r="Z130" s="317" t="s">
        <v>346</v>
      </c>
      <c r="AA130" s="317"/>
      <c r="AB130" s="318"/>
      <c r="AC130" s="369" t="s">
        <v>371</v>
      </c>
      <c r="AD130" s="369">
        <v>5.6</v>
      </c>
      <c r="AE130" s="317" t="s">
        <v>224</v>
      </c>
      <c r="AF130" s="318"/>
      <c r="AG130" s="335" t="s">
        <v>505</v>
      </c>
      <c r="AH130" s="369" t="s">
        <v>503</v>
      </c>
      <c r="AI130" s="369" t="s">
        <v>505</v>
      </c>
      <c r="AJ130" s="317" t="s">
        <v>407</v>
      </c>
      <c r="AK130" s="318"/>
      <c r="AL130" s="335" t="s">
        <v>589</v>
      </c>
      <c r="AM130" s="369">
        <v>2.5000000000000001E-3</v>
      </c>
      <c r="AN130" s="317" t="s">
        <v>478</v>
      </c>
      <c r="AO130" s="335"/>
      <c r="AP130" s="335"/>
      <c r="AQ130" s="371"/>
      <c r="AR130" s="282"/>
      <c r="AS130" s="282"/>
      <c r="AT130" s="377" t="str">
        <f>IF('INPUT &amp; OUTPUT'!$AF$10=1,"",IF('INPUT &amp; OUTPUT'!$AF$10=2,$B130,$T130))</f>
        <v>Market</v>
      </c>
      <c r="AU130" s="378"/>
      <c r="AV130" s="378"/>
      <c r="AW130" s="379"/>
      <c r="AX130" s="380" t="str">
        <f>IF('INPUT &amp; OUTPUT'!$AF$10=1,"",IF('INPUT &amp; OUTPUT'!$AF$10=2,$B130,$Z130))</f>
        <v>Market</v>
      </c>
      <c r="AY130" s="381"/>
      <c r="AZ130" s="380"/>
      <c r="BA130" s="382" t="str">
        <f>IF('INPUT &amp; OUTPUT'!$AF$10=1,"",IF('INPUT &amp; OUTPUT'!$AF$10=2,E130,AC130))</f>
        <v>stall</v>
      </c>
      <c r="BB130" s="383">
        <f>IF('INPUT &amp; OUTPUT'!$AF$10=1,"",IF('INPUT &amp; OUTPUT'!$AF$10=2,F130,AD130))</f>
        <v>5.6</v>
      </c>
      <c r="BC130" s="380" t="str">
        <f>IF('INPUT &amp; OUTPUT'!$AF$10=1,"",IF('INPUT &amp; OUTPUT'!$AF$10=2,$G130,$AE130))</f>
        <v>Other</v>
      </c>
      <c r="BD130" s="384"/>
      <c r="BE130" s="385"/>
      <c r="BF130" s="385" t="str">
        <f>IF('INPUT &amp; OUTPUT'!$AF$10=1,"",IF('INPUT &amp; OUTPUT'!$AF$10=2,$J130,$AG130))</f>
        <v>TBA*</v>
      </c>
      <c r="BG130" s="386" t="str">
        <f>IF('INPUT &amp; OUTPUT'!$AF$10=1,"",IF('INPUT &amp; OUTPUT'!$AF$10=2,"",$AH130))</f>
        <v>-</v>
      </c>
      <c r="BH130" s="296" t="str">
        <f>IF('INPUT &amp; OUTPUT'!$AF$10=1,"",IF('INPUT &amp; OUTPUT'!$AF$10=2,$K130,$AI130))</f>
        <v>TBA*</v>
      </c>
      <c r="BI130" s="380" t="str">
        <f>IF('INPUT &amp; OUTPUT'!$AF$10=1,"",IF('INPUT &amp; OUTPUT'!$AF$10=2,$L130,$AJ130))</f>
        <v>Commercial or retail uses</v>
      </c>
      <c r="BJ130" s="385"/>
      <c r="BK130" s="385" t="str">
        <f>IF('INPUT &amp; OUTPUT'!$AF$10=1,"",IF('INPUT &amp; OUTPUT'!$AF$10=2,$M130,$AL130))</f>
        <v>m² site area</v>
      </c>
      <c r="BL130" s="296">
        <f>IF('INPUT &amp; OUTPUT'!$AF$10=1,"",IF('INPUT &amp; OUTPUT'!$AF$10=2,$N130,$AM130))</f>
        <v>2.5000000000000001E-3</v>
      </c>
      <c r="BM130" s="384" t="str">
        <f>IF(OR(BI130="Single dwelling unit",BI130="Multiple dwelling units"),"dwelling",IF(AND('INPUT &amp; OUTPUT'!$AF$10=2,'Reference Data'!AT130&lt;&gt;0),"lot","-"))</f>
        <v>-</v>
      </c>
      <c r="BN130" s="387"/>
      <c r="BO130" s="380" t="str">
        <f>IF('INPUT &amp; OUTPUT'!$AF$10=1,"",IF('INPUT &amp; OUTPUT'!$AF$10=2,$O130,$AN130))</f>
        <v>Minor uses</v>
      </c>
      <c r="BP130" s="378"/>
      <c r="BQ130" s="378"/>
      <c r="BR130" s="379"/>
      <c r="BS130" s="282"/>
      <c r="BT130" s="282"/>
      <c r="BU130" s="282"/>
      <c r="BV130" s="282"/>
      <c r="BW130" s="282"/>
      <c r="BX130" s="282"/>
      <c r="BY130" s="282"/>
      <c r="BZ130" s="282"/>
      <c r="CA130" s="309"/>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82"/>
      <c r="DQ130" s="282"/>
      <c r="DR130" s="282"/>
      <c r="DS130" s="282"/>
      <c r="DT130" s="282"/>
      <c r="DU130" s="282"/>
      <c r="DV130" s="282"/>
      <c r="DW130" s="282"/>
      <c r="DX130" s="282"/>
      <c r="DY130" s="282"/>
      <c r="DZ130" s="282"/>
      <c r="EA130" s="282"/>
      <c r="EB130" s="282"/>
      <c r="EC130" s="282"/>
      <c r="ED130" s="282"/>
      <c r="EE130" s="282"/>
      <c r="EF130" s="282"/>
      <c r="EG130" s="282"/>
      <c r="EH130" s="282"/>
      <c r="EI130" s="282"/>
      <c r="EJ130" s="282"/>
      <c r="EK130" s="282"/>
      <c r="EL130" s="282"/>
      <c r="EM130" s="282"/>
      <c r="EN130" s="282"/>
      <c r="EO130" s="282"/>
      <c r="EP130" s="282"/>
      <c r="EQ130" s="282"/>
      <c r="ER130" s="282"/>
      <c r="ES130" s="282"/>
      <c r="ET130" s="282"/>
      <c r="EU130" s="282"/>
      <c r="EV130" s="282"/>
      <c r="EW130" s="282"/>
      <c r="EX130" s="282"/>
      <c r="EY130" s="282"/>
      <c r="EZ130" s="282"/>
      <c r="FA130" s="282"/>
      <c r="FB130" s="282"/>
      <c r="FC130" s="282"/>
      <c r="FD130" s="282"/>
      <c r="FE130" s="282"/>
      <c r="FF130" s="282"/>
      <c r="FG130" s="282"/>
      <c r="FH130" s="282"/>
      <c r="FI130" s="282"/>
      <c r="FJ130" s="282"/>
      <c r="FK130" s="282"/>
      <c r="FL130" s="282"/>
      <c r="FM130" s="282"/>
      <c r="FN130" s="282"/>
      <c r="FO130" s="282"/>
      <c r="FP130" s="282"/>
      <c r="FQ130" s="282"/>
      <c r="FR130" s="282"/>
      <c r="FS130" s="282"/>
      <c r="FT130" s="282"/>
      <c r="FU130" s="282"/>
      <c r="FV130" s="282"/>
      <c r="FW130" s="282"/>
      <c r="FX130" s="282"/>
      <c r="FY130" s="282"/>
      <c r="FZ130" s="282"/>
      <c r="GA130" s="282"/>
      <c r="GB130" s="282"/>
      <c r="GC130" s="282"/>
      <c r="GD130" s="282"/>
      <c r="GE130" s="282"/>
      <c r="GF130" s="282"/>
      <c r="GG130" s="282"/>
      <c r="GH130" s="587"/>
      <c r="GI130" s="587"/>
      <c r="GJ130" s="587"/>
      <c r="GK130" s="587"/>
      <c r="GL130" s="587"/>
      <c r="GM130" s="587"/>
      <c r="GN130" s="587"/>
      <c r="GO130" s="587"/>
      <c r="GP130" s="587"/>
      <c r="GQ130" s="587"/>
      <c r="GR130" s="587"/>
      <c r="GS130" s="587"/>
      <c r="GT130" s="587"/>
      <c r="GU130" s="587"/>
      <c r="GV130" s="587"/>
      <c r="GW130" s="587"/>
      <c r="GX130" s="587"/>
      <c r="GY130" s="587"/>
      <c r="GZ130" s="587"/>
      <c r="HA130" s="587"/>
      <c r="HB130" s="587"/>
      <c r="HC130" s="587"/>
      <c r="HD130" s="587"/>
      <c r="HE130" s="587"/>
      <c r="HF130" s="587"/>
      <c r="HG130" s="587"/>
      <c r="HH130" s="587"/>
      <c r="HI130" s="587"/>
      <c r="HJ130" s="587"/>
      <c r="HK130" s="587"/>
      <c r="HL130" s="587"/>
      <c r="HM130" s="587"/>
      <c r="HN130" s="587"/>
      <c r="HO130" s="587"/>
      <c r="HP130" s="587"/>
      <c r="HQ130" s="587"/>
      <c r="HR130" s="587"/>
      <c r="HS130" s="587"/>
      <c r="HT130" s="587"/>
      <c r="HU130" s="587"/>
      <c r="HV130" s="587"/>
      <c r="HW130" s="587"/>
      <c r="HX130" s="587"/>
      <c r="HY130" s="587"/>
      <c r="HZ130" s="587"/>
      <c r="IA130" s="587"/>
      <c r="IB130" s="587"/>
      <c r="IC130" s="587"/>
      <c r="ID130" s="587"/>
      <c r="IE130" s="587"/>
      <c r="IF130" s="587"/>
      <c r="IG130" s="587"/>
      <c r="IH130" s="587"/>
      <c r="II130" s="587"/>
      <c r="IJ130" s="587"/>
      <c r="IK130" s="587"/>
      <c r="IL130" s="587"/>
      <c r="IM130" s="587"/>
      <c r="IN130" s="587"/>
      <c r="IO130" s="587"/>
      <c r="IP130" s="587"/>
      <c r="IQ130" s="587"/>
      <c r="IR130" s="587"/>
      <c r="IS130" s="587"/>
      <c r="IT130" s="587"/>
      <c r="IU130" s="587"/>
      <c r="IV130" s="587"/>
    </row>
    <row r="131" spans="1:256" s="388" customFormat="1" ht="12.75" customHeight="1" x14ac:dyDescent="0.25">
      <c r="A131" s="282"/>
      <c r="B131" s="282"/>
      <c r="C131" s="282"/>
      <c r="D131" s="282"/>
      <c r="E131" s="305"/>
      <c r="F131" s="305"/>
      <c r="G131" s="282"/>
      <c r="H131" s="282"/>
      <c r="I131" s="282"/>
      <c r="J131" s="305"/>
      <c r="K131" s="305"/>
      <c r="L131" s="282"/>
      <c r="M131" s="305"/>
      <c r="N131" s="305"/>
      <c r="O131" s="282"/>
      <c r="P131" s="282"/>
      <c r="Q131" s="282"/>
      <c r="R131" s="282"/>
      <c r="S131" s="413"/>
      <c r="T131" s="335" t="s">
        <v>239</v>
      </c>
      <c r="U131" s="317"/>
      <c r="V131" s="317"/>
      <c r="W131" s="317"/>
      <c r="X131" s="369" t="s">
        <v>239</v>
      </c>
      <c r="Y131" s="369" t="s">
        <v>78</v>
      </c>
      <c r="Z131" s="317" t="s">
        <v>239</v>
      </c>
      <c r="AA131" s="317"/>
      <c r="AB131" s="318"/>
      <c r="AC131" s="369" t="s">
        <v>642</v>
      </c>
      <c r="AD131" s="369">
        <v>0.17199999999999999</v>
      </c>
      <c r="AE131" s="317" t="s">
        <v>239</v>
      </c>
      <c r="AF131" s="318"/>
      <c r="AG131" s="335" t="s">
        <v>107</v>
      </c>
      <c r="AH131" s="369" t="s">
        <v>503</v>
      </c>
      <c r="AI131" s="369">
        <v>1</v>
      </c>
      <c r="AJ131" s="317" t="s">
        <v>407</v>
      </c>
      <c r="AK131" s="318"/>
      <c r="AL131" s="335" t="s">
        <v>589</v>
      </c>
      <c r="AM131" s="369">
        <v>2.5000000000000001E-3</v>
      </c>
      <c r="AN131" s="317" t="s">
        <v>449</v>
      </c>
      <c r="AO131" s="335"/>
      <c r="AP131" s="335"/>
      <c r="AQ131" s="371"/>
      <c r="AR131" s="282"/>
      <c r="AS131" s="282"/>
      <c r="AT131" s="377" t="str">
        <f>IF('INPUT &amp; OUTPUT'!$AF$10=1,"",IF('INPUT &amp; OUTPUT'!$AF$10=2,$B131,$T131))</f>
        <v>Medical Centre</v>
      </c>
      <c r="AU131" s="378"/>
      <c r="AV131" s="378"/>
      <c r="AW131" s="379"/>
      <c r="AX131" s="380" t="str">
        <f>IF('INPUT &amp; OUTPUT'!$AF$10=1,"",IF('INPUT &amp; OUTPUT'!$AF$10=2,$B131,$Z131))</f>
        <v>Medical Centre</v>
      </c>
      <c r="AY131" s="381"/>
      <c r="AZ131" s="380"/>
      <c r="BA131" s="382" t="str">
        <f>IF('INPUT &amp; OUTPUT'!$AF$10=1,"",IF('INPUT &amp; OUTPUT'!$AF$10=2,E131,AC131))</f>
        <v>m² TUA</v>
      </c>
      <c r="BB131" s="383">
        <f>IF('INPUT &amp; OUTPUT'!$AF$10=1,"",IF('INPUT &amp; OUTPUT'!$AF$10=2,F131,AD131))</f>
        <v>0.17199999999999999</v>
      </c>
      <c r="BC131" s="380" t="str">
        <f>IF('INPUT &amp; OUTPUT'!$AF$10=1,"",IF('INPUT &amp; OUTPUT'!$AF$10=2,$G131,$AE131))</f>
        <v>Medical Centre</v>
      </c>
      <c r="BD131" s="384"/>
      <c r="BE131" s="385"/>
      <c r="BF131" s="385" t="str">
        <f>IF('INPUT &amp; OUTPUT'!$AF$10=1,"",IF('INPUT &amp; OUTPUT'!$AF$10=2,$J131,$AG131))</f>
        <v>practitioner</v>
      </c>
      <c r="BG131" s="386" t="str">
        <f>IF('INPUT &amp; OUTPUT'!$AF$10=1,"",IF('INPUT &amp; OUTPUT'!$AF$10=2,"",$AH131))</f>
        <v>-</v>
      </c>
      <c r="BH131" s="296">
        <f>IF('INPUT &amp; OUTPUT'!$AF$10=1,"",IF('INPUT &amp; OUTPUT'!$AF$10=2,$K131,$AI131))</f>
        <v>1</v>
      </c>
      <c r="BI131" s="380" t="str">
        <f>IF('INPUT &amp; OUTPUT'!$AF$10=1,"",IF('INPUT &amp; OUTPUT'!$AF$10=2,$L131,$AJ131))</f>
        <v>Commercial or retail uses</v>
      </c>
      <c r="BJ131" s="385"/>
      <c r="BK131" s="385" t="str">
        <f>IF('INPUT &amp; OUTPUT'!$AF$10=1,"",IF('INPUT &amp; OUTPUT'!$AF$10=2,$M131,$AL131))</f>
        <v>m² site area</v>
      </c>
      <c r="BL131" s="296">
        <f>IF('INPUT &amp; OUTPUT'!$AF$10=1,"",IF('INPUT &amp; OUTPUT'!$AF$10=2,$N131,$AM131))</f>
        <v>2.5000000000000001E-3</v>
      </c>
      <c r="BM131" s="384" t="str">
        <f>IF(OR(BI131="Single dwelling unit",BI131="Multiple dwelling units"),"dwelling",IF(AND('INPUT &amp; OUTPUT'!$AF$10=2,'Reference Data'!AT131&lt;&gt;0),"lot","-"))</f>
        <v>-</v>
      </c>
      <c r="BN131" s="387"/>
      <c r="BO131" s="380" t="str">
        <f>IF('INPUT &amp; OUTPUT'!$AF$10=1,"",IF('INPUT &amp; OUTPUT'!$AF$10=2,$O131,$AN131))</f>
        <v>Essential services</v>
      </c>
      <c r="BP131" s="378"/>
      <c r="BQ131" s="378"/>
      <c r="BR131" s="379"/>
      <c r="BS131" s="282"/>
      <c r="BT131" s="282"/>
      <c r="BU131" s="282"/>
      <c r="BV131" s="282"/>
      <c r="BW131" s="282"/>
      <c r="BX131" s="282"/>
      <c r="BY131" s="282"/>
      <c r="BZ131" s="282"/>
      <c r="CA131" s="309"/>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82"/>
      <c r="DQ131" s="282"/>
      <c r="DR131" s="282"/>
      <c r="DS131" s="282"/>
      <c r="DT131" s="282"/>
      <c r="DU131" s="282"/>
      <c r="DV131" s="282"/>
      <c r="DW131" s="282"/>
      <c r="DX131" s="282"/>
      <c r="DY131" s="282"/>
      <c r="DZ131" s="282"/>
      <c r="EA131" s="282"/>
      <c r="EB131" s="282"/>
      <c r="EC131" s="282"/>
      <c r="ED131" s="282"/>
      <c r="EE131" s="282"/>
      <c r="EF131" s="282"/>
      <c r="EG131" s="282"/>
      <c r="EH131" s="282"/>
      <c r="EI131" s="282"/>
      <c r="EJ131" s="282"/>
      <c r="EK131" s="282"/>
      <c r="EL131" s="282"/>
      <c r="EM131" s="282"/>
      <c r="EN131" s="282"/>
      <c r="EO131" s="282"/>
      <c r="EP131" s="282"/>
      <c r="EQ131" s="282"/>
      <c r="ER131" s="282"/>
      <c r="ES131" s="282"/>
      <c r="ET131" s="282"/>
      <c r="EU131" s="282"/>
      <c r="EV131" s="282"/>
      <c r="EW131" s="282"/>
      <c r="EX131" s="282"/>
      <c r="EY131" s="282"/>
      <c r="EZ131" s="282"/>
      <c r="FA131" s="282"/>
      <c r="FB131" s="282"/>
      <c r="FC131" s="282"/>
      <c r="FD131" s="282"/>
      <c r="FE131" s="282"/>
      <c r="FF131" s="282"/>
      <c r="FG131" s="282"/>
      <c r="FH131" s="282"/>
      <c r="FI131" s="282"/>
      <c r="FJ131" s="282"/>
      <c r="FK131" s="282"/>
      <c r="FL131" s="282"/>
      <c r="FM131" s="282"/>
      <c r="FN131" s="282"/>
      <c r="FO131" s="282"/>
      <c r="FP131" s="282"/>
      <c r="FQ131" s="282"/>
      <c r="FR131" s="282"/>
      <c r="FS131" s="282"/>
      <c r="FT131" s="282"/>
      <c r="FU131" s="282"/>
      <c r="FV131" s="282"/>
      <c r="FW131" s="282"/>
      <c r="FX131" s="282"/>
      <c r="FY131" s="282"/>
      <c r="FZ131" s="282"/>
      <c r="GA131" s="282"/>
      <c r="GB131" s="282"/>
      <c r="GC131" s="282"/>
      <c r="GD131" s="282"/>
      <c r="GE131" s="282"/>
      <c r="GF131" s="282"/>
      <c r="GG131" s="282"/>
      <c r="GH131" s="587"/>
      <c r="GI131" s="587"/>
      <c r="GJ131" s="587"/>
      <c r="GK131" s="587"/>
      <c r="GL131" s="587"/>
      <c r="GM131" s="587"/>
      <c r="GN131" s="587"/>
      <c r="GO131" s="587"/>
      <c r="GP131" s="587"/>
      <c r="GQ131" s="587"/>
      <c r="GR131" s="587"/>
      <c r="GS131" s="587"/>
      <c r="GT131" s="587"/>
      <c r="GU131" s="587"/>
      <c r="GV131" s="587"/>
      <c r="GW131" s="587"/>
      <c r="GX131" s="587"/>
      <c r="GY131" s="587"/>
      <c r="GZ131" s="587"/>
      <c r="HA131" s="587"/>
      <c r="HB131" s="587"/>
      <c r="HC131" s="587"/>
      <c r="HD131" s="587"/>
      <c r="HE131" s="587"/>
      <c r="HF131" s="587"/>
      <c r="HG131" s="587"/>
      <c r="HH131" s="587"/>
      <c r="HI131" s="587"/>
      <c r="HJ131" s="587"/>
      <c r="HK131" s="587"/>
      <c r="HL131" s="587"/>
      <c r="HM131" s="587"/>
      <c r="HN131" s="587"/>
      <c r="HO131" s="587"/>
      <c r="HP131" s="587"/>
      <c r="HQ131" s="587"/>
      <c r="HR131" s="587"/>
      <c r="HS131" s="587"/>
      <c r="HT131" s="587"/>
      <c r="HU131" s="587"/>
      <c r="HV131" s="587"/>
      <c r="HW131" s="587"/>
      <c r="HX131" s="587"/>
      <c r="HY131" s="587"/>
      <c r="HZ131" s="587"/>
      <c r="IA131" s="587"/>
      <c r="IB131" s="587"/>
      <c r="IC131" s="587"/>
      <c r="ID131" s="587"/>
      <c r="IE131" s="587"/>
      <c r="IF131" s="587"/>
      <c r="IG131" s="587"/>
      <c r="IH131" s="587"/>
      <c r="II131" s="587"/>
      <c r="IJ131" s="587"/>
      <c r="IK131" s="587"/>
      <c r="IL131" s="587"/>
      <c r="IM131" s="587"/>
      <c r="IN131" s="587"/>
      <c r="IO131" s="587"/>
      <c r="IP131" s="587"/>
      <c r="IQ131" s="587"/>
      <c r="IR131" s="587"/>
      <c r="IS131" s="587"/>
      <c r="IT131" s="587"/>
      <c r="IU131" s="587"/>
      <c r="IV131" s="587"/>
    </row>
    <row r="132" spans="1:256" s="388" customFormat="1" ht="12.75" customHeight="1" x14ac:dyDescent="0.25">
      <c r="A132" s="282"/>
      <c r="B132" s="282"/>
      <c r="C132" s="282"/>
      <c r="D132" s="282"/>
      <c r="E132" s="305"/>
      <c r="F132" s="305"/>
      <c r="G132" s="282"/>
      <c r="H132" s="282"/>
      <c r="I132" s="282"/>
      <c r="J132" s="305"/>
      <c r="K132" s="305"/>
      <c r="L132" s="282"/>
      <c r="M132" s="305"/>
      <c r="N132" s="305"/>
      <c r="O132" s="282"/>
      <c r="P132" s="282"/>
      <c r="Q132" s="282"/>
      <c r="R132" s="282"/>
      <c r="S132" s="413"/>
      <c r="T132" s="414" t="s">
        <v>191</v>
      </c>
      <c r="U132" s="406"/>
      <c r="V132" s="406"/>
      <c r="W132" s="406"/>
      <c r="X132" s="405" t="s">
        <v>191</v>
      </c>
      <c r="Y132" s="405" t="s">
        <v>183</v>
      </c>
      <c r="Z132" s="317" t="s">
        <v>224</v>
      </c>
      <c r="AA132" s="317"/>
      <c r="AB132" s="318"/>
      <c r="AC132" s="369" t="s">
        <v>223</v>
      </c>
      <c r="AD132" s="369">
        <v>0</v>
      </c>
      <c r="AE132" s="317" t="s">
        <v>224</v>
      </c>
      <c r="AF132" s="318"/>
      <c r="AG132" s="335" t="s">
        <v>505</v>
      </c>
      <c r="AH132" s="369" t="s">
        <v>503</v>
      </c>
      <c r="AI132" s="369" t="s">
        <v>505</v>
      </c>
      <c r="AJ132" s="317" t="s">
        <v>408</v>
      </c>
      <c r="AK132" s="318"/>
      <c r="AL132" s="335" t="s">
        <v>589</v>
      </c>
      <c r="AM132" s="369">
        <v>2.2500000000000003E-3</v>
      </c>
      <c r="AN132" s="317" t="s">
        <v>478</v>
      </c>
      <c r="AO132" s="335"/>
      <c r="AP132" s="335"/>
      <c r="AQ132" s="371"/>
      <c r="AR132" s="282"/>
      <c r="AS132" s="282"/>
      <c r="AT132" s="377" t="str">
        <f>IF('INPUT &amp; OUTPUT'!$AF$10=1,"",IF('INPUT &amp; OUTPUT'!$AF$10=2,$B132,$T132))</f>
        <v xml:space="preserve">Minor or Temporary Telecommunications Facility </v>
      </c>
      <c r="AU132" s="378"/>
      <c r="AV132" s="378"/>
      <c r="AW132" s="379"/>
      <c r="AX132" s="380" t="str">
        <f>IF('INPUT &amp; OUTPUT'!$AF$10=1,"",IF('INPUT &amp; OUTPUT'!$AF$10=2,$B132,$Z132))</f>
        <v>Other</v>
      </c>
      <c r="AY132" s="381"/>
      <c r="AZ132" s="380"/>
      <c r="BA132" s="382" t="str">
        <f>IF('INPUT &amp; OUTPUT'!$AF$10=1,"",IF('INPUT &amp; OUTPUT'!$AF$10=2,E132,AC132))</f>
        <v>FPA</v>
      </c>
      <c r="BB132" s="383">
        <f>IF('INPUT &amp; OUTPUT'!$AF$10=1,"",IF('INPUT &amp; OUTPUT'!$AF$10=2,F132,AD132))</f>
        <v>0</v>
      </c>
      <c r="BC132" s="380" t="str">
        <f>IF('INPUT &amp; OUTPUT'!$AF$10=1,"",IF('INPUT &amp; OUTPUT'!$AF$10=2,$G132,$AE132))</f>
        <v>Other</v>
      </c>
      <c r="BD132" s="384"/>
      <c r="BE132" s="385"/>
      <c r="BF132" s="385" t="str">
        <f>IF('INPUT &amp; OUTPUT'!$AF$10=1,"",IF('INPUT &amp; OUTPUT'!$AF$10=2,$J132,$AG132))</f>
        <v>TBA*</v>
      </c>
      <c r="BG132" s="386" t="str">
        <f>IF('INPUT &amp; OUTPUT'!$AF$10=1,"",IF('INPUT &amp; OUTPUT'!$AF$10=2,"",$AH132))</f>
        <v>-</v>
      </c>
      <c r="BH132" s="296" t="str">
        <f>IF('INPUT &amp; OUTPUT'!$AF$10=1,"",IF('INPUT &amp; OUTPUT'!$AF$10=2,$K132,$AI132))</f>
        <v>TBA*</v>
      </c>
      <c r="BI132" s="380" t="str">
        <f>IF('INPUT &amp; OUTPUT'!$AF$10=1,"",IF('INPUT &amp; OUTPUT'!$AF$10=2,$L132,$AJ132))</f>
        <v>Industrial uses</v>
      </c>
      <c r="BJ132" s="385"/>
      <c r="BK132" s="385" t="str">
        <f>IF('INPUT &amp; OUTPUT'!$AF$10=1,"",IF('INPUT &amp; OUTPUT'!$AF$10=2,$M132,$AL132))</f>
        <v>m² site area</v>
      </c>
      <c r="BL132" s="296">
        <f>IF('INPUT &amp; OUTPUT'!$AF$10=1,"",IF('INPUT &amp; OUTPUT'!$AF$10=2,$N132,$AM132))</f>
        <v>2.2500000000000003E-3</v>
      </c>
      <c r="BM132" s="384" t="str">
        <f>IF(OR(BI132="Single dwelling unit",BI132="Multiple dwelling units"),"dwelling",IF(AND('INPUT &amp; OUTPUT'!$AF$10=2,'Reference Data'!AT132&lt;&gt;0),"lot","-"))</f>
        <v>-</v>
      </c>
      <c r="BN132" s="387"/>
      <c r="BO132" s="380" t="str">
        <f>IF('INPUT &amp; OUTPUT'!$AF$10=1,"",IF('INPUT &amp; OUTPUT'!$AF$10=2,$O132,$AN132))</f>
        <v>Minor uses</v>
      </c>
      <c r="BP132" s="378"/>
      <c r="BQ132" s="378"/>
      <c r="BR132" s="379"/>
      <c r="BS132" s="282"/>
      <c r="BT132" s="282"/>
      <c r="BU132" s="282"/>
      <c r="BV132" s="282"/>
      <c r="BW132" s="282"/>
      <c r="BX132" s="282"/>
      <c r="BY132" s="282"/>
      <c r="BZ132" s="282"/>
      <c r="CA132" s="309"/>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82"/>
      <c r="DQ132" s="282"/>
      <c r="DR132" s="282"/>
      <c r="DS132" s="282"/>
      <c r="DT132" s="282"/>
      <c r="DU132" s="282"/>
      <c r="DV132" s="282"/>
      <c r="DW132" s="282"/>
      <c r="DX132" s="282"/>
      <c r="DY132" s="282"/>
      <c r="DZ132" s="282"/>
      <c r="EA132" s="282"/>
      <c r="EB132" s="282"/>
      <c r="EC132" s="282"/>
      <c r="ED132" s="282"/>
      <c r="EE132" s="282"/>
      <c r="EF132" s="282"/>
      <c r="EG132" s="282"/>
      <c r="EH132" s="282"/>
      <c r="EI132" s="282"/>
      <c r="EJ132" s="282"/>
      <c r="EK132" s="282"/>
      <c r="EL132" s="282"/>
      <c r="EM132" s="282"/>
      <c r="EN132" s="282"/>
      <c r="EO132" s="282"/>
      <c r="EP132" s="282"/>
      <c r="EQ132" s="282"/>
      <c r="ER132" s="282"/>
      <c r="ES132" s="282"/>
      <c r="ET132" s="282"/>
      <c r="EU132" s="282"/>
      <c r="EV132" s="282"/>
      <c r="EW132" s="282"/>
      <c r="EX132" s="282"/>
      <c r="EY132" s="282"/>
      <c r="EZ132" s="282"/>
      <c r="FA132" s="282"/>
      <c r="FB132" s="282"/>
      <c r="FC132" s="282"/>
      <c r="FD132" s="282"/>
      <c r="FE132" s="282"/>
      <c r="FF132" s="282"/>
      <c r="FG132" s="282"/>
      <c r="FH132" s="282"/>
      <c r="FI132" s="282"/>
      <c r="FJ132" s="282"/>
      <c r="FK132" s="282"/>
      <c r="FL132" s="282"/>
      <c r="FM132" s="282"/>
      <c r="FN132" s="282"/>
      <c r="FO132" s="282"/>
      <c r="FP132" s="282"/>
      <c r="FQ132" s="282"/>
      <c r="FR132" s="282"/>
      <c r="FS132" s="282"/>
      <c r="FT132" s="282"/>
      <c r="FU132" s="282"/>
      <c r="FV132" s="282"/>
      <c r="FW132" s="282"/>
      <c r="FX132" s="282"/>
      <c r="FY132" s="282"/>
      <c r="FZ132" s="282"/>
      <c r="GA132" s="282"/>
      <c r="GB132" s="282"/>
      <c r="GC132" s="282"/>
      <c r="GD132" s="282"/>
      <c r="GE132" s="282"/>
      <c r="GF132" s="282"/>
      <c r="GG132" s="282"/>
      <c r="GH132" s="587"/>
      <c r="GI132" s="587"/>
      <c r="GJ132" s="587"/>
      <c r="GK132" s="587"/>
      <c r="GL132" s="587"/>
      <c r="GM132" s="587"/>
      <c r="GN132" s="587"/>
      <c r="GO132" s="587"/>
      <c r="GP132" s="587"/>
      <c r="GQ132" s="587"/>
      <c r="GR132" s="587"/>
      <c r="GS132" s="587"/>
      <c r="GT132" s="587"/>
      <c r="GU132" s="587"/>
      <c r="GV132" s="587"/>
      <c r="GW132" s="587"/>
      <c r="GX132" s="587"/>
      <c r="GY132" s="587"/>
      <c r="GZ132" s="587"/>
      <c r="HA132" s="587"/>
      <c r="HB132" s="587"/>
      <c r="HC132" s="587"/>
      <c r="HD132" s="587"/>
      <c r="HE132" s="587"/>
      <c r="HF132" s="587"/>
      <c r="HG132" s="587"/>
      <c r="HH132" s="587"/>
      <c r="HI132" s="587"/>
      <c r="HJ132" s="587"/>
      <c r="HK132" s="587"/>
      <c r="HL132" s="587"/>
      <c r="HM132" s="587"/>
      <c r="HN132" s="587"/>
      <c r="HO132" s="587"/>
      <c r="HP132" s="587"/>
      <c r="HQ132" s="587"/>
      <c r="HR132" s="587"/>
      <c r="HS132" s="587"/>
      <c r="HT132" s="587"/>
      <c r="HU132" s="587"/>
      <c r="HV132" s="587"/>
      <c r="HW132" s="587"/>
      <c r="HX132" s="587"/>
      <c r="HY132" s="587"/>
      <c r="HZ132" s="587"/>
      <c r="IA132" s="587"/>
      <c r="IB132" s="587"/>
      <c r="IC132" s="587"/>
      <c r="ID132" s="587"/>
      <c r="IE132" s="587"/>
      <c r="IF132" s="587"/>
      <c r="IG132" s="587"/>
      <c r="IH132" s="587"/>
      <c r="II132" s="587"/>
      <c r="IJ132" s="587"/>
      <c r="IK132" s="587"/>
      <c r="IL132" s="587"/>
      <c r="IM132" s="587"/>
      <c r="IN132" s="587"/>
      <c r="IO132" s="587"/>
      <c r="IP132" s="587"/>
      <c r="IQ132" s="587"/>
      <c r="IR132" s="587"/>
      <c r="IS132" s="587"/>
      <c r="IT132" s="587"/>
      <c r="IU132" s="587"/>
      <c r="IV132" s="587"/>
    </row>
    <row r="133" spans="1:256" s="388" customFormat="1" ht="12.75" customHeight="1" x14ac:dyDescent="0.25">
      <c r="A133" s="282"/>
      <c r="B133" s="282"/>
      <c r="C133" s="282"/>
      <c r="D133" s="282"/>
      <c r="E133" s="305"/>
      <c r="F133" s="305"/>
      <c r="G133" s="282"/>
      <c r="H133" s="282"/>
      <c r="I133" s="282"/>
      <c r="J133" s="305"/>
      <c r="K133" s="305"/>
      <c r="L133" s="282"/>
      <c r="M133" s="305"/>
      <c r="N133" s="305"/>
      <c r="O133" s="282"/>
      <c r="P133" s="282"/>
      <c r="Q133" s="282"/>
      <c r="R133" s="282"/>
      <c r="S133" s="413"/>
      <c r="T133" s="335" t="s">
        <v>242</v>
      </c>
      <c r="U133" s="406"/>
      <c r="V133" s="406"/>
      <c r="W133" s="406"/>
      <c r="X133" s="369" t="s">
        <v>242</v>
      </c>
      <c r="Y133" s="369" t="s">
        <v>89</v>
      </c>
      <c r="Z133" s="317" t="s">
        <v>242</v>
      </c>
      <c r="AA133" s="317"/>
      <c r="AB133" s="318"/>
      <c r="AC133" s="369" t="s">
        <v>297</v>
      </c>
      <c r="AD133" s="369">
        <v>1.1000000000000001</v>
      </c>
      <c r="AE133" s="317" t="s">
        <v>242</v>
      </c>
      <c r="AF133" s="318"/>
      <c r="AG133" s="335" t="s">
        <v>288</v>
      </c>
      <c r="AH133" s="369" t="s">
        <v>503</v>
      </c>
      <c r="AI133" s="369">
        <v>1.5</v>
      </c>
      <c r="AJ133" s="317" t="s">
        <v>407</v>
      </c>
      <c r="AK133" s="318"/>
      <c r="AL133" s="335" t="s">
        <v>589</v>
      </c>
      <c r="AM133" s="369">
        <v>2.5000000000000001E-3</v>
      </c>
      <c r="AN133" s="317" t="s">
        <v>646</v>
      </c>
      <c r="AO133" s="335"/>
      <c r="AP133" s="335"/>
      <c r="AQ133" s="371"/>
      <c r="AR133" s="282"/>
      <c r="AS133" s="282"/>
      <c r="AT133" s="377" t="str">
        <f>IF('INPUT &amp; OUTPUT'!$AF$10=1,"",IF('INPUT &amp; OUTPUT'!$AF$10=2,$B133,$T133))</f>
        <v>Motel</v>
      </c>
      <c r="AU133" s="378"/>
      <c r="AV133" s="378"/>
      <c r="AW133" s="379"/>
      <c r="AX133" s="380" t="str">
        <f>IF('INPUT &amp; OUTPUT'!$AF$10=1,"",IF('INPUT &amp; OUTPUT'!$AF$10=2,$B133,$Z133))</f>
        <v>Motel</v>
      </c>
      <c r="AY133" s="381"/>
      <c r="AZ133" s="380"/>
      <c r="BA133" s="382" t="str">
        <f>IF('INPUT &amp; OUTPUT'!$AF$10=1,"",IF('INPUT &amp; OUTPUT'!$AF$10=2,E133,AC133))</f>
        <v>unit</v>
      </c>
      <c r="BB133" s="383">
        <f>IF('INPUT &amp; OUTPUT'!$AF$10=1,"",IF('INPUT &amp; OUTPUT'!$AF$10=2,F133,AD133))</f>
        <v>1.1000000000000001</v>
      </c>
      <c r="BC133" s="380" t="str">
        <f>IF('INPUT &amp; OUTPUT'!$AF$10=1,"",IF('INPUT &amp; OUTPUT'!$AF$10=2,$G133,$AE133))</f>
        <v>Motel</v>
      </c>
      <c r="BD133" s="384"/>
      <c r="BE133" s="385"/>
      <c r="BF133" s="385" t="str">
        <f>IF('INPUT &amp; OUTPUT'!$AF$10=1,"",IF('INPUT &amp; OUTPUT'!$AF$10=2,$J133,$AG133))</f>
        <v>site</v>
      </c>
      <c r="BG133" s="386" t="str">
        <f>IF('INPUT &amp; OUTPUT'!$AF$10=1,"",IF('INPUT &amp; OUTPUT'!$AF$10=2,"",$AH133))</f>
        <v>-</v>
      </c>
      <c r="BH133" s="296">
        <f>IF('INPUT &amp; OUTPUT'!$AF$10=1,"",IF('INPUT &amp; OUTPUT'!$AF$10=2,$K133,$AI133))</f>
        <v>1.5</v>
      </c>
      <c r="BI133" s="380" t="str">
        <f>IF('INPUT &amp; OUTPUT'!$AF$10=1,"",IF('INPUT &amp; OUTPUT'!$AF$10=2,$L133,$AJ133))</f>
        <v>Commercial or retail uses</v>
      </c>
      <c r="BJ133" s="385"/>
      <c r="BK133" s="385" t="str">
        <f>IF('INPUT &amp; OUTPUT'!$AF$10=1,"",IF('INPUT &amp; OUTPUT'!$AF$10=2,$M133,$AL133))</f>
        <v>m² site area</v>
      </c>
      <c r="BL133" s="296">
        <f>IF('INPUT &amp; OUTPUT'!$AF$10=1,"",IF('INPUT &amp; OUTPUT'!$AF$10=2,$N133,$AM133))</f>
        <v>2.5000000000000001E-3</v>
      </c>
      <c r="BM133" s="384" t="str">
        <f>IF(OR(BI133="Single dwelling unit",BI133="Multiple dwelling units"),"dwelling",IF(AND('INPUT &amp; OUTPUT'!$AF$10=2,'Reference Data'!AT133&lt;&gt;0),"lot","-"))</f>
        <v>-</v>
      </c>
      <c r="BN133" s="387"/>
      <c r="BO133" s="380" t="str">
        <f>IF('INPUT &amp; OUTPUT'!$AF$10=1,"",IF('INPUT &amp; OUTPUT'!$AF$10=2,$O133,$AN133))</f>
        <v>Accommodation (short term bedroom)</v>
      </c>
      <c r="BP133" s="378"/>
      <c r="BQ133" s="378"/>
      <c r="BR133" s="379"/>
      <c r="BS133" s="282"/>
      <c r="BT133" s="282"/>
      <c r="BU133" s="282"/>
      <c r="BV133" s="282"/>
      <c r="BW133" s="282"/>
      <c r="BX133" s="282"/>
      <c r="BY133" s="282"/>
      <c r="BZ133" s="282"/>
      <c r="CA133" s="309"/>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82"/>
      <c r="DQ133" s="282"/>
      <c r="DR133" s="282"/>
      <c r="DS133" s="282"/>
      <c r="DT133" s="282"/>
      <c r="DU133" s="282"/>
      <c r="DV133" s="282"/>
      <c r="DW133" s="282"/>
      <c r="DX133" s="282"/>
      <c r="DY133" s="282"/>
      <c r="DZ133" s="282"/>
      <c r="EA133" s="282"/>
      <c r="EB133" s="282"/>
      <c r="EC133" s="282"/>
      <c r="ED133" s="282"/>
      <c r="EE133" s="282"/>
      <c r="EF133" s="282"/>
      <c r="EG133" s="282"/>
      <c r="EH133" s="282"/>
      <c r="EI133" s="282"/>
      <c r="EJ133" s="282"/>
      <c r="EK133" s="282"/>
      <c r="EL133" s="282"/>
      <c r="EM133" s="282"/>
      <c r="EN133" s="282"/>
      <c r="EO133" s="282"/>
      <c r="EP133" s="282"/>
      <c r="EQ133" s="282"/>
      <c r="ER133" s="282"/>
      <c r="ES133" s="282"/>
      <c r="ET133" s="282"/>
      <c r="EU133" s="282"/>
      <c r="EV133" s="282"/>
      <c r="EW133" s="282"/>
      <c r="EX133" s="282"/>
      <c r="EY133" s="282"/>
      <c r="EZ133" s="282"/>
      <c r="FA133" s="282"/>
      <c r="FB133" s="282"/>
      <c r="FC133" s="282"/>
      <c r="FD133" s="282"/>
      <c r="FE133" s="282"/>
      <c r="FF133" s="282"/>
      <c r="FG133" s="282"/>
      <c r="FH133" s="282"/>
      <c r="FI133" s="282"/>
      <c r="FJ133" s="282"/>
      <c r="FK133" s="282"/>
      <c r="FL133" s="282"/>
      <c r="FM133" s="282"/>
      <c r="FN133" s="282"/>
      <c r="FO133" s="282"/>
      <c r="FP133" s="282"/>
      <c r="FQ133" s="282"/>
      <c r="FR133" s="282"/>
      <c r="FS133" s="282"/>
      <c r="FT133" s="282"/>
      <c r="FU133" s="282"/>
      <c r="FV133" s="282"/>
      <c r="FW133" s="282"/>
      <c r="FX133" s="282"/>
      <c r="FY133" s="282"/>
      <c r="FZ133" s="282"/>
      <c r="GA133" s="282"/>
      <c r="GB133" s="282"/>
      <c r="GC133" s="282"/>
      <c r="GD133" s="282"/>
      <c r="GE133" s="282"/>
      <c r="GF133" s="282"/>
      <c r="GG133" s="282"/>
      <c r="GH133" s="587"/>
      <c r="GI133" s="587"/>
      <c r="GJ133" s="587"/>
      <c r="GK133" s="587"/>
      <c r="GL133" s="587"/>
      <c r="GM133" s="587"/>
      <c r="GN133" s="587"/>
      <c r="GO133" s="587"/>
      <c r="GP133" s="587"/>
      <c r="GQ133" s="587"/>
      <c r="GR133" s="587"/>
      <c r="GS133" s="587"/>
      <c r="GT133" s="587"/>
      <c r="GU133" s="587"/>
      <c r="GV133" s="587"/>
      <c r="GW133" s="587"/>
      <c r="GX133" s="587"/>
      <c r="GY133" s="587"/>
      <c r="GZ133" s="587"/>
      <c r="HA133" s="587"/>
      <c r="HB133" s="587"/>
      <c r="HC133" s="587"/>
      <c r="HD133" s="587"/>
      <c r="HE133" s="587"/>
      <c r="HF133" s="587"/>
      <c r="HG133" s="587"/>
      <c r="HH133" s="587"/>
      <c r="HI133" s="587"/>
      <c r="HJ133" s="587"/>
      <c r="HK133" s="587"/>
      <c r="HL133" s="587"/>
      <c r="HM133" s="587"/>
      <c r="HN133" s="587"/>
      <c r="HO133" s="587"/>
      <c r="HP133" s="587"/>
      <c r="HQ133" s="587"/>
      <c r="HR133" s="587"/>
      <c r="HS133" s="587"/>
      <c r="HT133" s="587"/>
      <c r="HU133" s="587"/>
      <c r="HV133" s="587"/>
      <c r="HW133" s="587"/>
      <c r="HX133" s="587"/>
      <c r="HY133" s="587"/>
      <c r="HZ133" s="587"/>
      <c r="IA133" s="587"/>
      <c r="IB133" s="587"/>
      <c r="IC133" s="587"/>
      <c r="ID133" s="587"/>
      <c r="IE133" s="587"/>
      <c r="IF133" s="587"/>
      <c r="IG133" s="587"/>
      <c r="IH133" s="587"/>
      <c r="II133" s="587"/>
      <c r="IJ133" s="587"/>
      <c r="IK133" s="587"/>
      <c r="IL133" s="587"/>
      <c r="IM133" s="587"/>
      <c r="IN133" s="587"/>
      <c r="IO133" s="587"/>
      <c r="IP133" s="587"/>
      <c r="IQ133" s="587"/>
      <c r="IR133" s="587"/>
      <c r="IS133" s="587"/>
      <c r="IT133" s="587"/>
      <c r="IU133" s="587"/>
      <c r="IV133" s="587"/>
    </row>
    <row r="134" spans="1:256" ht="12.75" customHeight="1" x14ac:dyDescent="0.25">
      <c r="E134" s="305"/>
      <c r="F134" s="305"/>
      <c r="J134" s="305"/>
      <c r="K134" s="305"/>
      <c r="M134" s="305"/>
      <c r="N134" s="305"/>
      <c r="S134" s="413"/>
      <c r="T134" s="335" t="s">
        <v>347</v>
      </c>
      <c r="U134" s="317"/>
      <c r="V134" s="317"/>
      <c r="W134" s="317"/>
      <c r="X134" s="325" t="s">
        <v>228</v>
      </c>
      <c r="Y134" s="325" t="s">
        <v>148</v>
      </c>
      <c r="Z134" s="317" t="s">
        <v>347</v>
      </c>
      <c r="AA134" s="317"/>
      <c r="AB134" s="318"/>
      <c r="AC134" s="369" t="s">
        <v>243</v>
      </c>
      <c r="AD134" s="369">
        <v>1.4</v>
      </c>
      <c r="AE134" s="317" t="s">
        <v>228</v>
      </c>
      <c r="AF134" s="318"/>
      <c r="AG134" s="335" t="s">
        <v>243</v>
      </c>
      <c r="AH134" s="369" t="s">
        <v>503</v>
      </c>
      <c r="AI134" s="369">
        <v>2</v>
      </c>
      <c r="AJ134" s="317" t="s">
        <v>416</v>
      </c>
      <c r="AK134" s="318"/>
      <c r="AL134" s="335" t="s">
        <v>589</v>
      </c>
      <c r="AM134" s="369">
        <v>1.7499999999999998E-3</v>
      </c>
      <c r="AN134" s="317" t="s">
        <v>608</v>
      </c>
      <c r="AO134" s="317"/>
      <c r="AP134" s="335"/>
      <c r="AQ134" s="371"/>
      <c r="AT134" s="377" t="str">
        <f>IF('INPUT &amp; OUTPUT'!$AF$10=1,"",IF('INPUT &amp; OUTPUT'!$AF$10=2,$B134,$T134))</f>
        <v>Multiple Dwelling - up to 2 bedrooms</v>
      </c>
      <c r="AU134" s="378"/>
      <c r="AV134" s="378"/>
      <c r="AW134" s="379"/>
      <c r="AX134" s="380" t="str">
        <f>IF('INPUT &amp; OUTPUT'!$AF$10=1,"",IF('INPUT &amp; OUTPUT'!$AF$10=2,$B134,$Z134))</f>
        <v>Multiple Dwelling - up to 2 bedrooms</v>
      </c>
      <c r="AY134" s="381"/>
      <c r="AZ134" s="380"/>
      <c r="BA134" s="382" t="str">
        <f>IF('INPUT &amp; OUTPUT'!$AF$10=1,"",IF('INPUT &amp; OUTPUT'!$AF$10=2,E134,AC134))</f>
        <v>dwelling unit</v>
      </c>
      <c r="BB134" s="383">
        <f>IF('INPUT &amp; OUTPUT'!$AF$10=1,"",IF('INPUT &amp; OUTPUT'!$AF$10=2,F134,AD134))</f>
        <v>1.4</v>
      </c>
      <c r="BC134" s="380" t="str">
        <f>IF('INPUT &amp; OUTPUT'!$AF$10=1,"",IF('INPUT &amp; OUTPUT'!$AF$10=2,$G134,$AE134))</f>
        <v>Multiple Dwelling</v>
      </c>
      <c r="BD134" s="384"/>
      <c r="BE134" s="385"/>
      <c r="BF134" s="385" t="str">
        <f>IF('INPUT &amp; OUTPUT'!$AF$10=1,"",IF('INPUT &amp; OUTPUT'!$AF$10=2,$J134,$AG134))</f>
        <v>dwelling unit</v>
      </c>
      <c r="BG134" s="386" t="str">
        <f>IF('INPUT &amp; OUTPUT'!$AF$10=1,"",IF('INPUT &amp; OUTPUT'!$AF$10=2,"",$AH134))</f>
        <v>-</v>
      </c>
      <c r="BH134" s="296">
        <f>IF('INPUT &amp; OUTPUT'!$AF$10=1,"",IF('INPUT &amp; OUTPUT'!$AF$10=2,$K134,$AI134))</f>
        <v>2</v>
      </c>
      <c r="BI134" s="380" t="str">
        <f>IF('INPUT &amp; OUTPUT'!$AF$10=1,"",IF('INPUT &amp; OUTPUT'!$AF$10=2,$L134,$AJ134))</f>
        <v>Multiple dwelling units</v>
      </c>
      <c r="BJ134" s="385"/>
      <c r="BK134" s="385" t="str">
        <f>IF('INPUT &amp; OUTPUT'!$AF$10=1,"",IF('INPUT &amp; OUTPUT'!$AF$10=2,$M134,$AL134))</f>
        <v>m² site area</v>
      </c>
      <c r="BL134" s="296">
        <f>IF('INPUT &amp; OUTPUT'!$AF$10=1,"",IF('INPUT &amp; OUTPUT'!$AF$10=2,$N134,$AM134))</f>
        <v>1.7499999999999998E-3</v>
      </c>
      <c r="BM134" s="384" t="str">
        <f>IF(OR(BI134="Single dwelling unit",BI134="Multiple dwelling units"),"dwelling",IF(AND('INPUT &amp; OUTPUT'!$AF$10=2,'Reference Data'!AT134&lt;&gt;0),"lot","-"))</f>
        <v>dwelling</v>
      </c>
      <c r="BN134" s="387"/>
      <c r="BO134" s="380" t="str">
        <f>IF('INPUT &amp; OUTPUT'!$AF$10=1,"",IF('INPUT &amp; OUTPUT'!$AF$10=2,$O134,$AN134))</f>
        <v>Residential (1 or 2 bedrooms)</v>
      </c>
      <c r="BP134" s="378"/>
      <c r="BQ134" s="378"/>
      <c r="BR134" s="379"/>
      <c r="CA134" s="309"/>
      <c r="GH134" s="587"/>
      <c r="GI134" s="587"/>
      <c r="GJ134" s="587"/>
      <c r="GK134" s="587"/>
      <c r="GL134" s="587"/>
      <c r="GM134" s="587"/>
      <c r="GN134" s="587"/>
      <c r="GO134" s="587"/>
      <c r="GP134" s="587"/>
      <c r="GQ134" s="587"/>
      <c r="GR134" s="587"/>
      <c r="GS134" s="587"/>
      <c r="GT134" s="587"/>
      <c r="GU134" s="587"/>
      <c r="GV134" s="587"/>
      <c r="GW134" s="587"/>
      <c r="GX134" s="587"/>
      <c r="GY134" s="587"/>
      <c r="GZ134" s="587"/>
      <c r="HA134" s="587"/>
      <c r="HB134" s="587"/>
      <c r="HC134" s="587"/>
      <c r="HD134" s="587"/>
      <c r="HE134" s="587"/>
      <c r="HF134" s="587"/>
      <c r="HG134" s="587"/>
      <c r="HH134" s="587"/>
      <c r="HI134" s="587"/>
      <c r="HJ134" s="587"/>
      <c r="HK134" s="587"/>
      <c r="HL134" s="587"/>
      <c r="HM134" s="587"/>
      <c r="HN134" s="587"/>
      <c r="HO134" s="587"/>
      <c r="HP134" s="587"/>
      <c r="HQ134" s="587"/>
      <c r="HR134" s="587"/>
      <c r="HS134" s="587"/>
      <c r="HT134" s="587"/>
      <c r="HU134" s="587"/>
      <c r="HV134" s="587"/>
      <c r="HW134" s="587"/>
      <c r="HX134" s="587"/>
      <c r="HY134" s="587"/>
      <c r="HZ134" s="587"/>
      <c r="IA134" s="587"/>
      <c r="IB134" s="587"/>
      <c r="IC134" s="587"/>
      <c r="ID134" s="587"/>
      <c r="IE134" s="587"/>
      <c r="IF134" s="587"/>
      <c r="IG134" s="587"/>
      <c r="IH134" s="587"/>
      <c r="II134" s="587"/>
      <c r="IJ134" s="587"/>
      <c r="IK134" s="587"/>
      <c r="IL134" s="587"/>
      <c r="IM134" s="587"/>
      <c r="IN134" s="587"/>
      <c r="IO134" s="587"/>
      <c r="IP134" s="587"/>
      <c r="IQ134" s="587"/>
      <c r="IR134" s="587"/>
      <c r="IS134" s="587"/>
      <c r="IT134" s="587"/>
      <c r="IU134" s="587"/>
      <c r="IV134" s="587"/>
    </row>
    <row r="135" spans="1:256" s="388" customFormat="1" ht="12.75" customHeight="1" x14ac:dyDescent="0.25">
      <c r="A135" s="282"/>
      <c r="B135" s="282"/>
      <c r="C135" s="282"/>
      <c r="D135" s="282"/>
      <c r="E135" s="305"/>
      <c r="F135" s="305"/>
      <c r="G135" s="282"/>
      <c r="H135" s="282"/>
      <c r="I135" s="282"/>
      <c r="J135" s="305"/>
      <c r="K135" s="305"/>
      <c r="L135" s="282"/>
      <c r="M135" s="305"/>
      <c r="N135" s="305"/>
      <c r="O135" s="282"/>
      <c r="P135" s="282"/>
      <c r="Q135" s="282"/>
      <c r="R135" s="282"/>
      <c r="S135" s="413"/>
      <c r="T135" s="335" t="s">
        <v>348</v>
      </c>
      <c r="U135" s="317"/>
      <c r="V135" s="317"/>
      <c r="W135" s="317"/>
      <c r="X135" s="325" t="s">
        <v>228</v>
      </c>
      <c r="Y135" s="325" t="s">
        <v>148</v>
      </c>
      <c r="Z135" s="317" t="s">
        <v>348</v>
      </c>
      <c r="AA135" s="317"/>
      <c r="AB135" s="318"/>
      <c r="AC135" s="369" t="s">
        <v>243</v>
      </c>
      <c r="AD135" s="369">
        <v>1.8</v>
      </c>
      <c r="AE135" s="317" t="s">
        <v>228</v>
      </c>
      <c r="AF135" s="318"/>
      <c r="AG135" s="335" t="s">
        <v>243</v>
      </c>
      <c r="AH135" s="369" t="s">
        <v>503</v>
      </c>
      <c r="AI135" s="369">
        <v>2</v>
      </c>
      <c r="AJ135" s="317" t="s">
        <v>416</v>
      </c>
      <c r="AK135" s="318"/>
      <c r="AL135" s="335" t="s">
        <v>589</v>
      </c>
      <c r="AM135" s="369">
        <v>1.7499999999999998E-3</v>
      </c>
      <c r="AN135" s="317" t="s">
        <v>609</v>
      </c>
      <c r="AO135" s="317"/>
      <c r="AP135" s="335"/>
      <c r="AQ135" s="371"/>
      <c r="AR135" s="282"/>
      <c r="AS135" s="282"/>
      <c r="AT135" s="377" t="str">
        <f>IF('INPUT &amp; OUTPUT'!$AF$10=1,"",IF('INPUT &amp; OUTPUT'!$AF$10=2,$B135,$T135))</f>
        <v>Multiple Dwelling - 3 or more bedrooms</v>
      </c>
      <c r="AU135" s="378"/>
      <c r="AV135" s="378"/>
      <c r="AW135" s="379"/>
      <c r="AX135" s="380" t="str">
        <f>IF('INPUT &amp; OUTPUT'!$AF$10=1,"",IF('INPUT &amp; OUTPUT'!$AF$10=2,$B135,$Z135))</f>
        <v>Multiple Dwelling - 3 or more bedrooms</v>
      </c>
      <c r="AY135" s="381"/>
      <c r="AZ135" s="380"/>
      <c r="BA135" s="382" t="str">
        <f>IF('INPUT &amp; OUTPUT'!$AF$10=1,"",IF('INPUT &amp; OUTPUT'!$AF$10=2,E135,AC135))</f>
        <v>dwelling unit</v>
      </c>
      <c r="BB135" s="383">
        <f>IF('INPUT &amp; OUTPUT'!$AF$10=1,"",IF('INPUT &amp; OUTPUT'!$AF$10=2,F135,AD135))</f>
        <v>1.8</v>
      </c>
      <c r="BC135" s="380" t="str">
        <f>IF('INPUT &amp; OUTPUT'!$AF$10=1,"",IF('INPUT &amp; OUTPUT'!$AF$10=2,$G135,$AE135))</f>
        <v>Multiple Dwelling</v>
      </c>
      <c r="BD135" s="384"/>
      <c r="BE135" s="385"/>
      <c r="BF135" s="385" t="str">
        <f>IF('INPUT &amp; OUTPUT'!$AF$10=1,"",IF('INPUT &amp; OUTPUT'!$AF$10=2,$J135,$AG135))</f>
        <v>dwelling unit</v>
      </c>
      <c r="BG135" s="386" t="str">
        <f>IF('INPUT &amp; OUTPUT'!$AF$10=1,"",IF('INPUT &amp; OUTPUT'!$AF$10=2,"",$AH135))</f>
        <v>-</v>
      </c>
      <c r="BH135" s="296">
        <f>IF('INPUT &amp; OUTPUT'!$AF$10=1,"",IF('INPUT &amp; OUTPUT'!$AF$10=2,$K135,$AI135))</f>
        <v>2</v>
      </c>
      <c r="BI135" s="380" t="str">
        <f>IF('INPUT &amp; OUTPUT'!$AF$10=1,"",IF('INPUT &amp; OUTPUT'!$AF$10=2,$L135,$AJ135))</f>
        <v>Multiple dwelling units</v>
      </c>
      <c r="BJ135" s="385"/>
      <c r="BK135" s="385" t="str">
        <f>IF('INPUT &amp; OUTPUT'!$AF$10=1,"",IF('INPUT &amp; OUTPUT'!$AF$10=2,$M135,$AL135))</f>
        <v>m² site area</v>
      </c>
      <c r="BL135" s="296">
        <f>IF('INPUT &amp; OUTPUT'!$AF$10=1,"",IF('INPUT &amp; OUTPUT'!$AF$10=2,$N135,$AM135))</f>
        <v>1.7499999999999998E-3</v>
      </c>
      <c r="BM135" s="384" t="str">
        <f>IF(OR(BI135="Single dwelling unit",BI135="Multiple dwelling units"),"dwelling",IF(AND('INPUT &amp; OUTPUT'!$AF$10=2,'Reference Data'!AT135&lt;&gt;0),"lot","-"))</f>
        <v>dwelling</v>
      </c>
      <c r="BN135" s="387"/>
      <c r="BO135" s="380" t="str">
        <f>IF('INPUT &amp; OUTPUT'!$AF$10=1,"",IF('INPUT &amp; OUTPUT'!$AF$10=2,$O135,$AN135))</f>
        <v>Residential (3 or more bedrooms)</v>
      </c>
      <c r="BP135" s="378"/>
      <c r="BQ135" s="378"/>
      <c r="BR135" s="379"/>
      <c r="BS135" s="282"/>
      <c r="BT135" s="282"/>
      <c r="BU135" s="282"/>
      <c r="BV135" s="282"/>
      <c r="BW135" s="282"/>
      <c r="BX135" s="282"/>
      <c r="BY135" s="282"/>
      <c r="BZ135" s="282"/>
      <c r="CA135" s="309"/>
      <c r="CB135" s="282"/>
      <c r="CC135" s="282"/>
      <c r="CD135" s="282"/>
      <c r="CE135" s="282"/>
      <c r="CF135" s="282"/>
      <c r="CG135" s="282"/>
      <c r="CH135" s="282"/>
      <c r="CI135" s="282"/>
      <c r="CJ135" s="282"/>
      <c r="CK135" s="282"/>
      <c r="CL135" s="282"/>
      <c r="CM135" s="282"/>
      <c r="CN135" s="282"/>
      <c r="CO135" s="282"/>
      <c r="CP135" s="282"/>
      <c r="CQ135" s="282"/>
      <c r="CR135" s="282"/>
      <c r="CS135" s="282"/>
      <c r="CT135" s="282"/>
      <c r="CU135" s="282"/>
      <c r="CV135" s="282"/>
      <c r="CW135" s="282"/>
      <c r="CX135" s="282"/>
      <c r="CY135" s="282"/>
      <c r="CZ135" s="282"/>
      <c r="DA135" s="282"/>
      <c r="DB135" s="282"/>
      <c r="DC135" s="282"/>
      <c r="DD135" s="282"/>
      <c r="DE135" s="282"/>
      <c r="DF135" s="282"/>
      <c r="DG135" s="282"/>
      <c r="DH135" s="282"/>
      <c r="DI135" s="282"/>
      <c r="DJ135" s="282"/>
      <c r="DK135" s="282"/>
      <c r="DL135" s="282"/>
      <c r="DM135" s="282"/>
      <c r="DN135" s="282"/>
      <c r="DO135" s="282"/>
      <c r="DP135" s="282"/>
      <c r="DQ135" s="282"/>
      <c r="DR135" s="282"/>
      <c r="DS135" s="282"/>
      <c r="DT135" s="282"/>
      <c r="DU135" s="282"/>
      <c r="DV135" s="282"/>
      <c r="DW135" s="282"/>
      <c r="DX135" s="282"/>
      <c r="DY135" s="282"/>
      <c r="DZ135" s="282"/>
      <c r="EA135" s="282"/>
      <c r="EB135" s="282"/>
      <c r="EC135" s="282"/>
      <c r="ED135" s="282"/>
      <c r="EE135" s="282"/>
      <c r="EF135" s="282"/>
      <c r="EG135" s="282"/>
      <c r="EH135" s="282"/>
      <c r="EI135" s="282"/>
      <c r="EJ135" s="282"/>
      <c r="EK135" s="282"/>
      <c r="EL135" s="282"/>
      <c r="EM135" s="282"/>
      <c r="EN135" s="282"/>
      <c r="EO135" s="282"/>
      <c r="EP135" s="282"/>
      <c r="EQ135" s="282"/>
      <c r="ER135" s="282"/>
      <c r="ES135" s="282"/>
      <c r="ET135" s="282"/>
      <c r="EU135" s="282"/>
      <c r="EV135" s="282"/>
      <c r="EW135" s="282"/>
      <c r="EX135" s="282"/>
      <c r="EY135" s="282"/>
      <c r="EZ135" s="282"/>
      <c r="FA135" s="282"/>
      <c r="FB135" s="282"/>
      <c r="FC135" s="282"/>
      <c r="FD135" s="282"/>
      <c r="FE135" s="282"/>
      <c r="FF135" s="282"/>
      <c r="FG135" s="282"/>
      <c r="FH135" s="282"/>
      <c r="FI135" s="282"/>
      <c r="FJ135" s="282"/>
      <c r="FK135" s="282"/>
      <c r="FL135" s="282"/>
      <c r="FM135" s="282"/>
      <c r="FN135" s="282"/>
      <c r="FO135" s="282"/>
      <c r="FP135" s="282"/>
      <c r="FQ135" s="282"/>
      <c r="FR135" s="282"/>
      <c r="FS135" s="282"/>
      <c r="FT135" s="282"/>
      <c r="FU135" s="282"/>
      <c r="FV135" s="282"/>
      <c r="FW135" s="282"/>
      <c r="FX135" s="282"/>
      <c r="FY135" s="282"/>
      <c r="FZ135" s="282"/>
      <c r="GA135" s="282"/>
      <c r="GB135" s="282"/>
      <c r="GC135" s="282"/>
      <c r="GD135" s="282"/>
      <c r="GE135" s="282"/>
      <c r="GF135" s="282"/>
      <c r="GG135" s="282"/>
      <c r="GH135" s="587"/>
      <c r="GI135" s="587"/>
      <c r="GJ135" s="587"/>
      <c r="GK135" s="587"/>
      <c r="GL135" s="587"/>
      <c r="GM135" s="587"/>
      <c r="GN135" s="587"/>
      <c r="GO135" s="587"/>
      <c r="GP135" s="587"/>
      <c r="GQ135" s="587"/>
      <c r="GR135" s="587"/>
      <c r="GS135" s="587"/>
      <c r="GT135" s="587"/>
      <c r="GU135" s="587"/>
      <c r="GV135" s="587"/>
      <c r="GW135" s="587"/>
      <c r="GX135" s="587"/>
      <c r="GY135" s="587"/>
      <c r="GZ135" s="587"/>
      <c r="HA135" s="587"/>
      <c r="HB135" s="587"/>
      <c r="HC135" s="587"/>
      <c r="HD135" s="587"/>
      <c r="HE135" s="587"/>
      <c r="HF135" s="587"/>
      <c r="HG135" s="587"/>
      <c r="HH135" s="587"/>
      <c r="HI135" s="587"/>
      <c r="HJ135" s="587"/>
      <c r="HK135" s="587"/>
      <c r="HL135" s="587"/>
      <c r="HM135" s="587"/>
      <c r="HN135" s="587"/>
      <c r="HO135" s="587"/>
      <c r="HP135" s="587"/>
      <c r="HQ135" s="587"/>
      <c r="HR135" s="587"/>
      <c r="HS135" s="587"/>
      <c r="HT135" s="587"/>
      <c r="HU135" s="587"/>
      <c r="HV135" s="587"/>
      <c r="HW135" s="587"/>
      <c r="HX135" s="587"/>
      <c r="HY135" s="587"/>
      <c r="HZ135" s="587"/>
      <c r="IA135" s="587"/>
      <c r="IB135" s="587"/>
      <c r="IC135" s="587"/>
      <c r="ID135" s="587"/>
      <c r="IE135" s="587"/>
      <c r="IF135" s="587"/>
      <c r="IG135" s="587"/>
      <c r="IH135" s="587"/>
      <c r="II135" s="587"/>
      <c r="IJ135" s="587"/>
      <c r="IK135" s="587"/>
      <c r="IL135" s="587"/>
      <c r="IM135" s="587"/>
      <c r="IN135" s="587"/>
      <c r="IO135" s="587"/>
      <c r="IP135" s="587"/>
      <c r="IQ135" s="587"/>
      <c r="IR135" s="587"/>
      <c r="IS135" s="587"/>
      <c r="IT135" s="587"/>
      <c r="IU135" s="587"/>
      <c r="IV135" s="587"/>
    </row>
    <row r="136" spans="1:256" s="388" customFormat="1" ht="12.75" customHeight="1" x14ac:dyDescent="0.25">
      <c r="A136" s="282"/>
      <c r="B136" s="282"/>
      <c r="C136" s="282"/>
      <c r="D136" s="282"/>
      <c r="E136" s="305"/>
      <c r="F136" s="305"/>
      <c r="G136" s="282"/>
      <c r="H136" s="282"/>
      <c r="I136" s="282"/>
      <c r="J136" s="305"/>
      <c r="K136" s="305"/>
      <c r="L136" s="282"/>
      <c r="M136" s="305"/>
      <c r="N136" s="305"/>
      <c r="O136" s="282"/>
      <c r="P136" s="282"/>
      <c r="Q136" s="282"/>
      <c r="R136" s="282"/>
      <c r="S136" s="413"/>
      <c r="T136" s="415" t="s">
        <v>97</v>
      </c>
      <c r="U136" s="317"/>
      <c r="V136" s="317"/>
      <c r="W136" s="317"/>
      <c r="X136" s="369" t="s">
        <v>200</v>
      </c>
      <c r="Y136" s="369" t="s">
        <v>81</v>
      </c>
      <c r="Z136" s="317" t="s">
        <v>224</v>
      </c>
      <c r="AA136" s="317"/>
      <c r="AB136" s="318"/>
      <c r="AC136" s="369" t="s">
        <v>223</v>
      </c>
      <c r="AD136" s="369">
        <v>0</v>
      </c>
      <c r="AE136" s="317" t="s">
        <v>224</v>
      </c>
      <c r="AF136" s="318"/>
      <c r="AG136" s="335" t="s">
        <v>505</v>
      </c>
      <c r="AH136" s="369" t="s">
        <v>503</v>
      </c>
      <c r="AI136" s="369" t="s">
        <v>505</v>
      </c>
      <c r="AJ136" s="317" t="s">
        <v>416</v>
      </c>
      <c r="AK136" s="318"/>
      <c r="AL136" s="335" t="s">
        <v>589</v>
      </c>
      <c r="AM136" s="369">
        <v>1.7499999999999998E-3</v>
      </c>
      <c r="AN136" s="317" t="s">
        <v>477</v>
      </c>
      <c r="AO136" s="509"/>
      <c r="AP136" s="317"/>
      <c r="AQ136" s="371"/>
      <c r="AR136" s="282"/>
      <c r="AS136" s="282"/>
      <c r="AT136" s="377" t="str">
        <f>IF('INPUT &amp; OUTPUT'!$AF$10=1,"",IF('INPUT &amp; OUTPUT'!$AF$10=2,$B136,$T136))</f>
        <v>Non-resident workforce accommodation (self-contained)</v>
      </c>
      <c r="AU136" s="378"/>
      <c r="AV136" s="378"/>
      <c r="AW136" s="379"/>
      <c r="AX136" s="380" t="str">
        <f>IF('INPUT &amp; OUTPUT'!$AF$10=1,"",IF('INPUT &amp; OUTPUT'!$AF$10=2,$B136,$Z136))</f>
        <v>Other</v>
      </c>
      <c r="AY136" s="381"/>
      <c r="AZ136" s="380"/>
      <c r="BA136" s="382" t="str">
        <f>IF('INPUT &amp; OUTPUT'!$AF$10=1,"",IF('INPUT &amp; OUTPUT'!$AF$10=2,E136,AC136))</f>
        <v>FPA</v>
      </c>
      <c r="BB136" s="383">
        <f>IF('INPUT &amp; OUTPUT'!$AF$10=1,"",IF('INPUT &amp; OUTPUT'!$AF$10=2,F136,AD136))</f>
        <v>0</v>
      </c>
      <c r="BC136" s="380" t="str">
        <f>IF('INPUT &amp; OUTPUT'!$AF$10=1,"",IF('INPUT &amp; OUTPUT'!$AF$10=2,$G136,$AE136))</f>
        <v>Other</v>
      </c>
      <c r="BD136" s="384"/>
      <c r="BE136" s="385"/>
      <c r="BF136" s="385" t="str">
        <f>IF('INPUT &amp; OUTPUT'!$AF$10=1,"",IF('INPUT &amp; OUTPUT'!$AF$10=2,$J136,$AG136))</f>
        <v>TBA*</v>
      </c>
      <c r="BG136" s="386" t="str">
        <f>IF('INPUT &amp; OUTPUT'!$AF$10=1,"",IF('INPUT &amp; OUTPUT'!$AF$10=2,"",$AH136))</f>
        <v>-</v>
      </c>
      <c r="BH136" s="296" t="str">
        <f>IF('INPUT &amp; OUTPUT'!$AF$10=1,"",IF('INPUT &amp; OUTPUT'!$AF$10=2,$K136,$AI136))</f>
        <v>TBA*</v>
      </c>
      <c r="BI136" s="380" t="str">
        <f>IF('INPUT &amp; OUTPUT'!$AF$10=1,"",IF('INPUT &amp; OUTPUT'!$AF$10=2,$L136,$AJ136))</f>
        <v>Multiple dwelling units</v>
      </c>
      <c r="BJ136" s="385"/>
      <c r="BK136" s="385" t="str">
        <f>IF('INPUT &amp; OUTPUT'!$AF$10=1,"",IF('INPUT &amp; OUTPUT'!$AF$10=2,$M136,$AL136))</f>
        <v>m² site area</v>
      </c>
      <c r="BL136" s="296">
        <f>IF('INPUT &amp; OUTPUT'!$AF$10=1,"",IF('INPUT &amp; OUTPUT'!$AF$10=2,$N136,$AM136))</f>
        <v>1.7499999999999998E-3</v>
      </c>
      <c r="BM136" s="384" t="str">
        <f>IF(OR(BI136="Single dwelling unit",BI136="Multiple dwelling units"),"dwelling",IF(AND('INPUT &amp; OUTPUT'!$AF$10=2,'Reference Data'!AT136&lt;&gt;0),"lot","-"))</f>
        <v>dwelling</v>
      </c>
      <c r="BN136" s="387"/>
      <c r="BO136" s="380" t="str">
        <f>IF('INPUT &amp; OUTPUT'!$AF$10=1,"",IF('INPUT &amp; OUTPUT'!$AF$10=2,$O136,$AN136))</f>
        <v>Specialised uses</v>
      </c>
      <c r="BP136" s="378"/>
      <c r="BQ136" s="378"/>
      <c r="BR136" s="379"/>
      <c r="BS136" s="282"/>
      <c r="BT136" s="282"/>
      <c r="BU136" s="282"/>
      <c r="BV136" s="282"/>
      <c r="BW136" s="282"/>
      <c r="BX136" s="282"/>
      <c r="BY136" s="282"/>
      <c r="BZ136" s="282"/>
      <c r="CA136" s="309"/>
      <c r="CB136" s="282"/>
      <c r="CC136" s="282"/>
      <c r="CD136" s="282"/>
      <c r="CE136" s="282"/>
      <c r="CF136" s="282"/>
      <c r="CG136" s="282"/>
      <c r="CH136" s="282"/>
      <c r="CI136" s="282"/>
      <c r="CJ136" s="282"/>
      <c r="CK136" s="282"/>
      <c r="CL136" s="282"/>
      <c r="CM136" s="282"/>
      <c r="CN136" s="282"/>
      <c r="CO136" s="282"/>
      <c r="CP136" s="282"/>
      <c r="CQ136" s="282"/>
      <c r="CR136" s="282"/>
      <c r="CS136" s="282"/>
      <c r="CT136" s="282"/>
      <c r="CU136" s="282"/>
      <c r="CV136" s="282"/>
      <c r="CW136" s="282"/>
      <c r="CX136" s="282"/>
      <c r="CY136" s="282"/>
      <c r="CZ136" s="282"/>
      <c r="DA136" s="282"/>
      <c r="DB136" s="282"/>
      <c r="DC136" s="282"/>
      <c r="DD136" s="282"/>
      <c r="DE136" s="282"/>
      <c r="DF136" s="282"/>
      <c r="DG136" s="282"/>
      <c r="DH136" s="282"/>
      <c r="DI136" s="282"/>
      <c r="DJ136" s="282"/>
      <c r="DK136" s="282"/>
      <c r="DL136" s="282"/>
      <c r="DM136" s="282"/>
      <c r="DN136" s="282"/>
      <c r="DO136" s="282"/>
      <c r="DP136" s="282"/>
      <c r="DQ136" s="282"/>
      <c r="DR136" s="282"/>
      <c r="DS136" s="282"/>
      <c r="DT136" s="282"/>
      <c r="DU136" s="282"/>
      <c r="DV136" s="282"/>
      <c r="DW136" s="282"/>
      <c r="DX136" s="282"/>
      <c r="DY136" s="282"/>
      <c r="DZ136" s="282"/>
      <c r="EA136" s="282"/>
      <c r="EB136" s="282"/>
      <c r="EC136" s="282"/>
      <c r="ED136" s="282"/>
      <c r="EE136" s="282"/>
      <c r="EF136" s="282"/>
      <c r="EG136" s="282"/>
      <c r="EH136" s="282"/>
      <c r="EI136" s="282"/>
      <c r="EJ136" s="282"/>
      <c r="EK136" s="282"/>
      <c r="EL136" s="282"/>
      <c r="EM136" s="282"/>
      <c r="EN136" s="282"/>
      <c r="EO136" s="282"/>
      <c r="EP136" s="282"/>
      <c r="EQ136" s="282"/>
      <c r="ER136" s="282"/>
      <c r="ES136" s="282"/>
      <c r="ET136" s="282"/>
      <c r="EU136" s="282"/>
      <c r="EV136" s="282"/>
      <c r="EW136" s="282"/>
      <c r="EX136" s="282"/>
      <c r="EY136" s="282"/>
      <c r="EZ136" s="282"/>
      <c r="FA136" s="282"/>
      <c r="FB136" s="282"/>
      <c r="FC136" s="282"/>
      <c r="FD136" s="282"/>
      <c r="FE136" s="282"/>
      <c r="FF136" s="282"/>
      <c r="FG136" s="282"/>
      <c r="FH136" s="282"/>
      <c r="FI136" s="282"/>
      <c r="FJ136" s="282"/>
      <c r="FK136" s="282"/>
      <c r="FL136" s="282"/>
      <c r="FM136" s="282"/>
      <c r="FN136" s="282"/>
      <c r="FO136" s="282"/>
      <c r="FP136" s="282"/>
      <c r="FQ136" s="282"/>
      <c r="FR136" s="282"/>
      <c r="FS136" s="282"/>
      <c r="FT136" s="282"/>
      <c r="FU136" s="282"/>
      <c r="FV136" s="282"/>
      <c r="FW136" s="282"/>
      <c r="FX136" s="282"/>
      <c r="FY136" s="282"/>
      <c r="FZ136" s="282"/>
      <c r="GA136" s="282"/>
      <c r="GB136" s="282"/>
      <c r="GC136" s="282"/>
      <c r="GD136" s="282"/>
      <c r="GE136" s="282"/>
      <c r="GF136" s="282"/>
      <c r="GG136" s="282"/>
      <c r="GH136" s="587"/>
      <c r="GI136" s="587"/>
      <c r="GJ136" s="587"/>
      <c r="GK136" s="587"/>
      <c r="GL136" s="587"/>
      <c r="GM136" s="587"/>
      <c r="GN136" s="587"/>
      <c r="GO136" s="587"/>
      <c r="GP136" s="587"/>
      <c r="GQ136" s="587"/>
      <c r="GR136" s="587"/>
      <c r="GS136" s="587"/>
      <c r="GT136" s="587"/>
      <c r="GU136" s="587"/>
      <c r="GV136" s="587"/>
      <c r="GW136" s="587"/>
      <c r="GX136" s="587"/>
      <c r="GY136" s="587"/>
      <c r="GZ136" s="587"/>
      <c r="HA136" s="587"/>
      <c r="HB136" s="587"/>
      <c r="HC136" s="587"/>
      <c r="HD136" s="587"/>
      <c r="HE136" s="587"/>
      <c r="HF136" s="587"/>
      <c r="HG136" s="587"/>
      <c r="HH136" s="587"/>
      <c r="HI136" s="587"/>
      <c r="HJ136" s="587"/>
      <c r="HK136" s="587"/>
      <c r="HL136" s="587"/>
      <c r="HM136" s="587"/>
      <c r="HN136" s="587"/>
      <c r="HO136" s="587"/>
      <c r="HP136" s="587"/>
      <c r="HQ136" s="587"/>
      <c r="HR136" s="587"/>
      <c r="HS136" s="587"/>
      <c r="HT136" s="587"/>
      <c r="HU136" s="587"/>
      <c r="HV136" s="587"/>
      <c r="HW136" s="587"/>
      <c r="HX136" s="587"/>
      <c r="HY136" s="587"/>
      <c r="HZ136" s="587"/>
      <c r="IA136" s="587"/>
      <c r="IB136" s="587"/>
      <c r="IC136" s="587"/>
      <c r="ID136" s="587"/>
      <c r="IE136" s="587"/>
      <c r="IF136" s="587"/>
      <c r="IG136" s="587"/>
      <c r="IH136" s="587"/>
      <c r="II136" s="587"/>
      <c r="IJ136" s="587"/>
      <c r="IK136" s="587"/>
      <c r="IL136" s="587"/>
      <c r="IM136" s="587"/>
      <c r="IN136" s="587"/>
      <c r="IO136" s="587"/>
      <c r="IP136" s="587"/>
      <c r="IQ136" s="587"/>
      <c r="IR136" s="587"/>
      <c r="IS136" s="587"/>
      <c r="IT136" s="587"/>
      <c r="IU136" s="587"/>
      <c r="IV136" s="587"/>
    </row>
    <row r="137" spans="1:256" s="388" customFormat="1" ht="12.75" customHeight="1" x14ac:dyDescent="0.25">
      <c r="A137" s="282"/>
      <c r="B137" s="282"/>
      <c r="C137" s="282"/>
      <c r="D137" s="282"/>
      <c r="E137" s="305"/>
      <c r="F137" s="305"/>
      <c r="G137" s="282"/>
      <c r="H137" s="282"/>
      <c r="I137" s="282"/>
      <c r="J137" s="305"/>
      <c r="K137" s="305"/>
      <c r="L137" s="282"/>
      <c r="M137" s="305"/>
      <c r="N137" s="305"/>
      <c r="O137" s="282"/>
      <c r="P137" s="282"/>
      <c r="Q137" s="282"/>
      <c r="R137" s="282"/>
      <c r="S137" s="413"/>
      <c r="T137" s="317" t="s">
        <v>234</v>
      </c>
      <c r="U137" s="317"/>
      <c r="V137" s="317"/>
      <c r="W137" s="317"/>
      <c r="X137" s="325" t="s">
        <v>234</v>
      </c>
      <c r="Y137" s="325" t="s">
        <v>234</v>
      </c>
      <c r="Z137" s="317" t="s">
        <v>234</v>
      </c>
      <c r="AA137" s="317"/>
      <c r="AB137" s="318"/>
      <c r="AC137" s="369" t="s">
        <v>8</v>
      </c>
      <c r="AD137" s="369">
        <v>3.5000000000000003E-2</v>
      </c>
      <c r="AE137" s="317" t="s">
        <v>234</v>
      </c>
      <c r="AF137" s="318"/>
      <c r="AG137" s="335" t="s">
        <v>9</v>
      </c>
      <c r="AH137" s="369">
        <v>4.5899999999999996E-2</v>
      </c>
      <c r="AI137" s="369" t="s">
        <v>482</v>
      </c>
      <c r="AJ137" s="317" t="s">
        <v>407</v>
      </c>
      <c r="AK137" s="318"/>
      <c r="AL137" s="335" t="s">
        <v>589</v>
      </c>
      <c r="AM137" s="369">
        <v>2.5000000000000001E-3</v>
      </c>
      <c r="AN137" s="317" t="s">
        <v>446</v>
      </c>
      <c r="AO137" s="508"/>
      <c r="AP137" s="335"/>
      <c r="AQ137" s="371"/>
      <c r="AR137" s="282"/>
      <c r="AS137" s="282"/>
      <c r="AT137" s="377" t="str">
        <f>IF('INPUT &amp; OUTPUT'!$AF$10=1,"",IF('INPUT &amp; OUTPUT'!$AF$10=2,$B137,$T137))</f>
        <v>Office</v>
      </c>
      <c r="AU137" s="378"/>
      <c r="AV137" s="378"/>
      <c r="AW137" s="379"/>
      <c r="AX137" s="380" t="str">
        <f>IF('INPUT &amp; OUTPUT'!$AF$10=1,"",IF('INPUT &amp; OUTPUT'!$AF$10=2,$B137,$Z137))</f>
        <v>Office</v>
      </c>
      <c r="AY137" s="381"/>
      <c r="AZ137" s="380"/>
      <c r="BA137" s="382" t="str">
        <f>IF('INPUT &amp; OUTPUT'!$AF$10=1,"",IF('INPUT &amp; OUTPUT'!$AF$10=2,E137,AC137))</f>
        <v>m² GFA</v>
      </c>
      <c r="BB137" s="383">
        <f>IF('INPUT &amp; OUTPUT'!$AF$10=1,"",IF('INPUT &amp; OUTPUT'!$AF$10=2,F137,AD137))</f>
        <v>3.5000000000000003E-2</v>
      </c>
      <c r="BC137" s="380" t="str">
        <f>IF('INPUT &amp; OUTPUT'!$AF$10=1,"",IF('INPUT &amp; OUTPUT'!$AF$10=2,$G137,$AE137))</f>
        <v>Office</v>
      </c>
      <c r="BD137" s="384"/>
      <c r="BE137" s="385"/>
      <c r="BF137" s="385" t="str">
        <f>IF('INPUT &amp; OUTPUT'!$AF$10=1,"",IF('INPUT &amp; OUTPUT'!$AF$10=2,$J137,$AG137))</f>
        <v>m²  GFA</v>
      </c>
      <c r="BG137" s="386">
        <f>IF('INPUT &amp; OUTPUT'!$AF$10=1,"",IF('INPUT &amp; OUTPUT'!$AF$10=2,"",$AH137))</f>
        <v>4.5899999999999996E-2</v>
      </c>
      <c r="BH137" s="296" t="str">
        <f>IF('INPUT &amp; OUTPUT'!$AF$10=1,"",IF('INPUT &amp; OUTPUT'!$AF$10=2,$K137,$AI137))</f>
        <v>1/5 or part</v>
      </c>
      <c r="BI137" s="380" t="str">
        <f>IF('INPUT &amp; OUTPUT'!$AF$10=1,"",IF('INPUT &amp; OUTPUT'!$AF$10=2,$L137,$AJ137))</f>
        <v>Commercial or retail uses</v>
      </c>
      <c r="BJ137" s="385"/>
      <c r="BK137" s="385" t="str">
        <f>IF('INPUT &amp; OUTPUT'!$AF$10=1,"",IF('INPUT &amp; OUTPUT'!$AF$10=2,$M137,$AL137))</f>
        <v>m² site area</v>
      </c>
      <c r="BL137" s="296">
        <f>IF('INPUT &amp; OUTPUT'!$AF$10=1,"",IF('INPUT &amp; OUTPUT'!$AF$10=2,$N137,$AM137))</f>
        <v>2.5000000000000001E-3</v>
      </c>
      <c r="BM137" s="384" t="str">
        <f>IF(OR(BI137="Single dwelling unit",BI137="Multiple dwelling units"),"dwelling",IF(AND('INPUT &amp; OUTPUT'!$AF$10=2,'Reference Data'!AT137&lt;&gt;0),"lot","-"))</f>
        <v>-</v>
      </c>
      <c r="BN137" s="387"/>
      <c r="BO137" s="380" t="str">
        <f>IF('INPUT &amp; OUTPUT'!$AF$10=1,"",IF('INPUT &amp; OUTPUT'!$AF$10=2,$O137,$AN137))</f>
        <v>Commercial (office)</v>
      </c>
      <c r="BP137" s="378"/>
      <c r="BQ137" s="378"/>
      <c r="BR137" s="379"/>
      <c r="BS137" s="282"/>
      <c r="BT137" s="282"/>
      <c r="BU137" s="282"/>
      <c r="BV137" s="282"/>
      <c r="BW137" s="282"/>
      <c r="BX137" s="282"/>
      <c r="BY137" s="282"/>
      <c r="BZ137" s="282"/>
      <c r="CA137" s="309"/>
      <c r="CB137" s="282"/>
      <c r="CC137" s="282"/>
      <c r="CD137" s="282"/>
      <c r="CE137" s="282"/>
      <c r="CF137" s="282"/>
      <c r="CG137" s="282"/>
      <c r="CH137" s="282"/>
      <c r="CI137" s="282"/>
      <c r="CJ137" s="282"/>
      <c r="CK137" s="282"/>
      <c r="CL137" s="282"/>
      <c r="CM137" s="282"/>
      <c r="CN137" s="282"/>
      <c r="CO137" s="282"/>
      <c r="CP137" s="282"/>
      <c r="CQ137" s="282"/>
      <c r="CR137" s="282"/>
      <c r="CS137" s="282"/>
      <c r="CT137" s="282"/>
      <c r="CU137" s="282"/>
      <c r="CV137" s="282"/>
      <c r="CW137" s="282"/>
      <c r="CX137" s="282"/>
      <c r="CY137" s="282"/>
      <c r="CZ137" s="282"/>
      <c r="DA137" s="282"/>
      <c r="DB137" s="282"/>
      <c r="DC137" s="282"/>
      <c r="DD137" s="282"/>
      <c r="DE137" s="282"/>
      <c r="DF137" s="282"/>
      <c r="DG137" s="282"/>
      <c r="DH137" s="282"/>
      <c r="DI137" s="282"/>
      <c r="DJ137" s="282"/>
      <c r="DK137" s="282"/>
      <c r="DL137" s="282"/>
      <c r="DM137" s="282"/>
      <c r="DN137" s="282"/>
      <c r="DO137" s="282"/>
      <c r="DP137" s="282"/>
      <c r="DQ137" s="282"/>
      <c r="DR137" s="282"/>
      <c r="DS137" s="282"/>
      <c r="DT137" s="282"/>
      <c r="DU137" s="282"/>
      <c r="DV137" s="282"/>
      <c r="DW137" s="282"/>
      <c r="DX137" s="282"/>
      <c r="DY137" s="282"/>
      <c r="DZ137" s="282"/>
      <c r="EA137" s="282"/>
      <c r="EB137" s="282"/>
      <c r="EC137" s="282"/>
      <c r="ED137" s="282"/>
      <c r="EE137" s="282"/>
      <c r="EF137" s="282"/>
      <c r="EG137" s="282"/>
      <c r="EH137" s="282"/>
      <c r="EI137" s="282"/>
      <c r="EJ137" s="282"/>
      <c r="EK137" s="282"/>
      <c r="EL137" s="282"/>
      <c r="EM137" s="282"/>
      <c r="EN137" s="282"/>
      <c r="EO137" s="282"/>
      <c r="EP137" s="282"/>
      <c r="EQ137" s="282"/>
      <c r="ER137" s="282"/>
      <c r="ES137" s="282"/>
      <c r="ET137" s="282"/>
      <c r="EU137" s="282"/>
      <c r="EV137" s="282"/>
      <c r="EW137" s="282"/>
      <c r="EX137" s="282"/>
      <c r="EY137" s="282"/>
      <c r="EZ137" s="282"/>
      <c r="FA137" s="282"/>
      <c r="FB137" s="282"/>
      <c r="FC137" s="282"/>
      <c r="FD137" s="282"/>
      <c r="FE137" s="282"/>
      <c r="FF137" s="282"/>
      <c r="FG137" s="282"/>
      <c r="FH137" s="282"/>
      <c r="FI137" s="282"/>
      <c r="FJ137" s="282"/>
      <c r="FK137" s="282"/>
      <c r="FL137" s="282"/>
      <c r="FM137" s="282"/>
      <c r="FN137" s="282"/>
      <c r="FO137" s="282"/>
      <c r="FP137" s="282"/>
      <c r="FQ137" s="282"/>
      <c r="FR137" s="282"/>
      <c r="FS137" s="282"/>
      <c r="FT137" s="282"/>
      <c r="FU137" s="282"/>
      <c r="FV137" s="282"/>
      <c r="FW137" s="282"/>
      <c r="FX137" s="282"/>
      <c r="FY137" s="282"/>
      <c r="FZ137" s="282"/>
      <c r="GA137" s="282"/>
      <c r="GB137" s="282"/>
      <c r="GC137" s="282"/>
      <c r="GD137" s="282"/>
      <c r="GE137" s="282"/>
      <c r="GF137" s="282"/>
      <c r="GG137" s="282"/>
      <c r="GH137" s="587"/>
      <c r="GI137" s="587"/>
      <c r="GJ137" s="587"/>
      <c r="GK137" s="587"/>
      <c r="GL137" s="587"/>
      <c r="GM137" s="587"/>
      <c r="GN137" s="587"/>
      <c r="GO137" s="587"/>
      <c r="GP137" s="587"/>
      <c r="GQ137" s="587"/>
      <c r="GR137" s="587"/>
      <c r="GS137" s="587"/>
      <c r="GT137" s="587"/>
      <c r="GU137" s="587"/>
      <c r="GV137" s="587"/>
      <c r="GW137" s="587"/>
      <c r="GX137" s="587"/>
      <c r="GY137" s="587"/>
      <c r="GZ137" s="587"/>
      <c r="HA137" s="587"/>
      <c r="HB137" s="587"/>
      <c r="HC137" s="587"/>
      <c r="HD137" s="587"/>
      <c r="HE137" s="587"/>
      <c r="HF137" s="587"/>
      <c r="HG137" s="587"/>
      <c r="HH137" s="587"/>
      <c r="HI137" s="587"/>
      <c r="HJ137" s="587"/>
      <c r="HK137" s="587"/>
      <c r="HL137" s="587"/>
      <c r="HM137" s="587"/>
      <c r="HN137" s="587"/>
      <c r="HO137" s="587"/>
      <c r="HP137" s="587"/>
      <c r="HQ137" s="587"/>
      <c r="HR137" s="587"/>
      <c r="HS137" s="587"/>
      <c r="HT137" s="587"/>
      <c r="HU137" s="587"/>
      <c r="HV137" s="587"/>
      <c r="HW137" s="587"/>
      <c r="HX137" s="587"/>
      <c r="HY137" s="587"/>
      <c r="HZ137" s="587"/>
      <c r="IA137" s="587"/>
      <c r="IB137" s="587"/>
      <c r="IC137" s="587"/>
      <c r="ID137" s="587"/>
      <c r="IE137" s="587"/>
      <c r="IF137" s="587"/>
      <c r="IG137" s="587"/>
      <c r="IH137" s="587"/>
      <c r="II137" s="587"/>
      <c r="IJ137" s="587"/>
      <c r="IK137" s="587"/>
      <c r="IL137" s="587"/>
      <c r="IM137" s="587"/>
      <c r="IN137" s="587"/>
      <c r="IO137" s="587"/>
      <c r="IP137" s="587"/>
      <c r="IQ137" s="587"/>
      <c r="IR137" s="587"/>
      <c r="IS137" s="587"/>
      <c r="IT137" s="587"/>
      <c r="IU137" s="587"/>
      <c r="IV137" s="587"/>
    </row>
    <row r="138" spans="1:256" ht="12.75" customHeight="1" x14ac:dyDescent="0.25">
      <c r="E138" s="305"/>
      <c r="F138" s="305"/>
      <c r="J138" s="305"/>
      <c r="K138" s="305"/>
      <c r="M138" s="305"/>
      <c r="N138" s="305"/>
      <c r="S138" s="413"/>
      <c r="T138" s="335" t="s">
        <v>353</v>
      </c>
      <c r="U138" s="317"/>
      <c r="V138" s="317"/>
      <c r="W138" s="317"/>
      <c r="X138" s="369" t="s">
        <v>197</v>
      </c>
      <c r="Y138" s="369" t="s">
        <v>593</v>
      </c>
      <c r="Z138" s="317" t="s">
        <v>353</v>
      </c>
      <c r="AA138" s="317"/>
      <c r="AB138" s="318"/>
      <c r="AC138" s="369" t="s">
        <v>642</v>
      </c>
      <c r="AD138" s="369">
        <v>0.17199999999999999</v>
      </c>
      <c r="AE138" s="317" t="s">
        <v>224</v>
      </c>
      <c r="AF138" s="318"/>
      <c r="AG138" s="335" t="s">
        <v>505</v>
      </c>
      <c r="AH138" s="369" t="s">
        <v>503</v>
      </c>
      <c r="AI138" s="369" t="s">
        <v>505</v>
      </c>
      <c r="AJ138" s="317" t="s">
        <v>407</v>
      </c>
      <c r="AK138" s="318"/>
      <c r="AL138" s="335" t="s">
        <v>589</v>
      </c>
      <c r="AM138" s="369">
        <v>2.5000000000000001E-3</v>
      </c>
      <c r="AN138" s="317" t="s">
        <v>477</v>
      </c>
      <c r="AO138" s="335"/>
      <c r="AP138" s="335"/>
      <c r="AQ138" s="371"/>
      <c r="AT138" s="377" t="str">
        <f>IF('INPUT &amp; OUTPUT'!$AF$10=1,"",IF('INPUT &amp; OUTPUT'!$AF$10=2,$B138,$T138))</f>
        <v>Outdoor Recreation - Club House</v>
      </c>
      <c r="AU138" s="378"/>
      <c r="AV138" s="378"/>
      <c r="AW138" s="379"/>
      <c r="AX138" s="380" t="str">
        <f>IF('INPUT &amp; OUTPUT'!$AF$10=1,"",IF('INPUT &amp; OUTPUT'!$AF$10=2,$B138,$Z138))</f>
        <v>Outdoor Recreation - Club House</v>
      </c>
      <c r="AY138" s="381"/>
      <c r="AZ138" s="380"/>
      <c r="BA138" s="382" t="str">
        <f>IF('INPUT &amp; OUTPUT'!$AF$10=1,"",IF('INPUT &amp; OUTPUT'!$AF$10=2,E138,AC138))</f>
        <v>m² TUA</v>
      </c>
      <c r="BB138" s="383">
        <f>IF('INPUT &amp; OUTPUT'!$AF$10=1,"",IF('INPUT &amp; OUTPUT'!$AF$10=2,F138,AD138))</f>
        <v>0.17199999999999999</v>
      </c>
      <c r="BC138" s="380" t="str">
        <f>IF('INPUT &amp; OUTPUT'!$AF$10=1,"",IF('INPUT &amp; OUTPUT'!$AF$10=2,$G138,$AE138))</f>
        <v>Other</v>
      </c>
      <c r="BD138" s="384"/>
      <c r="BE138" s="385"/>
      <c r="BF138" s="385" t="str">
        <f>IF('INPUT &amp; OUTPUT'!$AF$10=1,"",IF('INPUT &amp; OUTPUT'!$AF$10=2,$J138,$AG138))</f>
        <v>TBA*</v>
      </c>
      <c r="BG138" s="386" t="str">
        <f>IF('INPUT &amp; OUTPUT'!$AF$10=1,"",IF('INPUT &amp; OUTPUT'!$AF$10=2,"",$AH138))</f>
        <v>-</v>
      </c>
      <c r="BH138" s="296" t="str">
        <f>IF('INPUT &amp; OUTPUT'!$AF$10=1,"",IF('INPUT &amp; OUTPUT'!$AF$10=2,$K138,$AI138))</f>
        <v>TBA*</v>
      </c>
      <c r="BI138" s="380" t="str">
        <f>IF('INPUT &amp; OUTPUT'!$AF$10=1,"",IF('INPUT &amp; OUTPUT'!$AF$10=2,$L138,$AJ138))</f>
        <v>Commercial or retail uses</v>
      </c>
      <c r="BJ138" s="385"/>
      <c r="BK138" s="385" t="str">
        <f>IF('INPUT &amp; OUTPUT'!$AF$10=1,"",IF('INPUT &amp; OUTPUT'!$AF$10=2,$M138,$AL138))</f>
        <v>m² site area</v>
      </c>
      <c r="BL138" s="296">
        <f>IF('INPUT &amp; OUTPUT'!$AF$10=1,"",IF('INPUT &amp; OUTPUT'!$AF$10=2,$N138,$AM138))</f>
        <v>2.5000000000000001E-3</v>
      </c>
      <c r="BM138" s="384" t="str">
        <f>IF(OR(BI138="Single dwelling unit",BI138="Multiple dwelling units"),"dwelling",IF(AND('INPUT &amp; OUTPUT'!$AF$10=2,'Reference Data'!AT138&lt;&gt;0),"lot","-"))</f>
        <v>-</v>
      </c>
      <c r="BN138" s="387"/>
      <c r="BO138" s="380" t="str">
        <f>IF('INPUT &amp; OUTPUT'!$AF$10=1,"",IF('INPUT &amp; OUTPUT'!$AF$10=2,$O138,$AN138))</f>
        <v>Specialised uses</v>
      </c>
      <c r="BP138" s="378"/>
      <c r="BQ138" s="378"/>
      <c r="BR138" s="379"/>
      <c r="CA138" s="309"/>
      <c r="GH138" s="587"/>
      <c r="GI138" s="587"/>
      <c r="GJ138" s="587"/>
      <c r="GK138" s="587"/>
      <c r="GL138" s="587"/>
      <c r="GM138" s="587"/>
      <c r="GN138" s="587"/>
      <c r="GO138" s="587"/>
      <c r="GP138" s="587"/>
      <c r="GQ138" s="587"/>
      <c r="GR138" s="587"/>
      <c r="GS138" s="587"/>
      <c r="GT138" s="587"/>
      <c r="GU138" s="587"/>
      <c r="GV138" s="587"/>
      <c r="GW138" s="587"/>
      <c r="GX138" s="587"/>
      <c r="GY138" s="587"/>
      <c r="GZ138" s="587"/>
      <c r="HA138" s="587"/>
      <c r="HB138" s="587"/>
      <c r="HC138" s="587"/>
      <c r="HD138" s="587"/>
      <c r="HE138" s="587"/>
      <c r="HF138" s="587"/>
      <c r="HG138" s="587"/>
      <c r="HH138" s="587"/>
      <c r="HI138" s="587"/>
      <c r="HJ138" s="587"/>
      <c r="HK138" s="587"/>
      <c r="HL138" s="587"/>
      <c r="HM138" s="587"/>
      <c r="HN138" s="587"/>
      <c r="HO138" s="587"/>
      <c r="HP138" s="587"/>
      <c r="HQ138" s="587"/>
      <c r="HR138" s="587"/>
      <c r="HS138" s="587"/>
      <c r="HT138" s="587"/>
      <c r="HU138" s="587"/>
      <c r="HV138" s="587"/>
      <c r="HW138" s="587"/>
      <c r="HX138" s="587"/>
      <c r="HY138" s="587"/>
      <c r="HZ138" s="587"/>
      <c r="IA138" s="587"/>
      <c r="IB138" s="587"/>
      <c r="IC138" s="587"/>
      <c r="ID138" s="587"/>
      <c r="IE138" s="587"/>
      <c r="IF138" s="587"/>
      <c r="IG138" s="587"/>
      <c r="IH138" s="587"/>
      <c r="II138" s="587"/>
      <c r="IJ138" s="587"/>
      <c r="IK138" s="587"/>
      <c r="IL138" s="587"/>
      <c r="IM138" s="587"/>
      <c r="IN138" s="587"/>
      <c r="IO138" s="587"/>
      <c r="IP138" s="587"/>
      <c r="IQ138" s="587"/>
      <c r="IR138" s="587"/>
      <c r="IS138" s="587"/>
      <c r="IT138" s="587"/>
      <c r="IU138" s="587"/>
      <c r="IV138" s="587"/>
    </row>
    <row r="139" spans="1:256" s="388" customFormat="1" ht="12.75" customHeight="1" x14ac:dyDescent="0.25">
      <c r="A139" s="282"/>
      <c r="B139" s="282"/>
      <c r="C139" s="282"/>
      <c r="D139" s="282"/>
      <c r="E139" s="305"/>
      <c r="F139" s="305"/>
      <c r="G139" s="282"/>
      <c r="H139" s="282"/>
      <c r="I139" s="282"/>
      <c r="J139" s="305"/>
      <c r="K139" s="305"/>
      <c r="L139" s="282"/>
      <c r="M139" s="305"/>
      <c r="N139" s="305"/>
      <c r="O139" s="282"/>
      <c r="P139" s="282"/>
      <c r="Q139" s="282"/>
      <c r="R139" s="282"/>
      <c r="S139" s="413"/>
      <c r="T139" s="335" t="s">
        <v>122</v>
      </c>
      <c r="U139" s="317"/>
      <c r="V139" s="317"/>
      <c r="W139" s="317"/>
      <c r="X139" s="369" t="s">
        <v>197</v>
      </c>
      <c r="Y139" s="369" t="s">
        <v>103</v>
      </c>
      <c r="Z139" s="317" t="s">
        <v>224</v>
      </c>
      <c r="AA139" s="317"/>
      <c r="AB139" s="318"/>
      <c r="AC139" s="369" t="s">
        <v>223</v>
      </c>
      <c r="AD139" s="369">
        <v>0</v>
      </c>
      <c r="AE139" s="317" t="s">
        <v>224</v>
      </c>
      <c r="AF139" s="318"/>
      <c r="AG139" s="335" t="s">
        <v>505</v>
      </c>
      <c r="AH139" s="369" t="s">
        <v>503</v>
      </c>
      <c r="AI139" s="369" t="s">
        <v>505</v>
      </c>
      <c r="AJ139" s="317" t="s">
        <v>407</v>
      </c>
      <c r="AK139" s="318"/>
      <c r="AL139" s="335" t="s">
        <v>589</v>
      </c>
      <c r="AM139" s="369">
        <v>2.5000000000000001E-3</v>
      </c>
      <c r="AN139" s="317" t="s">
        <v>477</v>
      </c>
      <c r="AO139" s="335"/>
      <c r="AP139" s="335"/>
      <c r="AQ139" s="371"/>
      <c r="AR139" s="282"/>
      <c r="AS139" s="282"/>
      <c r="AT139" s="377" t="str">
        <f>IF('INPUT &amp; OUTPUT'!$AF$10=1,"",IF('INPUT &amp; OUTPUT'!$AF$10=2,$B139,$T139))</f>
        <v>Outdoor Recreation - Environment Facility</v>
      </c>
      <c r="AU139" s="378"/>
      <c r="AV139" s="378"/>
      <c r="AW139" s="379"/>
      <c r="AX139" s="380" t="str">
        <f>IF('INPUT &amp; OUTPUT'!$AF$10=1,"",IF('INPUT &amp; OUTPUT'!$AF$10=2,$B139,$Z139))</f>
        <v>Other</v>
      </c>
      <c r="AY139" s="381"/>
      <c r="AZ139" s="380"/>
      <c r="BA139" s="382" t="str">
        <f>IF('INPUT &amp; OUTPUT'!$AF$10=1,"",IF('INPUT &amp; OUTPUT'!$AF$10=2,E139,AC139))</f>
        <v>FPA</v>
      </c>
      <c r="BB139" s="383">
        <f>IF('INPUT &amp; OUTPUT'!$AF$10=1,"",IF('INPUT &amp; OUTPUT'!$AF$10=2,F139,AD139))</f>
        <v>0</v>
      </c>
      <c r="BC139" s="380" t="str">
        <f>IF('INPUT &amp; OUTPUT'!$AF$10=1,"",IF('INPUT &amp; OUTPUT'!$AF$10=2,$G139,$AE139))</f>
        <v>Other</v>
      </c>
      <c r="BD139" s="384"/>
      <c r="BE139" s="385"/>
      <c r="BF139" s="385" t="str">
        <f>IF('INPUT &amp; OUTPUT'!$AF$10=1,"",IF('INPUT &amp; OUTPUT'!$AF$10=2,$J139,$AG139))</f>
        <v>TBA*</v>
      </c>
      <c r="BG139" s="386" t="str">
        <f>IF('INPUT &amp; OUTPUT'!$AF$10=1,"",IF('INPUT &amp; OUTPUT'!$AF$10=2,"",$AH139))</f>
        <v>-</v>
      </c>
      <c r="BH139" s="296" t="str">
        <f>IF('INPUT &amp; OUTPUT'!$AF$10=1,"",IF('INPUT &amp; OUTPUT'!$AF$10=2,$K139,$AI139))</f>
        <v>TBA*</v>
      </c>
      <c r="BI139" s="380" t="str">
        <f>IF('INPUT &amp; OUTPUT'!$AF$10=1,"",IF('INPUT &amp; OUTPUT'!$AF$10=2,$L139,$AJ139))</f>
        <v>Commercial or retail uses</v>
      </c>
      <c r="BJ139" s="385"/>
      <c r="BK139" s="385" t="str">
        <f>IF('INPUT &amp; OUTPUT'!$AF$10=1,"",IF('INPUT &amp; OUTPUT'!$AF$10=2,$M139,$AL139))</f>
        <v>m² site area</v>
      </c>
      <c r="BL139" s="296">
        <f>IF('INPUT &amp; OUTPUT'!$AF$10=1,"",IF('INPUT &amp; OUTPUT'!$AF$10=2,$N139,$AM139))</f>
        <v>2.5000000000000001E-3</v>
      </c>
      <c r="BM139" s="384" t="str">
        <f>IF(OR(BI139="Single dwelling unit",BI139="Multiple dwelling units"),"dwelling",IF(AND('INPUT &amp; OUTPUT'!$AF$10=2,'Reference Data'!AT139&lt;&gt;0),"lot","-"))</f>
        <v>-</v>
      </c>
      <c r="BN139" s="387"/>
      <c r="BO139" s="380" t="str">
        <f>IF('INPUT &amp; OUTPUT'!$AF$10=1,"",IF('INPUT &amp; OUTPUT'!$AF$10=2,$O139,$AN139))</f>
        <v>Specialised uses</v>
      </c>
      <c r="BP139" s="378"/>
      <c r="BQ139" s="378"/>
      <c r="BR139" s="379"/>
      <c r="BS139" s="282"/>
      <c r="BT139" s="282"/>
      <c r="BU139" s="282"/>
      <c r="BV139" s="282"/>
      <c r="BW139" s="282"/>
      <c r="BX139" s="282"/>
      <c r="BY139" s="282"/>
      <c r="BZ139" s="282"/>
      <c r="CA139" s="309"/>
      <c r="CB139" s="282"/>
      <c r="CC139" s="282"/>
      <c r="CD139" s="282"/>
      <c r="CE139" s="282"/>
      <c r="CF139" s="282"/>
      <c r="CG139" s="282"/>
      <c r="CH139" s="282"/>
      <c r="CI139" s="282"/>
      <c r="CJ139" s="282"/>
      <c r="CK139" s="282"/>
      <c r="CL139" s="282"/>
      <c r="CM139" s="282"/>
      <c r="CN139" s="282"/>
      <c r="CO139" s="282"/>
      <c r="CP139" s="282"/>
      <c r="CQ139" s="282"/>
      <c r="CR139" s="282"/>
      <c r="CS139" s="282"/>
      <c r="CT139" s="282"/>
      <c r="CU139" s="282"/>
      <c r="CV139" s="282"/>
      <c r="CW139" s="282"/>
      <c r="CX139" s="282"/>
      <c r="CY139" s="282"/>
      <c r="CZ139" s="282"/>
      <c r="DA139" s="282"/>
      <c r="DB139" s="282"/>
      <c r="DC139" s="282"/>
      <c r="DD139" s="282"/>
      <c r="DE139" s="282"/>
      <c r="DF139" s="282"/>
      <c r="DG139" s="282"/>
      <c r="DH139" s="282"/>
      <c r="DI139" s="282"/>
      <c r="DJ139" s="282"/>
      <c r="DK139" s="282"/>
      <c r="DL139" s="282"/>
      <c r="DM139" s="282"/>
      <c r="DN139" s="282"/>
      <c r="DO139" s="282"/>
      <c r="DP139" s="282"/>
      <c r="DQ139" s="282"/>
      <c r="DR139" s="282"/>
      <c r="DS139" s="282"/>
      <c r="DT139" s="282"/>
      <c r="DU139" s="282"/>
      <c r="DV139" s="282"/>
      <c r="DW139" s="282"/>
      <c r="DX139" s="282"/>
      <c r="DY139" s="282"/>
      <c r="DZ139" s="282"/>
      <c r="EA139" s="282"/>
      <c r="EB139" s="282"/>
      <c r="EC139" s="282"/>
      <c r="ED139" s="282"/>
      <c r="EE139" s="282"/>
      <c r="EF139" s="282"/>
      <c r="EG139" s="282"/>
      <c r="EH139" s="282"/>
      <c r="EI139" s="282"/>
      <c r="EJ139" s="282"/>
      <c r="EK139" s="282"/>
      <c r="EL139" s="282"/>
      <c r="EM139" s="282"/>
      <c r="EN139" s="282"/>
      <c r="EO139" s="282"/>
      <c r="EP139" s="282"/>
      <c r="EQ139" s="282"/>
      <c r="ER139" s="282"/>
      <c r="ES139" s="282"/>
      <c r="ET139" s="282"/>
      <c r="EU139" s="282"/>
      <c r="EV139" s="282"/>
      <c r="EW139" s="282"/>
      <c r="EX139" s="282"/>
      <c r="EY139" s="282"/>
      <c r="EZ139" s="282"/>
      <c r="FA139" s="282"/>
      <c r="FB139" s="282"/>
      <c r="FC139" s="282"/>
      <c r="FD139" s="282"/>
      <c r="FE139" s="282"/>
      <c r="FF139" s="282"/>
      <c r="FG139" s="282"/>
      <c r="FH139" s="282"/>
      <c r="FI139" s="282"/>
      <c r="FJ139" s="282"/>
      <c r="FK139" s="282"/>
      <c r="FL139" s="282"/>
      <c r="FM139" s="282"/>
      <c r="FN139" s="282"/>
      <c r="FO139" s="282"/>
      <c r="FP139" s="282"/>
      <c r="FQ139" s="282"/>
      <c r="FR139" s="282"/>
      <c r="FS139" s="282"/>
      <c r="FT139" s="282"/>
      <c r="FU139" s="282"/>
      <c r="FV139" s="282"/>
      <c r="FW139" s="282"/>
      <c r="FX139" s="282"/>
      <c r="FY139" s="282"/>
      <c r="FZ139" s="282"/>
      <c r="GA139" s="282"/>
      <c r="GB139" s="282"/>
      <c r="GC139" s="282"/>
      <c r="GD139" s="282"/>
      <c r="GE139" s="282"/>
      <c r="GF139" s="282"/>
      <c r="GG139" s="282"/>
      <c r="GH139" s="587"/>
      <c r="GI139" s="587"/>
      <c r="GJ139" s="587"/>
      <c r="GK139" s="587"/>
      <c r="GL139" s="587"/>
      <c r="GM139" s="587"/>
      <c r="GN139" s="587"/>
      <c r="GO139" s="587"/>
      <c r="GP139" s="587"/>
      <c r="GQ139" s="587"/>
      <c r="GR139" s="587"/>
      <c r="GS139" s="587"/>
      <c r="GT139" s="587"/>
      <c r="GU139" s="587"/>
      <c r="GV139" s="587"/>
      <c r="GW139" s="587"/>
      <c r="GX139" s="587"/>
      <c r="GY139" s="587"/>
      <c r="GZ139" s="587"/>
      <c r="HA139" s="587"/>
      <c r="HB139" s="587"/>
      <c r="HC139" s="587"/>
      <c r="HD139" s="587"/>
      <c r="HE139" s="587"/>
      <c r="HF139" s="587"/>
      <c r="HG139" s="587"/>
      <c r="HH139" s="587"/>
      <c r="HI139" s="587"/>
      <c r="HJ139" s="587"/>
      <c r="HK139" s="587"/>
      <c r="HL139" s="587"/>
      <c r="HM139" s="587"/>
      <c r="HN139" s="587"/>
      <c r="HO139" s="587"/>
      <c r="HP139" s="587"/>
      <c r="HQ139" s="587"/>
      <c r="HR139" s="587"/>
      <c r="HS139" s="587"/>
      <c r="HT139" s="587"/>
      <c r="HU139" s="587"/>
      <c r="HV139" s="587"/>
      <c r="HW139" s="587"/>
      <c r="HX139" s="587"/>
      <c r="HY139" s="587"/>
      <c r="HZ139" s="587"/>
      <c r="IA139" s="587"/>
      <c r="IB139" s="587"/>
      <c r="IC139" s="587"/>
      <c r="ID139" s="587"/>
      <c r="IE139" s="587"/>
      <c r="IF139" s="587"/>
      <c r="IG139" s="587"/>
      <c r="IH139" s="587"/>
      <c r="II139" s="587"/>
      <c r="IJ139" s="587"/>
      <c r="IK139" s="587"/>
      <c r="IL139" s="587"/>
      <c r="IM139" s="587"/>
      <c r="IN139" s="587"/>
      <c r="IO139" s="587"/>
      <c r="IP139" s="587"/>
      <c r="IQ139" s="587"/>
      <c r="IR139" s="587"/>
      <c r="IS139" s="587"/>
      <c r="IT139" s="587"/>
      <c r="IU139" s="587"/>
      <c r="IV139" s="587"/>
    </row>
    <row r="140" spans="1:256" s="388" customFormat="1" ht="12.75" customHeight="1" x14ac:dyDescent="0.25">
      <c r="A140" s="282"/>
      <c r="B140" s="282"/>
      <c r="C140" s="282"/>
      <c r="D140" s="282"/>
      <c r="E140" s="305"/>
      <c r="F140" s="305"/>
      <c r="G140" s="282"/>
      <c r="H140" s="282"/>
      <c r="I140" s="282"/>
      <c r="J140" s="305"/>
      <c r="K140" s="305"/>
      <c r="L140" s="282"/>
      <c r="M140" s="305"/>
      <c r="N140" s="305"/>
      <c r="O140" s="282"/>
      <c r="P140" s="282"/>
      <c r="Q140" s="282"/>
      <c r="R140" s="282"/>
      <c r="S140" s="413"/>
      <c r="T140" s="335" t="s">
        <v>352</v>
      </c>
      <c r="U140" s="317"/>
      <c r="V140" s="317"/>
      <c r="W140" s="317"/>
      <c r="X140" s="369" t="s">
        <v>197</v>
      </c>
      <c r="Y140" s="369" t="s">
        <v>593</v>
      </c>
      <c r="Z140" s="317" t="s">
        <v>352</v>
      </c>
      <c r="AA140" s="317"/>
      <c r="AB140" s="318"/>
      <c r="AC140" s="369" t="s">
        <v>373</v>
      </c>
      <c r="AD140" s="369">
        <v>3.2</v>
      </c>
      <c r="AE140" s="317" t="s">
        <v>224</v>
      </c>
      <c r="AF140" s="318"/>
      <c r="AG140" s="335" t="s">
        <v>505</v>
      </c>
      <c r="AH140" s="369" t="s">
        <v>503</v>
      </c>
      <c r="AI140" s="369" t="s">
        <v>505</v>
      </c>
      <c r="AJ140" s="317" t="s">
        <v>407</v>
      </c>
      <c r="AK140" s="318"/>
      <c r="AL140" s="335" t="s">
        <v>589</v>
      </c>
      <c r="AM140" s="369">
        <v>2.5000000000000001E-3</v>
      </c>
      <c r="AN140" s="317" t="s">
        <v>477</v>
      </c>
      <c r="AO140" s="335"/>
      <c r="AP140" s="335"/>
      <c r="AQ140" s="371"/>
      <c r="AR140" s="282"/>
      <c r="AS140" s="282"/>
      <c r="AT140" s="377" t="str">
        <f>IF('INPUT &amp; OUTPUT'!$AF$10=1,"",IF('INPUT &amp; OUTPUT'!$AF$10=2,$B140,$T140))</f>
        <v>Outdoor Recreation - Golf Course</v>
      </c>
      <c r="AU140" s="378"/>
      <c r="AV140" s="378"/>
      <c r="AW140" s="379"/>
      <c r="AX140" s="380" t="str">
        <f>IF('INPUT &amp; OUTPUT'!$AF$10=1,"",IF('INPUT &amp; OUTPUT'!$AF$10=2,$B140,$Z140))</f>
        <v>Outdoor Recreation - Golf Course</v>
      </c>
      <c r="AY140" s="381"/>
      <c r="AZ140" s="380"/>
      <c r="BA140" s="382" t="str">
        <f>IF('INPUT &amp; OUTPUT'!$AF$10=1,"",IF('INPUT &amp; OUTPUT'!$AF$10=2,E140,AC140))</f>
        <v>hole</v>
      </c>
      <c r="BB140" s="383">
        <f>IF('INPUT &amp; OUTPUT'!$AF$10=1,"",IF('INPUT &amp; OUTPUT'!$AF$10=2,F140,AD140))</f>
        <v>3.2</v>
      </c>
      <c r="BC140" s="380" t="str">
        <f>IF('INPUT &amp; OUTPUT'!$AF$10=1,"",IF('INPUT &amp; OUTPUT'!$AF$10=2,$G140,$AE140))</f>
        <v>Other</v>
      </c>
      <c r="BD140" s="384"/>
      <c r="BE140" s="385"/>
      <c r="BF140" s="385" t="str">
        <f>IF('INPUT &amp; OUTPUT'!$AF$10=1,"",IF('INPUT &amp; OUTPUT'!$AF$10=2,$J140,$AG140))</f>
        <v>TBA*</v>
      </c>
      <c r="BG140" s="386" t="str">
        <f>IF('INPUT &amp; OUTPUT'!$AF$10=1,"",IF('INPUT &amp; OUTPUT'!$AF$10=2,"",$AH140))</f>
        <v>-</v>
      </c>
      <c r="BH140" s="296" t="str">
        <f>IF('INPUT &amp; OUTPUT'!$AF$10=1,"",IF('INPUT &amp; OUTPUT'!$AF$10=2,$K140,$AI140))</f>
        <v>TBA*</v>
      </c>
      <c r="BI140" s="380" t="str">
        <f>IF('INPUT &amp; OUTPUT'!$AF$10=1,"",IF('INPUT &amp; OUTPUT'!$AF$10=2,$L140,$AJ140))</f>
        <v>Commercial or retail uses</v>
      </c>
      <c r="BJ140" s="385"/>
      <c r="BK140" s="385" t="str">
        <f>IF('INPUT &amp; OUTPUT'!$AF$10=1,"",IF('INPUT &amp; OUTPUT'!$AF$10=2,$M140,$AL140))</f>
        <v>m² site area</v>
      </c>
      <c r="BL140" s="296">
        <f>IF('INPUT &amp; OUTPUT'!$AF$10=1,"",IF('INPUT &amp; OUTPUT'!$AF$10=2,$N140,$AM140))</f>
        <v>2.5000000000000001E-3</v>
      </c>
      <c r="BM140" s="384" t="str">
        <f>IF(OR(BI140="Single dwelling unit",BI140="Multiple dwelling units"),"dwelling",IF(AND('INPUT &amp; OUTPUT'!$AF$10=2,'Reference Data'!AT140&lt;&gt;0),"lot","-"))</f>
        <v>-</v>
      </c>
      <c r="BN140" s="387"/>
      <c r="BO140" s="380" t="str">
        <f>IF('INPUT &amp; OUTPUT'!$AF$10=1,"",IF('INPUT &amp; OUTPUT'!$AF$10=2,$O140,$AN140))</f>
        <v>Specialised uses</v>
      </c>
      <c r="BP140" s="378"/>
      <c r="BQ140" s="378"/>
      <c r="BR140" s="379"/>
      <c r="BS140" s="282"/>
      <c r="BT140" s="282"/>
      <c r="BU140" s="282"/>
      <c r="BV140" s="282"/>
      <c r="BW140" s="282"/>
      <c r="BX140" s="282"/>
      <c r="BY140" s="282"/>
      <c r="BZ140" s="282"/>
      <c r="CA140" s="309"/>
      <c r="CB140" s="282"/>
      <c r="CC140" s="282"/>
      <c r="CD140" s="282"/>
      <c r="CE140" s="282"/>
      <c r="CF140" s="282"/>
      <c r="CG140" s="282"/>
      <c r="CH140" s="282"/>
      <c r="CI140" s="282"/>
      <c r="CJ140" s="282"/>
      <c r="CK140" s="282"/>
      <c r="CL140" s="282"/>
      <c r="CM140" s="282"/>
      <c r="CN140" s="282"/>
      <c r="CO140" s="282"/>
      <c r="CP140" s="282"/>
      <c r="CQ140" s="282"/>
      <c r="CR140" s="282"/>
      <c r="CS140" s="282"/>
      <c r="CT140" s="282"/>
      <c r="CU140" s="282"/>
      <c r="CV140" s="282"/>
      <c r="CW140" s="282"/>
      <c r="CX140" s="282"/>
      <c r="CY140" s="282"/>
      <c r="CZ140" s="282"/>
      <c r="DA140" s="282"/>
      <c r="DB140" s="282"/>
      <c r="DC140" s="282"/>
      <c r="DD140" s="282"/>
      <c r="DE140" s="282"/>
      <c r="DF140" s="282"/>
      <c r="DG140" s="282"/>
      <c r="DH140" s="282"/>
      <c r="DI140" s="282"/>
      <c r="DJ140" s="282"/>
      <c r="DK140" s="282"/>
      <c r="DL140" s="282"/>
      <c r="DM140" s="282"/>
      <c r="DN140" s="282"/>
      <c r="DO140" s="282"/>
      <c r="DP140" s="282"/>
      <c r="DQ140" s="282"/>
      <c r="DR140" s="282"/>
      <c r="DS140" s="282"/>
      <c r="DT140" s="282"/>
      <c r="DU140" s="282"/>
      <c r="DV140" s="282"/>
      <c r="DW140" s="282"/>
      <c r="DX140" s="282"/>
      <c r="DY140" s="282"/>
      <c r="DZ140" s="282"/>
      <c r="EA140" s="282"/>
      <c r="EB140" s="282"/>
      <c r="EC140" s="282"/>
      <c r="ED140" s="282"/>
      <c r="EE140" s="282"/>
      <c r="EF140" s="282"/>
      <c r="EG140" s="282"/>
      <c r="EH140" s="282"/>
      <c r="EI140" s="282"/>
      <c r="EJ140" s="282"/>
      <c r="EK140" s="282"/>
      <c r="EL140" s="282"/>
      <c r="EM140" s="282"/>
      <c r="EN140" s="282"/>
      <c r="EO140" s="282"/>
      <c r="EP140" s="282"/>
      <c r="EQ140" s="282"/>
      <c r="ER140" s="282"/>
      <c r="ES140" s="282"/>
      <c r="ET140" s="282"/>
      <c r="EU140" s="282"/>
      <c r="EV140" s="282"/>
      <c r="EW140" s="282"/>
      <c r="EX140" s="282"/>
      <c r="EY140" s="282"/>
      <c r="EZ140" s="282"/>
      <c r="FA140" s="282"/>
      <c r="FB140" s="282"/>
      <c r="FC140" s="282"/>
      <c r="FD140" s="282"/>
      <c r="FE140" s="282"/>
      <c r="FF140" s="282"/>
      <c r="FG140" s="282"/>
      <c r="FH140" s="282"/>
      <c r="FI140" s="282"/>
      <c r="FJ140" s="282"/>
      <c r="FK140" s="282"/>
      <c r="FL140" s="282"/>
      <c r="FM140" s="282"/>
      <c r="FN140" s="282"/>
      <c r="FO140" s="282"/>
      <c r="FP140" s="282"/>
      <c r="FQ140" s="282"/>
      <c r="FR140" s="282"/>
      <c r="FS140" s="282"/>
      <c r="FT140" s="282"/>
      <c r="FU140" s="282"/>
      <c r="FV140" s="282"/>
      <c r="FW140" s="282"/>
      <c r="FX140" s="282"/>
      <c r="FY140" s="282"/>
      <c r="FZ140" s="282"/>
      <c r="GA140" s="282"/>
      <c r="GB140" s="282"/>
      <c r="GC140" s="282"/>
      <c r="GD140" s="282"/>
      <c r="GE140" s="282"/>
      <c r="GF140" s="282"/>
      <c r="GG140" s="282"/>
      <c r="GH140" s="587"/>
      <c r="GI140" s="587"/>
      <c r="GJ140" s="587"/>
      <c r="GK140" s="587"/>
      <c r="GL140" s="587"/>
      <c r="GM140" s="587"/>
      <c r="GN140" s="587"/>
      <c r="GO140" s="587"/>
      <c r="GP140" s="587"/>
      <c r="GQ140" s="587"/>
      <c r="GR140" s="587"/>
      <c r="GS140" s="587"/>
      <c r="GT140" s="587"/>
      <c r="GU140" s="587"/>
      <c r="GV140" s="587"/>
      <c r="GW140" s="587"/>
      <c r="GX140" s="587"/>
      <c r="GY140" s="587"/>
      <c r="GZ140" s="587"/>
      <c r="HA140" s="587"/>
      <c r="HB140" s="587"/>
      <c r="HC140" s="587"/>
      <c r="HD140" s="587"/>
      <c r="HE140" s="587"/>
      <c r="HF140" s="587"/>
      <c r="HG140" s="587"/>
      <c r="HH140" s="587"/>
      <c r="HI140" s="587"/>
      <c r="HJ140" s="587"/>
      <c r="HK140" s="587"/>
      <c r="HL140" s="587"/>
      <c r="HM140" s="587"/>
      <c r="HN140" s="587"/>
      <c r="HO140" s="587"/>
      <c r="HP140" s="587"/>
      <c r="HQ140" s="587"/>
      <c r="HR140" s="587"/>
      <c r="HS140" s="587"/>
      <c r="HT140" s="587"/>
      <c r="HU140" s="587"/>
      <c r="HV140" s="587"/>
      <c r="HW140" s="587"/>
      <c r="HX140" s="587"/>
      <c r="HY140" s="587"/>
      <c r="HZ140" s="587"/>
      <c r="IA140" s="587"/>
      <c r="IB140" s="587"/>
      <c r="IC140" s="587"/>
      <c r="ID140" s="587"/>
      <c r="IE140" s="587"/>
      <c r="IF140" s="587"/>
      <c r="IG140" s="587"/>
      <c r="IH140" s="587"/>
      <c r="II140" s="587"/>
      <c r="IJ140" s="587"/>
      <c r="IK140" s="587"/>
      <c r="IL140" s="587"/>
      <c r="IM140" s="587"/>
      <c r="IN140" s="587"/>
      <c r="IO140" s="587"/>
      <c r="IP140" s="587"/>
      <c r="IQ140" s="587"/>
      <c r="IR140" s="587"/>
      <c r="IS140" s="587"/>
      <c r="IT140" s="587"/>
      <c r="IU140" s="587"/>
      <c r="IV140" s="587"/>
    </row>
    <row r="141" spans="1:256" s="388" customFormat="1" ht="12.75" customHeight="1" x14ac:dyDescent="0.25">
      <c r="A141" s="282"/>
      <c r="B141" s="282"/>
      <c r="C141" s="282"/>
      <c r="D141" s="282"/>
      <c r="E141" s="305"/>
      <c r="F141" s="305"/>
      <c r="G141" s="282"/>
      <c r="H141" s="282"/>
      <c r="I141" s="282"/>
      <c r="J141" s="305"/>
      <c r="K141" s="305"/>
      <c r="L141" s="282"/>
      <c r="M141" s="305"/>
      <c r="N141" s="305"/>
      <c r="O141" s="282"/>
      <c r="P141" s="282"/>
      <c r="Q141" s="282"/>
      <c r="R141" s="282"/>
      <c r="S141" s="413"/>
      <c r="T141" s="335" t="s">
        <v>350</v>
      </c>
      <c r="U141" s="317"/>
      <c r="V141" s="317"/>
      <c r="W141" s="317"/>
      <c r="X141" s="369" t="s">
        <v>197</v>
      </c>
      <c r="Y141" s="369" t="s">
        <v>593</v>
      </c>
      <c r="Z141" s="317" t="s">
        <v>350</v>
      </c>
      <c r="AA141" s="317"/>
      <c r="AB141" s="318"/>
      <c r="AC141" s="369" t="s">
        <v>372</v>
      </c>
      <c r="AD141" s="369">
        <v>12.9</v>
      </c>
      <c r="AE141" s="317" t="s">
        <v>224</v>
      </c>
      <c r="AF141" s="318"/>
      <c r="AG141" s="335" t="s">
        <v>505</v>
      </c>
      <c r="AH141" s="369" t="s">
        <v>503</v>
      </c>
      <c r="AI141" s="369" t="s">
        <v>505</v>
      </c>
      <c r="AJ141" s="317" t="s">
        <v>407</v>
      </c>
      <c r="AK141" s="318"/>
      <c r="AL141" s="335" t="s">
        <v>589</v>
      </c>
      <c r="AM141" s="369">
        <v>2.5000000000000001E-3</v>
      </c>
      <c r="AN141" s="317" t="s">
        <v>477</v>
      </c>
      <c r="AO141" s="335"/>
      <c r="AP141" s="335"/>
      <c r="AQ141" s="371"/>
      <c r="AR141" s="282"/>
      <c r="AS141" s="282"/>
      <c r="AT141" s="377" t="str">
        <f>IF('INPUT &amp; OUTPUT'!$AF$10=1,"",IF('INPUT &amp; OUTPUT'!$AF$10=2,$B141,$T141))</f>
        <v>Outdoor Recreation - Lawn Bowls</v>
      </c>
      <c r="AU141" s="378"/>
      <c r="AV141" s="378"/>
      <c r="AW141" s="379"/>
      <c r="AX141" s="380" t="str">
        <f>IF('INPUT &amp; OUTPUT'!$AF$10=1,"",IF('INPUT &amp; OUTPUT'!$AF$10=2,$B141,$Z141))</f>
        <v>Outdoor Recreation - Lawn Bowls</v>
      </c>
      <c r="AY141" s="381"/>
      <c r="AZ141" s="380"/>
      <c r="BA141" s="382" t="str">
        <f>IF('INPUT &amp; OUTPUT'!$AF$10=1,"",IF('INPUT &amp; OUTPUT'!$AF$10=2,E141,AC141))</f>
        <v>green</v>
      </c>
      <c r="BB141" s="383">
        <f>IF('INPUT &amp; OUTPUT'!$AF$10=1,"",IF('INPUT &amp; OUTPUT'!$AF$10=2,F141,AD141))</f>
        <v>12.9</v>
      </c>
      <c r="BC141" s="380" t="str">
        <f>IF('INPUT &amp; OUTPUT'!$AF$10=1,"",IF('INPUT &amp; OUTPUT'!$AF$10=2,$G141,$AE141))</f>
        <v>Other</v>
      </c>
      <c r="BD141" s="384"/>
      <c r="BE141" s="385"/>
      <c r="BF141" s="385" t="str">
        <f>IF('INPUT &amp; OUTPUT'!$AF$10=1,"",IF('INPUT &amp; OUTPUT'!$AF$10=2,$J141,$AG141))</f>
        <v>TBA*</v>
      </c>
      <c r="BG141" s="386" t="str">
        <f>IF('INPUT &amp; OUTPUT'!$AF$10=1,"",IF('INPUT &amp; OUTPUT'!$AF$10=2,"",$AH141))</f>
        <v>-</v>
      </c>
      <c r="BH141" s="296" t="str">
        <f>IF('INPUT &amp; OUTPUT'!$AF$10=1,"",IF('INPUT &amp; OUTPUT'!$AF$10=2,$K141,$AI141))</f>
        <v>TBA*</v>
      </c>
      <c r="BI141" s="380" t="str">
        <f>IF('INPUT &amp; OUTPUT'!$AF$10=1,"",IF('INPUT &amp; OUTPUT'!$AF$10=2,$L141,$AJ141))</f>
        <v>Commercial or retail uses</v>
      </c>
      <c r="BJ141" s="385"/>
      <c r="BK141" s="385" t="str">
        <f>IF('INPUT &amp; OUTPUT'!$AF$10=1,"",IF('INPUT &amp; OUTPUT'!$AF$10=2,$M141,$AL141))</f>
        <v>m² site area</v>
      </c>
      <c r="BL141" s="296">
        <f>IF('INPUT &amp; OUTPUT'!$AF$10=1,"",IF('INPUT &amp; OUTPUT'!$AF$10=2,$N141,$AM141))</f>
        <v>2.5000000000000001E-3</v>
      </c>
      <c r="BM141" s="384" t="str">
        <f>IF(OR(BI141="Single dwelling unit",BI141="Multiple dwelling units"),"dwelling",IF(AND('INPUT &amp; OUTPUT'!$AF$10=2,'Reference Data'!AT141&lt;&gt;0),"lot","-"))</f>
        <v>-</v>
      </c>
      <c r="BN141" s="387"/>
      <c r="BO141" s="380" t="str">
        <f>IF('INPUT &amp; OUTPUT'!$AF$10=1,"",IF('INPUT &amp; OUTPUT'!$AF$10=2,$O141,$AN141))</f>
        <v>Specialised uses</v>
      </c>
      <c r="BP141" s="378"/>
      <c r="BQ141" s="378"/>
      <c r="BR141" s="379"/>
      <c r="BS141" s="282"/>
      <c r="BT141" s="282"/>
      <c r="BU141" s="282"/>
      <c r="BV141" s="282"/>
      <c r="BW141" s="282"/>
      <c r="BX141" s="282"/>
      <c r="BY141" s="282"/>
      <c r="BZ141" s="282"/>
      <c r="CA141" s="309"/>
      <c r="CB141" s="282"/>
      <c r="CC141" s="282"/>
      <c r="CD141" s="282"/>
      <c r="CE141" s="282"/>
      <c r="CF141" s="282"/>
      <c r="CG141" s="282"/>
      <c r="CH141" s="282"/>
      <c r="CI141" s="282"/>
      <c r="CJ141" s="282"/>
      <c r="CK141" s="282"/>
      <c r="CL141" s="282"/>
      <c r="CM141" s="282"/>
      <c r="CN141" s="282"/>
      <c r="CO141" s="282"/>
      <c r="CP141" s="282"/>
      <c r="CQ141" s="282"/>
      <c r="CR141" s="282"/>
      <c r="CS141" s="282"/>
      <c r="CT141" s="282"/>
      <c r="CU141" s="282"/>
      <c r="CV141" s="282"/>
      <c r="CW141" s="282"/>
      <c r="CX141" s="282"/>
      <c r="CY141" s="282"/>
      <c r="CZ141" s="282"/>
      <c r="DA141" s="282"/>
      <c r="DB141" s="282"/>
      <c r="DC141" s="282"/>
      <c r="DD141" s="282"/>
      <c r="DE141" s="282"/>
      <c r="DF141" s="282"/>
      <c r="DG141" s="282"/>
      <c r="DH141" s="282"/>
      <c r="DI141" s="282"/>
      <c r="DJ141" s="282"/>
      <c r="DK141" s="282"/>
      <c r="DL141" s="282"/>
      <c r="DM141" s="282"/>
      <c r="DN141" s="282"/>
      <c r="DO141" s="282"/>
      <c r="DP141" s="282"/>
      <c r="DQ141" s="282"/>
      <c r="DR141" s="282"/>
      <c r="DS141" s="282"/>
      <c r="DT141" s="282"/>
      <c r="DU141" s="282"/>
      <c r="DV141" s="282"/>
      <c r="DW141" s="282"/>
      <c r="DX141" s="282"/>
      <c r="DY141" s="282"/>
      <c r="DZ141" s="282"/>
      <c r="EA141" s="282"/>
      <c r="EB141" s="282"/>
      <c r="EC141" s="282"/>
      <c r="ED141" s="282"/>
      <c r="EE141" s="282"/>
      <c r="EF141" s="282"/>
      <c r="EG141" s="282"/>
      <c r="EH141" s="282"/>
      <c r="EI141" s="282"/>
      <c r="EJ141" s="282"/>
      <c r="EK141" s="282"/>
      <c r="EL141" s="282"/>
      <c r="EM141" s="282"/>
      <c r="EN141" s="282"/>
      <c r="EO141" s="282"/>
      <c r="EP141" s="282"/>
      <c r="EQ141" s="282"/>
      <c r="ER141" s="282"/>
      <c r="ES141" s="282"/>
      <c r="ET141" s="282"/>
      <c r="EU141" s="282"/>
      <c r="EV141" s="282"/>
      <c r="EW141" s="282"/>
      <c r="EX141" s="282"/>
      <c r="EY141" s="282"/>
      <c r="EZ141" s="282"/>
      <c r="FA141" s="282"/>
      <c r="FB141" s="282"/>
      <c r="FC141" s="282"/>
      <c r="FD141" s="282"/>
      <c r="FE141" s="282"/>
      <c r="FF141" s="282"/>
      <c r="FG141" s="282"/>
      <c r="FH141" s="282"/>
      <c r="FI141" s="282"/>
      <c r="FJ141" s="282"/>
      <c r="FK141" s="282"/>
      <c r="FL141" s="282"/>
      <c r="FM141" s="282"/>
      <c r="FN141" s="282"/>
      <c r="FO141" s="282"/>
      <c r="FP141" s="282"/>
      <c r="FQ141" s="282"/>
      <c r="FR141" s="282"/>
      <c r="FS141" s="282"/>
      <c r="FT141" s="282"/>
      <c r="FU141" s="282"/>
      <c r="FV141" s="282"/>
      <c r="FW141" s="282"/>
      <c r="FX141" s="282"/>
      <c r="FY141" s="282"/>
      <c r="FZ141" s="282"/>
      <c r="GA141" s="282"/>
      <c r="GB141" s="282"/>
      <c r="GC141" s="282"/>
      <c r="GD141" s="282"/>
      <c r="GE141" s="282"/>
      <c r="GF141" s="282"/>
      <c r="GG141" s="282"/>
      <c r="GH141" s="587"/>
      <c r="GI141" s="587"/>
      <c r="GJ141" s="587"/>
      <c r="GK141" s="587"/>
      <c r="GL141" s="587"/>
      <c r="GM141" s="587"/>
      <c r="GN141" s="587"/>
      <c r="GO141" s="587"/>
      <c r="GP141" s="587"/>
      <c r="GQ141" s="587"/>
      <c r="GR141" s="587"/>
      <c r="GS141" s="587"/>
      <c r="GT141" s="587"/>
      <c r="GU141" s="587"/>
      <c r="GV141" s="587"/>
      <c r="GW141" s="587"/>
      <c r="GX141" s="587"/>
      <c r="GY141" s="587"/>
      <c r="GZ141" s="587"/>
      <c r="HA141" s="587"/>
      <c r="HB141" s="587"/>
      <c r="HC141" s="587"/>
      <c r="HD141" s="587"/>
      <c r="HE141" s="587"/>
      <c r="HF141" s="587"/>
      <c r="HG141" s="587"/>
      <c r="HH141" s="587"/>
      <c r="HI141" s="587"/>
      <c r="HJ141" s="587"/>
      <c r="HK141" s="587"/>
      <c r="HL141" s="587"/>
      <c r="HM141" s="587"/>
      <c r="HN141" s="587"/>
      <c r="HO141" s="587"/>
      <c r="HP141" s="587"/>
      <c r="HQ141" s="587"/>
      <c r="HR141" s="587"/>
      <c r="HS141" s="587"/>
      <c r="HT141" s="587"/>
      <c r="HU141" s="587"/>
      <c r="HV141" s="587"/>
      <c r="HW141" s="587"/>
      <c r="HX141" s="587"/>
      <c r="HY141" s="587"/>
      <c r="HZ141" s="587"/>
      <c r="IA141" s="587"/>
      <c r="IB141" s="587"/>
      <c r="IC141" s="587"/>
      <c r="ID141" s="587"/>
      <c r="IE141" s="587"/>
      <c r="IF141" s="587"/>
      <c r="IG141" s="587"/>
      <c r="IH141" s="587"/>
      <c r="II141" s="587"/>
      <c r="IJ141" s="587"/>
      <c r="IK141" s="587"/>
      <c r="IL141" s="587"/>
      <c r="IM141" s="587"/>
      <c r="IN141" s="587"/>
      <c r="IO141" s="587"/>
      <c r="IP141" s="587"/>
      <c r="IQ141" s="587"/>
      <c r="IR141" s="587"/>
      <c r="IS141" s="587"/>
      <c r="IT141" s="587"/>
      <c r="IU141" s="587"/>
      <c r="IV141" s="587"/>
    </row>
    <row r="142" spans="1:256" s="388" customFormat="1" ht="12.75" customHeight="1" x14ac:dyDescent="0.25">
      <c r="A142" s="282"/>
      <c r="B142" s="282"/>
      <c r="C142" s="282"/>
      <c r="D142" s="282"/>
      <c r="E142" s="305"/>
      <c r="F142" s="305"/>
      <c r="G142" s="282"/>
      <c r="H142" s="282"/>
      <c r="I142" s="282"/>
      <c r="J142" s="305"/>
      <c r="K142" s="305"/>
      <c r="L142" s="282"/>
      <c r="M142" s="305"/>
      <c r="N142" s="305"/>
      <c r="O142" s="282"/>
      <c r="P142" s="282"/>
      <c r="Q142" s="282"/>
      <c r="R142" s="282"/>
      <c r="S142" s="413"/>
      <c r="T142" s="335" t="s">
        <v>124</v>
      </c>
      <c r="U142" s="317"/>
      <c r="V142" s="317"/>
      <c r="W142" s="317"/>
      <c r="X142" s="369" t="s">
        <v>197</v>
      </c>
      <c r="Y142" s="369" t="s">
        <v>186</v>
      </c>
      <c r="Z142" s="317" t="s">
        <v>224</v>
      </c>
      <c r="AA142" s="317"/>
      <c r="AB142" s="318"/>
      <c r="AC142" s="369" t="s">
        <v>223</v>
      </c>
      <c r="AD142" s="369">
        <v>0</v>
      </c>
      <c r="AE142" s="317" t="s">
        <v>224</v>
      </c>
      <c r="AF142" s="318"/>
      <c r="AG142" s="335" t="s">
        <v>505</v>
      </c>
      <c r="AH142" s="369" t="s">
        <v>503</v>
      </c>
      <c r="AI142" s="369" t="s">
        <v>505</v>
      </c>
      <c r="AJ142" s="317" t="s">
        <v>407</v>
      </c>
      <c r="AK142" s="318"/>
      <c r="AL142" s="335" t="s">
        <v>589</v>
      </c>
      <c r="AM142" s="369">
        <v>2.5000000000000001E-3</v>
      </c>
      <c r="AN142" s="317" t="s">
        <v>477</v>
      </c>
      <c r="AO142" s="335"/>
      <c r="AP142" s="335"/>
      <c r="AQ142" s="371"/>
      <c r="AR142" s="282"/>
      <c r="AS142" s="282"/>
      <c r="AT142" s="377" t="str">
        <f>IF('INPUT &amp; OUTPUT'!$AF$10=1,"",IF('INPUT &amp; OUTPUT'!$AF$10=2,$B142,$T142))</f>
        <v>Outdoor Recreation - Major sport, recreation and entertainment facility</v>
      </c>
      <c r="AU142" s="378"/>
      <c r="AV142" s="378"/>
      <c r="AW142" s="379"/>
      <c r="AX142" s="380" t="str">
        <f>IF('INPUT &amp; OUTPUT'!$AF$10=1,"",IF('INPUT &amp; OUTPUT'!$AF$10=2,$B142,$Z142))</f>
        <v>Other</v>
      </c>
      <c r="AY142" s="381"/>
      <c r="AZ142" s="380"/>
      <c r="BA142" s="382" t="str">
        <f>IF('INPUT &amp; OUTPUT'!$AF$10=1,"",IF('INPUT &amp; OUTPUT'!$AF$10=2,E142,AC142))</f>
        <v>FPA</v>
      </c>
      <c r="BB142" s="383">
        <f>IF('INPUT &amp; OUTPUT'!$AF$10=1,"",IF('INPUT &amp; OUTPUT'!$AF$10=2,F142,AD142))</f>
        <v>0</v>
      </c>
      <c r="BC142" s="380" t="str">
        <f>IF('INPUT &amp; OUTPUT'!$AF$10=1,"",IF('INPUT &amp; OUTPUT'!$AF$10=2,$G142,$AE142))</f>
        <v>Other</v>
      </c>
      <c r="BD142" s="384"/>
      <c r="BE142" s="385"/>
      <c r="BF142" s="385" t="str">
        <f>IF('INPUT &amp; OUTPUT'!$AF$10=1,"",IF('INPUT &amp; OUTPUT'!$AF$10=2,$J142,$AG142))</f>
        <v>TBA*</v>
      </c>
      <c r="BG142" s="386" t="str">
        <f>IF('INPUT &amp; OUTPUT'!$AF$10=1,"",IF('INPUT &amp; OUTPUT'!$AF$10=2,"",$AH142))</f>
        <v>-</v>
      </c>
      <c r="BH142" s="296" t="str">
        <f>IF('INPUT &amp; OUTPUT'!$AF$10=1,"",IF('INPUT &amp; OUTPUT'!$AF$10=2,$K142,$AI142))</f>
        <v>TBA*</v>
      </c>
      <c r="BI142" s="380" t="str">
        <f>IF('INPUT &amp; OUTPUT'!$AF$10=1,"",IF('INPUT &amp; OUTPUT'!$AF$10=2,$L142,$AJ142))</f>
        <v>Commercial or retail uses</v>
      </c>
      <c r="BJ142" s="385"/>
      <c r="BK142" s="385" t="str">
        <f>IF('INPUT &amp; OUTPUT'!$AF$10=1,"",IF('INPUT &amp; OUTPUT'!$AF$10=2,$M142,$AL142))</f>
        <v>m² site area</v>
      </c>
      <c r="BL142" s="296">
        <f>IF('INPUT &amp; OUTPUT'!$AF$10=1,"",IF('INPUT &amp; OUTPUT'!$AF$10=2,$N142,$AM142))</f>
        <v>2.5000000000000001E-3</v>
      </c>
      <c r="BM142" s="384" t="str">
        <f>IF(OR(BI142="Single dwelling unit",BI142="Multiple dwelling units"),"dwelling",IF(AND('INPUT &amp; OUTPUT'!$AF$10=2,'Reference Data'!AT142&lt;&gt;0),"lot","-"))</f>
        <v>-</v>
      </c>
      <c r="BN142" s="387"/>
      <c r="BO142" s="380" t="str">
        <f>IF('INPUT &amp; OUTPUT'!$AF$10=1,"",IF('INPUT &amp; OUTPUT'!$AF$10=2,$O142,$AN142))</f>
        <v>Specialised uses</v>
      </c>
      <c r="BP142" s="378"/>
      <c r="BQ142" s="378"/>
      <c r="BR142" s="379"/>
      <c r="BS142" s="282"/>
      <c r="BT142" s="282"/>
      <c r="BU142" s="282"/>
      <c r="BV142" s="282"/>
      <c r="BW142" s="282"/>
      <c r="BX142" s="282"/>
      <c r="BY142" s="282"/>
      <c r="BZ142" s="282"/>
      <c r="CA142" s="309"/>
      <c r="CB142" s="282"/>
      <c r="CC142" s="282"/>
      <c r="CD142" s="282"/>
      <c r="CE142" s="282"/>
      <c r="CF142" s="282"/>
      <c r="CG142" s="282"/>
      <c r="CH142" s="282"/>
      <c r="CI142" s="282"/>
      <c r="CJ142" s="282"/>
      <c r="CK142" s="282"/>
      <c r="CL142" s="282"/>
      <c r="CM142" s="282"/>
      <c r="CN142" s="282"/>
      <c r="CO142" s="282"/>
      <c r="CP142" s="282"/>
      <c r="CQ142" s="282"/>
      <c r="CR142" s="282"/>
      <c r="CS142" s="282"/>
      <c r="CT142" s="282"/>
      <c r="CU142" s="282"/>
      <c r="CV142" s="282"/>
      <c r="CW142" s="282"/>
      <c r="CX142" s="282"/>
      <c r="CY142" s="282"/>
      <c r="CZ142" s="282"/>
      <c r="DA142" s="282"/>
      <c r="DB142" s="282"/>
      <c r="DC142" s="282"/>
      <c r="DD142" s="282"/>
      <c r="DE142" s="282"/>
      <c r="DF142" s="282"/>
      <c r="DG142" s="282"/>
      <c r="DH142" s="282"/>
      <c r="DI142" s="282"/>
      <c r="DJ142" s="282"/>
      <c r="DK142" s="282"/>
      <c r="DL142" s="282"/>
      <c r="DM142" s="282"/>
      <c r="DN142" s="282"/>
      <c r="DO142" s="282"/>
      <c r="DP142" s="282"/>
      <c r="DQ142" s="282"/>
      <c r="DR142" s="282"/>
      <c r="DS142" s="282"/>
      <c r="DT142" s="282"/>
      <c r="DU142" s="282"/>
      <c r="DV142" s="282"/>
      <c r="DW142" s="282"/>
      <c r="DX142" s="282"/>
      <c r="DY142" s="282"/>
      <c r="DZ142" s="282"/>
      <c r="EA142" s="282"/>
      <c r="EB142" s="282"/>
      <c r="EC142" s="282"/>
      <c r="ED142" s="282"/>
      <c r="EE142" s="282"/>
      <c r="EF142" s="282"/>
      <c r="EG142" s="282"/>
      <c r="EH142" s="282"/>
      <c r="EI142" s="282"/>
      <c r="EJ142" s="282"/>
      <c r="EK142" s="282"/>
      <c r="EL142" s="282"/>
      <c r="EM142" s="282"/>
      <c r="EN142" s="282"/>
      <c r="EO142" s="282"/>
      <c r="EP142" s="282"/>
      <c r="EQ142" s="282"/>
      <c r="ER142" s="282"/>
      <c r="ES142" s="282"/>
      <c r="ET142" s="282"/>
      <c r="EU142" s="282"/>
      <c r="EV142" s="282"/>
      <c r="EW142" s="282"/>
      <c r="EX142" s="282"/>
      <c r="EY142" s="282"/>
      <c r="EZ142" s="282"/>
      <c r="FA142" s="282"/>
      <c r="FB142" s="282"/>
      <c r="FC142" s="282"/>
      <c r="FD142" s="282"/>
      <c r="FE142" s="282"/>
      <c r="FF142" s="282"/>
      <c r="FG142" s="282"/>
      <c r="FH142" s="282"/>
      <c r="FI142" s="282"/>
      <c r="FJ142" s="282"/>
      <c r="FK142" s="282"/>
      <c r="FL142" s="282"/>
      <c r="FM142" s="282"/>
      <c r="FN142" s="282"/>
      <c r="FO142" s="282"/>
      <c r="FP142" s="282"/>
      <c r="FQ142" s="282"/>
      <c r="FR142" s="282"/>
      <c r="FS142" s="282"/>
      <c r="FT142" s="282"/>
      <c r="FU142" s="282"/>
      <c r="FV142" s="282"/>
      <c r="FW142" s="282"/>
      <c r="FX142" s="282"/>
      <c r="FY142" s="282"/>
      <c r="FZ142" s="282"/>
      <c r="GA142" s="282"/>
      <c r="GB142" s="282"/>
      <c r="GC142" s="282"/>
      <c r="GD142" s="282"/>
      <c r="GE142" s="282"/>
      <c r="GF142" s="282"/>
      <c r="GG142" s="282"/>
      <c r="GH142" s="587"/>
      <c r="GI142" s="587"/>
      <c r="GJ142" s="587"/>
      <c r="GK142" s="587"/>
      <c r="GL142" s="587"/>
      <c r="GM142" s="587"/>
      <c r="GN142" s="587"/>
      <c r="GO142" s="587"/>
      <c r="GP142" s="587"/>
      <c r="GQ142" s="587"/>
      <c r="GR142" s="587"/>
      <c r="GS142" s="587"/>
      <c r="GT142" s="587"/>
      <c r="GU142" s="587"/>
      <c r="GV142" s="587"/>
      <c r="GW142" s="587"/>
      <c r="GX142" s="587"/>
      <c r="GY142" s="587"/>
      <c r="GZ142" s="587"/>
      <c r="HA142" s="587"/>
      <c r="HB142" s="587"/>
      <c r="HC142" s="587"/>
      <c r="HD142" s="587"/>
      <c r="HE142" s="587"/>
      <c r="HF142" s="587"/>
      <c r="HG142" s="587"/>
      <c r="HH142" s="587"/>
      <c r="HI142" s="587"/>
      <c r="HJ142" s="587"/>
      <c r="HK142" s="587"/>
      <c r="HL142" s="587"/>
      <c r="HM142" s="587"/>
      <c r="HN142" s="587"/>
      <c r="HO142" s="587"/>
      <c r="HP142" s="587"/>
      <c r="HQ142" s="587"/>
      <c r="HR142" s="587"/>
      <c r="HS142" s="587"/>
      <c r="HT142" s="587"/>
      <c r="HU142" s="587"/>
      <c r="HV142" s="587"/>
      <c r="HW142" s="587"/>
      <c r="HX142" s="587"/>
      <c r="HY142" s="587"/>
      <c r="HZ142" s="587"/>
      <c r="IA142" s="587"/>
      <c r="IB142" s="587"/>
      <c r="IC142" s="587"/>
      <c r="ID142" s="587"/>
      <c r="IE142" s="587"/>
      <c r="IF142" s="587"/>
      <c r="IG142" s="587"/>
      <c r="IH142" s="587"/>
      <c r="II142" s="587"/>
      <c r="IJ142" s="587"/>
      <c r="IK142" s="587"/>
      <c r="IL142" s="587"/>
      <c r="IM142" s="587"/>
      <c r="IN142" s="587"/>
      <c r="IO142" s="587"/>
      <c r="IP142" s="587"/>
      <c r="IQ142" s="587"/>
      <c r="IR142" s="587"/>
      <c r="IS142" s="587"/>
      <c r="IT142" s="587"/>
      <c r="IU142" s="587"/>
      <c r="IV142" s="587"/>
    </row>
    <row r="143" spans="1:256" ht="12.75" customHeight="1" x14ac:dyDescent="0.25">
      <c r="E143" s="305"/>
      <c r="F143" s="305"/>
      <c r="J143" s="305"/>
      <c r="K143" s="305"/>
      <c r="M143" s="305"/>
      <c r="N143" s="305"/>
      <c r="S143" s="413"/>
      <c r="T143" s="335" t="s">
        <v>125</v>
      </c>
      <c r="U143" s="317"/>
      <c r="V143" s="317"/>
      <c r="W143" s="317"/>
      <c r="X143" s="405" t="s">
        <v>197</v>
      </c>
      <c r="Y143" s="416" t="s">
        <v>135</v>
      </c>
      <c r="Z143" s="317" t="s">
        <v>224</v>
      </c>
      <c r="AA143" s="317"/>
      <c r="AB143" s="318"/>
      <c r="AC143" s="369" t="s">
        <v>223</v>
      </c>
      <c r="AD143" s="369">
        <v>0</v>
      </c>
      <c r="AE143" s="317" t="s">
        <v>224</v>
      </c>
      <c r="AF143" s="318"/>
      <c r="AG143" s="335" t="s">
        <v>505</v>
      </c>
      <c r="AH143" s="369" t="s">
        <v>503</v>
      </c>
      <c r="AI143" s="369" t="s">
        <v>505</v>
      </c>
      <c r="AJ143" s="317" t="s">
        <v>407</v>
      </c>
      <c r="AK143" s="318"/>
      <c r="AL143" s="335" t="s">
        <v>589</v>
      </c>
      <c r="AM143" s="369">
        <v>2.5000000000000001E-3</v>
      </c>
      <c r="AN143" s="317" t="s">
        <v>477</v>
      </c>
      <c r="AO143" s="335"/>
      <c r="AP143" s="335"/>
      <c r="AQ143" s="371"/>
      <c r="AT143" s="377" t="str">
        <f>IF('INPUT &amp; OUTPUT'!$AF$10=1,"",IF('INPUT &amp; OUTPUT'!$AF$10=2,$B143,$T143))</f>
        <v>Outdoor Recreation - Nature-based tourism</v>
      </c>
      <c r="AU143" s="378"/>
      <c r="AV143" s="378"/>
      <c r="AW143" s="379"/>
      <c r="AX143" s="380" t="str">
        <f>IF('INPUT &amp; OUTPUT'!$AF$10=1,"",IF('INPUT &amp; OUTPUT'!$AF$10=2,$B143,$Z143))</f>
        <v>Other</v>
      </c>
      <c r="AY143" s="381"/>
      <c r="AZ143" s="380"/>
      <c r="BA143" s="382" t="str">
        <f>IF('INPUT &amp; OUTPUT'!$AF$10=1,"",IF('INPUT &amp; OUTPUT'!$AF$10=2,E143,AC143))</f>
        <v>FPA</v>
      </c>
      <c r="BB143" s="383">
        <f>IF('INPUT &amp; OUTPUT'!$AF$10=1,"",IF('INPUT &amp; OUTPUT'!$AF$10=2,F143,AD143))</f>
        <v>0</v>
      </c>
      <c r="BC143" s="380" t="str">
        <f>IF('INPUT &amp; OUTPUT'!$AF$10=1,"",IF('INPUT &amp; OUTPUT'!$AF$10=2,$G143,$AE143))</f>
        <v>Other</v>
      </c>
      <c r="BD143" s="384"/>
      <c r="BE143" s="385"/>
      <c r="BF143" s="385" t="str">
        <f>IF('INPUT &amp; OUTPUT'!$AF$10=1,"",IF('INPUT &amp; OUTPUT'!$AF$10=2,$J143,$AG143))</f>
        <v>TBA*</v>
      </c>
      <c r="BG143" s="386" t="str">
        <f>IF('INPUT &amp; OUTPUT'!$AF$10=1,"",IF('INPUT &amp; OUTPUT'!$AF$10=2,"",$AH143))</f>
        <v>-</v>
      </c>
      <c r="BH143" s="296" t="str">
        <f>IF('INPUT &amp; OUTPUT'!$AF$10=1,"",IF('INPUT &amp; OUTPUT'!$AF$10=2,$K143,$AI143))</f>
        <v>TBA*</v>
      </c>
      <c r="BI143" s="380" t="str">
        <f>IF('INPUT &amp; OUTPUT'!$AF$10=1,"",IF('INPUT &amp; OUTPUT'!$AF$10=2,$L143,$AJ143))</f>
        <v>Commercial or retail uses</v>
      </c>
      <c r="BJ143" s="385"/>
      <c r="BK143" s="385" t="str">
        <f>IF('INPUT &amp; OUTPUT'!$AF$10=1,"",IF('INPUT &amp; OUTPUT'!$AF$10=2,$M143,$AL143))</f>
        <v>m² site area</v>
      </c>
      <c r="BL143" s="296">
        <f>IF('INPUT &amp; OUTPUT'!$AF$10=1,"",IF('INPUT &amp; OUTPUT'!$AF$10=2,$N143,$AM143))</f>
        <v>2.5000000000000001E-3</v>
      </c>
      <c r="BM143" s="384" t="str">
        <f>IF(OR(BI143="Single dwelling unit",BI143="Multiple dwelling units"),"dwelling",IF(AND('INPUT &amp; OUTPUT'!$AF$10=2,'Reference Data'!AT143&lt;&gt;0),"lot","-"))</f>
        <v>-</v>
      </c>
      <c r="BN143" s="387"/>
      <c r="BO143" s="380" t="str">
        <f>IF('INPUT &amp; OUTPUT'!$AF$10=1,"",IF('INPUT &amp; OUTPUT'!$AF$10=2,$O143,$AN143))</f>
        <v>Specialised uses</v>
      </c>
      <c r="BP143" s="378"/>
      <c r="BQ143" s="378"/>
      <c r="BR143" s="379"/>
      <c r="CA143" s="309"/>
      <c r="GH143" s="587"/>
      <c r="GI143" s="587"/>
      <c r="GJ143" s="587"/>
      <c r="GK143" s="587"/>
      <c r="GL143" s="587"/>
      <c r="GM143" s="587"/>
      <c r="GN143" s="587"/>
      <c r="GO143" s="587"/>
      <c r="GP143" s="587"/>
      <c r="GQ143" s="587"/>
      <c r="GR143" s="587"/>
      <c r="GS143" s="587"/>
      <c r="GT143" s="587"/>
      <c r="GU143" s="587"/>
      <c r="GV143" s="587"/>
      <c r="GW143" s="587"/>
      <c r="GX143" s="587"/>
      <c r="GY143" s="587"/>
      <c r="GZ143" s="587"/>
      <c r="HA143" s="587"/>
      <c r="HB143" s="587"/>
      <c r="HC143" s="587"/>
      <c r="HD143" s="587"/>
      <c r="HE143" s="587"/>
      <c r="HF143" s="587"/>
      <c r="HG143" s="587"/>
      <c r="HH143" s="587"/>
      <c r="HI143" s="587"/>
      <c r="HJ143" s="587"/>
      <c r="HK143" s="587"/>
      <c r="HL143" s="587"/>
      <c r="HM143" s="587"/>
      <c r="HN143" s="587"/>
      <c r="HO143" s="587"/>
      <c r="HP143" s="587"/>
      <c r="HQ143" s="587"/>
      <c r="HR143" s="587"/>
      <c r="HS143" s="587"/>
      <c r="HT143" s="587"/>
      <c r="HU143" s="587"/>
      <c r="HV143" s="587"/>
      <c r="HW143" s="587"/>
      <c r="HX143" s="587"/>
      <c r="HY143" s="587"/>
      <c r="HZ143" s="587"/>
      <c r="IA143" s="587"/>
      <c r="IB143" s="587"/>
      <c r="IC143" s="587"/>
      <c r="ID143" s="587"/>
      <c r="IE143" s="587"/>
      <c r="IF143" s="587"/>
      <c r="IG143" s="587"/>
      <c r="IH143" s="587"/>
      <c r="II143" s="587"/>
      <c r="IJ143" s="587"/>
      <c r="IK143" s="587"/>
      <c r="IL143" s="587"/>
      <c r="IM143" s="587"/>
      <c r="IN143" s="587"/>
      <c r="IO143" s="587"/>
      <c r="IP143" s="587"/>
      <c r="IQ143" s="587"/>
      <c r="IR143" s="587"/>
      <c r="IS143" s="587"/>
      <c r="IT143" s="587"/>
      <c r="IU143" s="587"/>
      <c r="IV143" s="587"/>
    </row>
    <row r="144" spans="1:256" s="388" customFormat="1" ht="12.75" customHeight="1" x14ac:dyDescent="0.25">
      <c r="A144" s="282"/>
      <c r="B144" s="282"/>
      <c r="C144" s="282"/>
      <c r="D144" s="282"/>
      <c r="E144" s="305"/>
      <c r="F144" s="305"/>
      <c r="G144" s="282"/>
      <c r="H144" s="282"/>
      <c r="I144" s="282"/>
      <c r="J144" s="305"/>
      <c r="K144" s="305"/>
      <c r="L144" s="282"/>
      <c r="M144" s="305"/>
      <c r="N144" s="305"/>
      <c r="O144" s="282"/>
      <c r="P144" s="282"/>
      <c r="Q144" s="282"/>
      <c r="R144" s="282"/>
      <c r="S144" s="413"/>
      <c r="T144" s="335" t="s">
        <v>351</v>
      </c>
      <c r="U144" s="317"/>
      <c r="V144" s="317"/>
      <c r="W144" s="317"/>
      <c r="X144" s="369" t="s">
        <v>197</v>
      </c>
      <c r="Y144" s="369" t="s">
        <v>593</v>
      </c>
      <c r="Z144" s="317" t="s">
        <v>351</v>
      </c>
      <c r="AA144" s="317"/>
      <c r="AB144" s="318"/>
      <c r="AC144" s="369" t="s">
        <v>642</v>
      </c>
      <c r="AD144" s="369">
        <v>3.2000000000000001E-2</v>
      </c>
      <c r="AE144" s="317" t="s">
        <v>224</v>
      </c>
      <c r="AF144" s="318"/>
      <c r="AG144" s="335" t="s">
        <v>505</v>
      </c>
      <c r="AH144" s="369" t="s">
        <v>503</v>
      </c>
      <c r="AI144" s="369" t="s">
        <v>505</v>
      </c>
      <c r="AJ144" s="317" t="s">
        <v>407</v>
      </c>
      <c r="AK144" s="318"/>
      <c r="AL144" s="335" t="s">
        <v>589</v>
      </c>
      <c r="AM144" s="369">
        <v>2.5000000000000001E-3</v>
      </c>
      <c r="AN144" s="317" t="s">
        <v>477</v>
      </c>
      <c r="AO144" s="335"/>
      <c r="AP144" s="335"/>
      <c r="AQ144" s="371"/>
      <c r="AR144" s="282"/>
      <c r="AS144" s="282"/>
      <c r="AT144" s="377" t="str">
        <f>IF('INPUT &amp; OUTPUT'!$AF$10=1,"",IF('INPUT &amp; OUTPUT'!$AF$10=2,$B144,$T144))</f>
        <v>Outdoor Recreation - Swimming Pools</v>
      </c>
      <c r="AU144" s="378"/>
      <c r="AV144" s="378"/>
      <c r="AW144" s="379"/>
      <c r="AX144" s="380" t="str">
        <f>IF('INPUT &amp; OUTPUT'!$AF$10=1,"",IF('INPUT &amp; OUTPUT'!$AF$10=2,$B144,$Z144))</f>
        <v>Outdoor Recreation - Swimming Pools</v>
      </c>
      <c r="AY144" s="381"/>
      <c r="AZ144" s="380"/>
      <c r="BA144" s="382" t="str">
        <f>IF('INPUT &amp; OUTPUT'!$AF$10=1,"",IF('INPUT &amp; OUTPUT'!$AF$10=2,E144,AC144))</f>
        <v>m² TUA</v>
      </c>
      <c r="BB144" s="383">
        <f>IF('INPUT &amp; OUTPUT'!$AF$10=1,"",IF('INPUT &amp; OUTPUT'!$AF$10=2,F144,AD144))</f>
        <v>3.2000000000000001E-2</v>
      </c>
      <c r="BC144" s="380" t="str">
        <f>IF('INPUT &amp; OUTPUT'!$AF$10=1,"",IF('INPUT &amp; OUTPUT'!$AF$10=2,$G144,$AE144))</f>
        <v>Other</v>
      </c>
      <c r="BD144" s="384"/>
      <c r="BE144" s="385"/>
      <c r="BF144" s="385" t="str">
        <f>IF('INPUT &amp; OUTPUT'!$AF$10=1,"",IF('INPUT &amp; OUTPUT'!$AF$10=2,$J144,$AG144))</f>
        <v>TBA*</v>
      </c>
      <c r="BG144" s="386" t="str">
        <f>IF('INPUT &amp; OUTPUT'!$AF$10=1,"",IF('INPUT &amp; OUTPUT'!$AF$10=2,"",$AH144))</f>
        <v>-</v>
      </c>
      <c r="BH144" s="296" t="str">
        <f>IF('INPUT &amp; OUTPUT'!$AF$10=1,"",IF('INPUT &amp; OUTPUT'!$AF$10=2,$K144,$AI144))</f>
        <v>TBA*</v>
      </c>
      <c r="BI144" s="380" t="str">
        <f>IF('INPUT &amp; OUTPUT'!$AF$10=1,"",IF('INPUT &amp; OUTPUT'!$AF$10=2,$L144,$AJ144))</f>
        <v>Commercial or retail uses</v>
      </c>
      <c r="BJ144" s="385"/>
      <c r="BK144" s="385" t="str">
        <f>IF('INPUT &amp; OUTPUT'!$AF$10=1,"",IF('INPUT &amp; OUTPUT'!$AF$10=2,$M144,$AL144))</f>
        <v>m² site area</v>
      </c>
      <c r="BL144" s="296">
        <f>IF('INPUT &amp; OUTPUT'!$AF$10=1,"",IF('INPUT &amp; OUTPUT'!$AF$10=2,$N144,$AM144))</f>
        <v>2.5000000000000001E-3</v>
      </c>
      <c r="BM144" s="384" t="str">
        <f>IF(OR(BI144="Single dwelling unit",BI144="Multiple dwelling units"),"dwelling",IF(AND('INPUT &amp; OUTPUT'!$AF$10=2,'Reference Data'!AT144&lt;&gt;0),"lot","-"))</f>
        <v>-</v>
      </c>
      <c r="BN144" s="387"/>
      <c r="BO144" s="380" t="str">
        <f>IF('INPUT &amp; OUTPUT'!$AF$10=1,"",IF('INPUT &amp; OUTPUT'!$AF$10=2,$O144,$AN144))</f>
        <v>Specialised uses</v>
      </c>
      <c r="BP144" s="378"/>
      <c r="BQ144" s="378"/>
      <c r="BR144" s="379"/>
      <c r="BS144" s="282"/>
      <c r="BT144" s="282"/>
      <c r="BU144" s="282"/>
      <c r="BV144" s="282"/>
      <c r="BW144" s="282"/>
      <c r="BX144" s="282"/>
      <c r="BY144" s="282"/>
      <c r="BZ144" s="282"/>
      <c r="CA144" s="309"/>
      <c r="CB144" s="282"/>
      <c r="CC144" s="282"/>
      <c r="CD144" s="282"/>
      <c r="CE144" s="282"/>
      <c r="CF144" s="282"/>
      <c r="CG144" s="282"/>
      <c r="CH144" s="282"/>
      <c r="CI144" s="282"/>
      <c r="CJ144" s="282"/>
      <c r="CK144" s="282"/>
      <c r="CL144" s="282"/>
      <c r="CM144" s="282"/>
      <c r="CN144" s="282"/>
      <c r="CO144" s="282"/>
      <c r="CP144" s="282"/>
      <c r="CQ144" s="282"/>
      <c r="CR144" s="282"/>
      <c r="CS144" s="282"/>
      <c r="CT144" s="282"/>
      <c r="CU144" s="282"/>
      <c r="CV144" s="282"/>
      <c r="CW144" s="282"/>
      <c r="CX144" s="282"/>
      <c r="CY144" s="282"/>
      <c r="CZ144" s="282"/>
      <c r="DA144" s="282"/>
      <c r="DB144" s="282"/>
      <c r="DC144" s="282"/>
      <c r="DD144" s="282"/>
      <c r="DE144" s="282"/>
      <c r="DF144" s="282"/>
      <c r="DG144" s="282"/>
      <c r="DH144" s="282"/>
      <c r="DI144" s="282"/>
      <c r="DJ144" s="282"/>
      <c r="DK144" s="282"/>
      <c r="DL144" s="282"/>
      <c r="DM144" s="282"/>
      <c r="DN144" s="282"/>
      <c r="DO144" s="282"/>
      <c r="DP144" s="282"/>
      <c r="DQ144" s="282"/>
      <c r="DR144" s="282"/>
      <c r="DS144" s="282"/>
      <c r="DT144" s="282"/>
      <c r="DU144" s="282"/>
      <c r="DV144" s="282"/>
      <c r="DW144" s="282"/>
      <c r="DX144" s="282"/>
      <c r="DY144" s="282"/>
      <c r="DZ144" s="282"/>
      <c r="EA144" s="282"/>
      <c r="EB144" s="282"/>
      <c r="EC144" s="282"/>
      <c r="ED144" s="282"/>
      <c r="EE144" s="282"/>
      <c r="EF144" s="282"/>
      <c r="EG144" s="282"/>
      <c r="EH144" s="282"/>
      <c r="EI144" s="282"/>
      <c r="EJ144" s="282"/>
      <c r="EK144" s="282"/>
      <c r="EL144" s="282"/>
      <c r="EM144" s="282"/>
      <c r="EN144" s="282"/>
      <c r="EO144" s="282"/>
      <c r="EP144" s="282"/>
      <c r="EQ144" s="282"/>
      <c r="ER144" s="282"/>
      <c r="ES144" s="282"/>
      <c r="ET144" s="282"/>
      <c r="EU144" s="282"/>
      <c r="EV144" s="282"/>
      <c r="EW144" s="282"/>
      <c r="EX144" s="282"/>
      <c r="EY144" s="282"/>
      <c r="EZ144" s="282"/>
      <c r="FA144" s="282"/>
      <c r="FB144" s="282"/>
      <c r="FC144" s="282"/>
      <c r="FD144" s="282"/>
      <c r="FE144" s="282"/>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587"/>
      <c r="GI144" s="587"/>
      <c r="GJ144" s="587"/>
      <c r="GK144" s="587"/>
      <c r="GL144" s="587"/>
      <c r="GM144" s="587"/>
      <c r="GN144" s="587"/>
      <c r="GO144" s="587"/>
      <c r="GP144" s="587"/>
      <c r="GQ144" s="587"/>
      <c r="GR144" s="587"/>
      <c r="GS144" s="587"/>
      <c r="GT144" s="587"/>
      <c r="GU144" s="587"/>
      <c r="GV144" s="587"/>
      <c r="GW144" s="587"/>
      <c r="GX144" s="587"/>
      <c r="GY144" s="587"/>
      <c r="GZ144" s="587"/>
      <c r="HA144" s="587"/>
      <c r="HB144" s="587"/>
      <c r="HC144" s="587"/>
      <c r="HD144" s="587"/>
      <c r="HE144" s="587"/>
      <c r="HF144" s="587"/>
      <c r="HG144" s="587"/>
      <c r="HH144" s="587"/>
      <c r="HI144" s="587"/>
      <c r="HJ144" s="587"/>
      <c r="HK144" s="587"/>
      <c r="HL144" s="587"/>
      <c r="HM144" s="587"/>
      <c r="HN144" s="587"/>
      <c r="HO144" s="587"/>
      <c r="HP144" s="587"/>
      <c r="HQ144" s="587"/>
      <c r="HR144" s="587"/>
      <c r="HS144" s="587"/>
      <c r="HT144" s="587"/>
      <c r="HU144" s="587"/>
      <c r="HV144" s="587"/>
      <c r="HW144" s="587"/>
      <c r="HX144" s="587"/>
      <c r="HY144" s="587"/>
      <c r="HZ144" s="587"/>
      <c r="IA144" s="587"/>
      <c r="IB144" s="587"/>
      <c r="IC144" s="587"/>
      <c r="ID144" s="587"/>
      <c r="IE144" s="587"/>
      <c r="IF144" s="587"/>
      <c r="IG144" s="587"/>
      <c r="IH144" s="587"/>
      <c r="II144" s="587"/>
      <c r="IJ144" s="587"/>
      <c r="IK144" s="587"/>
      <c r="IL144" s="587"/>
      <c r="IM144" s="587"/>
      <c r="IN144" s="587"/>
      <c r="IO144" s="587"/>
      <c r="IP144" s="587"/>
      <c r="IQ144" s="587"/>
      <c r="IR144" s="587"/>
      <c r="IS144" s="587"/>
      <c r="IT144" s="587"/>
      <c r="IU144" s="587"/>
      <c r="IV144" s="587"/>
    </row>
    <row r="145" spans="1:256" s="388" customFormat="1" ht="12.75" customHeight="1" x14ac:dyDescent="0.25">
      <c r="A145" s="282"/>
      <c r="B145" s="282"/>
      <c r="C145" s="282"/>
      <c r="D145" s="282"/>
      <c r="E145" s="305"/>
      <c r="F145" s="305"/>
      <c r="G145" s="282"/>
      <c r="H145" s="282"/>
      <c r="I145" s="282"/>
      <c r="J145" s="305"/>
      <c r="K145" s="305"/>
      <c r="L145" s="282"/>
      <c r="M145" s="305"/>
      <c r="N145" s="305"/>
      <c r="O145" s="282"/>
      <c r="P145" s="282"/>
      <c r="Q145" s="282"/>
      <c r="R145" s="282"/>
      <c r="S145" s="413"/>
      <c r="T145" s="335" t="s">
        <v>349</v>
      </c>
      <c r="U145" s="317"/>
      <c r="V145" s="317"/>
      <c r="W145" s="317"/>
      <c r="X145" s="369" t="s">
        <v>197</v>
      </c>
      <c r="Y145" s="369" t="s">
        <v>593</v>
      </c>
      <c r="Z145" s="317" t="s">
        <v>349</v>
      </c>
      <c r="AA145" s="317"/>
      <c r="AB145" s="318"/>
      <c r="AC145" s="369" t="s">
        <v>369</v>
      </c>
      <c r="AD145" s="369">
        <v>14</v>
      </c>
      <c r="AE145" s="317" t="s">
        <v>224</v>
      </c>
      <c r="AF145" s="318"/>
      <c r="AG145" s="335" t="s">
        <v>505</v>
      </c>
      <c r="AH145" s="369" t="s">
        <v>503</v>
      </c>
      <c r="AI145" s="369" t="s">
        <v>505</v>
      </c>
      <c r="AJ145" s="317" t="s">
        <v>407</v>
      </c>
      <c r="AK145" s="412"/>
      <c r="AL145" s="335" t="s">
        <v>589</v>
      </c>
      <c r="AM145" s="369">
        <v>2.5000000000000001E-3</v>
      </c>
      <c r="AN145" s="317" t="s">
        <v>477</v>
      </c>
      <c r="AO145" s="335"/>
      <c r="AP145" s="335"/>
      <c r="AQ145" s="371"/>
      <c r="AR145" s="282"/>
      <c r="AS145" s="282"/>
      <c r="AT145" s="377" t="str">
        <f>IF('INPUT &amp; OUTPUT'!$AF$10=1,"",IF('INPUT &amp; OUTPUT'!$AF$10=2,$B145,$T145))</f>
        <v>Outdoor Recreation - Tennis or other court</v>
      </c>
      <c r="AU145" s="378"/>
      <c r="AV145" s="378"/>
      <c r="AW145" s="379"/>
      <c r="AX145" s="380" t="str">
        <f>IF('INPUT &amp; OUTPUT'!$AF$10=1,"",IF('INPUT &amp; OUTPUT'!$AF$10=2,$B145,$Z145))</f>
        <v>Outdoor Recreation - Tennis or other court</v>
      </c>
      <c r="AY145" s="381"/>
      <c r="AZ145" s="380"/>
      <c r="BA145" s="382" t="str">
        <f>IF('INPUT &amp; OUTPUT'!$AF$10=1,"",IF('INPUT &amp; OUTPUT'!$AF$10=2,E145,AC145))</f>
        <v>court</v>
      </c>
      <c r="BB145" s="383">
        <f>IF('INPUT &amp; OUTPUT'!$AF$10=1,"",IF('INPUT &amp; OUTPUT'!$AF$10=2,F145,AD145))</f>
        <v>14</v>
      </c>
      <c r="BC145" s="380" t="str">
        <f>IF('INPUT &amp; OUTPUT'!$AF$10=1,"",IF('INPUT &amp; OUTPUT'!$AF$10=2,$G145,$AE145))</f>
        <v>Other</v>
      </c>
      <c r="BD145" s="384"/>
      <c r="BE145" s="385"/>
      <c r="BF145" s="385" t="str">
        <f>IF('INPUT &amp; OUTPUT'!$AF$10=1,"",IF('INPUT &amp; OUTPUT'!$AF$10=2,$J145,$AG145))</f>
        <v>TBA*</v>
      </c>
      <c r="BG145" s="386" t="str">
        <f>IF('INPUT &amp; OUTPUT'!$AF$10=1,"",IF('INPUT &amp; OUTPUT'!$AF$10=2,"",$AH145))</f>
        <v>-</v>
      </c>
      <c r="BH145" s="296" t="str">
        <f>IF('INPUT &amp; OUTPUT'!$AF$10=1,"",IF('INPUT &amp; OUTPUT'!$AF$10=2,$K145,$AI145))</f>
        <v>TBA*</v>
      </c>
      <c r="BI145" s="380" t="str">
        <f>IF('INPUT &amp; OUTPUT'!$AF$10=1,"",IF('INPUT &amp; OUTPUT'!$AF$10=2,$L145,$AJ145))</f>
        <v>Commercial or retail uses</v>
      </c>
      <c r="BJ145" s="385"/>
      <c r="BK145" s="385" t="str">
        <f>IF('INPUT &amp; OUTPUT'!$AF$10=1,"",IF('INPUT &amp; OUTPUT'!$AF$10=2,$M145,$AL145))</f>
        <v>m² site area</v>
      </c>
      <c r="BL145" s="296">
        <f>IF('INPUT &amp; OUTPUT'!$AF$10=1,"",IF('INPUT &amp; OUTPUT'!$AF$10=2,$N145,$AM145))</f>
        <v>2.5000000000000001E-3</v>
      </c>
      <c r="BM145" s="384" t="str">
        <f>IF(OR(BI145="Single dwelling unit",BI145="Multiple dwelling units"),"dwelling",IF(AND('INPUT &amp; OUTPUT'!$AF$10=2,'Reference Data'!AT145&lt;&gt;0),"lot","-"))</f>
        <v>-</v>
      </c>
      <c r="BN145" s="387"/>
      <c r="BO145" s="380" t="str">
        <f>IF('INPUT &amp; OUTPUT'!$AF$10=1,"",IF('INPUT &amp; OUTPUT'!$AF$10=2,$O145,$AN145))</f>
        <v>Specialised uses</v>
      </c>
      <c r="BP145" s="378"/>
      <c r="BQ145" s="378"/>
      <c r="BR145" s="379"/>
      <c r="BS145" s="282"/>
      <c r="BT145" s="282"/>
      <c r="BU145" s="282"/>
      <c r="BV145" s="282"/>
      <c r="BW145" s="282"/>
      <c r="BX145" s="282"/>
      <c r="BY145" s="282"/>
      <c r="BZ145" s="282"/>
      <c r="CA145" s="309"/>
      <c r="CB145" s="282"/>
      <c r="CC145" s="282"/>
      <c r="CD145" s="282"/>
      <c r="CE145" s="282"/>
      <c r="CF145" s="282"/>
      <c r="CG145" s="282"/>
      <c r="CH145" s="282"/>
      <c r="CI145" s="282"/>
      <c r="CJ145" s="282"/>
      <c r="CK145" s="282"/>
      <c r="CL145" s="282"/>
      <c r="CM145" s="282"/>
      <c r="CN145" s="282"/>
      <c r="CO145" s="282"/>
      <c r="CP145" s="282"/>
      <c r="CQ145" s="282"/>
      <c r="CR145" s="282"/>
      <c r="CS145" s="282"/>
      <c r="CT145" s="282"/>
      <c r="CU145" s="282"/>
      <c r="CV145" s="282"/>
      <c r="CW145" s="282"/>
      <c r="CX145" s="282"/>
      <c r="CY145" s="282"/>
      <c r="CZ145" s="282"/>
      <c r="DA145" s="282"/>
      <c r="DB145" s="282"/>
      <c r="DC145" s="282"/>
      <c r="DD145" s="282"/>
      <c r="DE145" s="282"/>
      <c r="DF145" s="282"/>
      <c r="DG145" s="282"/>
      <c r="DH145" s="282"/>
      <c r="DI145" s="282"/>
      <c r="DJ145" s="282"/>
      <c r="DK145" s="282"/>
      <c r="DL145" s="282"/>
      <c r="DM145" s="282"/>
      <c r="DN145" s="282"/>
      <c r="DO145" s="282"/>
      <c r="DP145" s="282"/>
      <c r="DQ145" s="282"/>
      <c r="DR145" s="282"/>
      <c r="DS145" s="282"/>
      <c r="DT145" s="282"/>
      <c r="DU145" s="282"/>
      <c r="DV145" s="282"/>
      <c r="DW145" s="282"/>
      <c r="DX145" s="282"/>
      <c r="DY145" s="282"/>
      <c r="DZ145" s="282"/>
      <c r="EA145" s="282"/>
      <c r="EB145" s="282"/>
      <c r="EC145" s="282"/>
      <c r="ED145" s="282"/>
      <c r="EE145" s="282"/>
      <c r="EF145" s="282"/>
      <c r="EG145" s="282"/>
      <c r="EH145" s="282"/>
      <c r="EI145" s="282"/>
      <c r="EJ145" s="282"/>
      <c r="EK145" s="282"/>
      <c r="EL145" s="282"/>
      <c r="EM145" s="282"/>
      <c r="EN145" s="282"/>
      <c r="EO145" s="282"/>
      <c r="EP145" s="282"/>
      <c r="EQ145" s="282"/>
      <c r="ER145" s="282"/>
      <c r="ES145" s="282"/>
      <c r="ET145" s="282"/>
      <c r="EU145" s="282"/>
      <c r="EV145" s="282"/>
      <c r="EW145" s="282"/>
      <c r="EX145" s="282"/>
      <c r="EY145" s="282"/>
      <c r="EZ145" s="282"/>
      <c r="FA145" s="282"/>
      <c r="FB145" s="282"/>
      <c r="FC145" s="282"/>
      <c r="FD145" s="282"/>
      <c r="FE145" s="282"/>
      <c r="FF145" s="282"/>
      <c r="FG145" s="282"/>
      <c r="FH145" s="282"/>
      <c r="FI145" s="282"/>
      <c r="FJ145" s="282"/>
      <c r="FK145" s="282"/>
      <c r="FL145" s="282"/>
      <c r="FM145" s="282"/>
      <c r="FN145" s="282"/>
      <c r="FO145" s="282"/>
      <c r="FP145" s="282"/>
      <c r="FQ145" s="282"/>
      <c r="FR145" s="282"/>
      <c r="FS145" s="282"/>
      <c r="FT145" s="282"/>
      <c r="FU145" s="282"/>
      <c r="FV145" s="282"/>
      <c r="FW145" s="282"/>
      <c r="FX145" s="282"/>
      <c r="FY145" s="282"/>
      <c r="FZ145" s="282"/>
      <c r="GA145" s="282"/>
      <c r="GB145" s="282"/>
      <c r="GC145" s="282"/>
      <c r="GD145" s="282"/>
      <c r="GE145" s="282"/>
      <c r="GF145" s="282"/>
      <c r="GG145" s="282"/>
      <c r="GH145" s="587"/>
      <c r="GI145" s="587"/>
      <c r="GJ145" s="587"/>
      <c r="GK145" s="587"/>
      <c r="GL145" s="587"/>
      <c r="GM145" s="587"/>
      <c r="GN145" s="587"/>
      <c r="GO145" s="587"/>
      <c r="GP145" s="587"/>
      <c r="GQ145" s="587"/>
      <c r="GR145" s="587"/>
      <c r="GS145" s="587"/>
      <c r="GT145" s="587"/>
      <c r="GU145" s="587"/>
      <c r="GV145" s="587"/>
      <c r="GW145" s="587"/>
      <c r="GX145" s="587"/>
      <c r="GY145" s="587"/>
      <c r="GZ145" s="587"/>
      <c r="HA145" s="587"/>
      <c r="HB145" s="587"/>
      <c r="HC145" s="587"/>
      <c r="HD145" s="587"/>
      <c r="HE145" s="587"/>
      <c r="HF145" s="587"/>
      <c r="HG145" s="587"/>
      <c r="HH145" s="587"/>
      <c r="HI145" s="587"/>
      <c r="HJ145" s="587"/>
      <c r="HK145" s="587"/>
      <c r="HL145" s="587"/>
      <c r="HM145" s="587"/>
      <c r="HN145" s="587"/>
      <c r="HO145" s="587"/>
      <c r="HP145" s="587"/>
      <c r="HQ145" s="587"/>
      <c r="HR145" s="587"/>
      <c r="HS145" s="587"/>
      <c r="HT145" s="587"/>
      <c r="HU145" s="587"/>
      <c r="HV145" s="587"/>
      <c r="HW145" s="587"/>
      <c r="HX145" s="587"/>
      <c r="HY145" s="587"/>
      <c r="HZ145" s="587"/>
      <c r="IA145" s="587"/>
      <c r="IB145" s="587"/>
      <c r="IC145" s="587"/>
      <c r="ID145" s="587"/>
      <c r="IE145" s="587"/>
      <c r="IF145" s="587"/>
      <c r="IG145" s="587"/>
      <c r="IH145" s="587"/>
      <c r="II145" s="587"/>
      <c r="IJ145" s="587"/>
      <c r="IK145" s="587"/>
      <c r="IL145" s="587"/>
      <c r="IM145" s="587"/>
      <c r="IN145" s="587"/>
      <c r="IO145" s="587"/>
      <c r="IP145" s="587"/>
      <c r="IQ145" s="587"/>
      <c r="IR145" s="587"/>
      <c r="IS145" s="587"/>
      <c r="IT145" s="587"/>
      <c r="IU145" s="587"/>
      <c r="IV145" s="587"/>
    </row>
    <row r="146" spans="1:256" s="388" customFormat="1" ht="12.75" customHeight="1" x14ac:dyDescent="0.25">
      <c r="A146" s="282"/>
      <c r="B146" s="282"/>
      <c r="C146" s="282"/>
      <c r="D146" s="282"/>
      <c r="E146" s="305"/>
      <c r="F146" s="305"/>
      <c r="G146" s="282"/>
      <c r="H146" s="282"/>
      <c r="I146" s="282"/>
      <c r="J146" s="305"/>
      <c r="K146" s="305"/>
      <c r="L146" s="282"/>
      <c r="M146" s="305"/>
      <c r="N146" s="305"/>
      <c r="O146" s="282"/>
      <c r="P146" s="282"/>
      <c r="Q146" s="282"/>
      <c r="R146" s="282"/>
      <c r="S146" s="413"/>
      <c r="T146" s="335" t="s">
        <v>123</v>
      </c>
      <c r="U146" s="317"/>
      <c r="V146" s="317"/>
      <c r="W146" s="317"/>
      <c r="X146" s="405" t="s">
        <v>197</v>
      </c>
      <c r="Y146" s="416" t="s">
        <v>144</v>
      </c>
      <c r="Z146" s="317" t="s">
        <v>224</v>
      </c>
      <c r="AA146" s="317"/>
      <c r="AB146" s="318"/>
      <c r="AC146" s="369" t="s">
        <v>223</v>
      </c>
      <c r="AD146" s="369">
        <v>0</v>
      </c>
      <c r="AE146" s="317" t="s">
        <v>224</v>
      </c>
      <c r="AF146" s="318"/>
      <c r="AG146" s="335" t="s">
        <v>505</v>
      </c>
      <c r="AH146" s="369" t="s">
        <v>503</v>
      </c>
      <c r="AI146" s="369" t="s">
        <v>505</v>
      </c>
      <c r="AJ146" s="317" t="s">
        <v>407</v>
      </c>
      <c r="AK146" s="318"/>
      <c r="AL146" s="335" t="s">
        <v>589</v>
      </c>
      <c r="AM146" s="369">
        <v>2.5000000000000001E-3</v>
      </c>
      <c r="AN146" s="317" t="s">
        <v>477</v>
      </c>
      <c r="AO146" s="335"/>
      <c r="AP146" s="335"/>
      <c r="AQ146" s="371"/>
      <c r="AR146" s="282"/>
      <c r="AS146" s="282"/>
      <c r="AT146" s="377" t="str">
        <f>IF('INPUT &amp; OUTPUT'!$AF$10=1,"",IF('INPUT &amp; OUTPUT'!$AF$10=2,$B146,$T146))</f>
        <v>Outdoor Recreation - Tourist Attraction</v>
      </c>
      <c r="AU146" s="378"/>
      <c r="AV146" s="378"/>
      <c r="AW146" s="379"/>
      <c r="AX146" s="380" t="str">
        <f>IF('INPUT &amp; OUTPUT'!$AF$10=1,"",IF('INPUT &amp; OUTPUT'!$AF$10=2,$B146,$Z146))</f>
        <v>Other</v>
      </c>
      <c r="AY146" s="381"/>
      <c r="AZ146" s="380"/>
      <c r="BA146" s="382" t="str">
        <f>IF('INPUT &amp; OUTPUT'!$AF$10=1,"",IF('INPUT &amp; OUTPUT'!$AF$10=2,E146,AC146))</f>
        <v>FPA</v>
      </c>
      <c r="BB146" s="383">
        <f>IF('INPUT &amp; OUTPUT'!$AF$10=1,"",IF('INPUT &amp; OUTPUT'!$AF$10=2,F146,AD146))</f>
        <v>0</v>
      </c>
      <c r="BC146" s="380" t="str">
        <f>IF('INPUT &amp; OUTPUT'!$AF$10=1,"",IF('INPUT &amp; OUTPUT'!$AF$10=2,$G146,$AE146))</f>
        <v>Other</v>
      </c>
      <c r="BD146" s="384"/>
      <c r="BE146" s="385"/>
      <c r="BF146" s="385" t="str">
        <f>IF('INPUT &amp; OUTPUT'!$AF$10=1,"",IF('INPUT &amp; OUTPUT'!$AF$10=2,$J146,$AG146))</f>
        <v>TBA*</v>
      </c>
      <c r="BG146" s="386" t="str">
        <f>IF('INPUT &amp; OUTPUT'!$AF$10=1,"",IF('INPUT &amp; OUTPUT'!$AF$10=2,"",$AH146))</f>
        <v>-</v>
      </c>
      <c r="BH146" s="296" t="str">
        <f>IF('INPUT &amp; OUTPUT'!$AF$10=1,"",IF('INPUT &amp; OUTPUT'!$AF$10=2,$K146,$AI146))</f>
        <v>TBA*</v>
      </c>
      <c r="BI146" s="380" t="str">
        <f>IF('INPUT &amp; OUTPUT'!$AF$10=1,"",IF('INPUT &amp; OUTPUT'!$AF$10=2,$L146,$AJ146))</f>
        <v>Commercial or retail uses</v>
      </c>
      <c r="BJ146" s="385"/>
      <c r="BK146" s="385" t="str">
        <f>IF('INPUT &amp; OUTPUT'!$AF$10=1,"",IF('INPUT &amp; OUTPUT'!$AF$10=2,$M146,$AL146))</f>
        <v>m² site area</v>
      </c>
      <c r="BL146" s="296">
        <f>IF('INPUT &amp; OUTPUT'!$AF$10=1,"",IF('INPUT &amp; OUTPUT'!$AF$10=2,$N146,$AM146))</f>
        <v>2.5000000000000001E-3</v>
      </c>
      <c r="BM146" s="384" t="str">
        <f>IF(OR(BI146="Single dwelling unit",BI146="Multiple dwelling units"),"dwelling",IF(AND('INPUT &amp; OUTPUT'!$AF$10=2,'Reference Data'!AT146&lt;&gt;0),"lot","-"))</f>
        <v>-</v>
      </c>
      <c r="BN146" s="387"/>
      <c r="BO146" s="380" t="str">
        <f>IF('INPUT &amp; OUTPUT'!$AF$10=1,"",IF('INPUT &amp; OUTPUT'!$AF$10=2,$O146,$AN146))</f>
        <v>Specialised uses</v>
      </c>
      <c r="BP146" s="378"/>
      <c r="BQ146" s="378"/>
      <c r="BR146" s="379"/>
      <c r="BS146" s="282"/>
      <c r="BT146" s="282"/>
      <c r="BU146" s="282"/>
      <c r="BV146" s="282"/>
      <c r="BW146" s="282"/>
      <c r="BX146" s="282"/>
      <c r="BY146" s="282"/>
      <c r="BZ146" s="282"/>
      <c r="CA146" s="309"/>
      <c r="CB146" s="282"/>
      <c r="CC146" s="282"/>
      <c r="CD146" s="282"/>
      <c r="CE146" s="282"/>
      <c r="CF146" s="282"/>
      <c r="CG146" s="282"/>
      <c r="CH146" s="282"/>
      <c r="CI146" s="282"/>
      <c r="CJ146" s="282"/>
      <c r="CK146" s="282"/>
      <c r="CL146" s="282"/>
      <c r="CM146" s="282"/>
      <c r="CN146" s="282"/>
      <c r="CO146" s="282"/>
      <c r="CP146" s="282"/>
      <c r="CQ146" s="282"/>
      <c r="CR146" s="282"/>
      <c r="CS146" s="282"/>
      <c r="CT146" s="282"/>
      <c r="CU146" s="282"/>
      <c r="CV146" s="282"/>
      <c r="CW146" s="282"/>
      <c r="CX146" s="282"/>
      <c r="CY146" s="282"/>
      <c r="CZ146" s="282"/>
      <c r="DA146" s="282"/>
      <c r="DB146" s="282"/>
      <c r="DC146" s="282"/>
      <c r="DD146" s="282"/>
      <c r="DE146" s="282"/>
      <c r="DF146" s="282"/>
      <c r="DG146" s="282"/>
      <c r="DH146" s="282"/>
      <c r="DI146" s="282"/>
      <c r="DJ146" s="282"/>
      <c r="DK146" s="282"/>
      <c r="DL146" s="282"/>
      <c r="DM146" s="282"/>
      <c r="DN146" s="282"/>
      <c r="DO146" s="282"/>
      <c r="DP146" s="282"/>
      <c r="DQ146" s="282"/>
      <c r="DR146" s="282"/>
      <c r="DS146" s="282"/>
      <c r="DT146" s="282"/>
      <c r="DU146" s="282"/>
      <c r="DV146" s="282"/>
      <c r="DW146" s="282"/>
      <c r="DX146" s="282"/>
      <c r="DY146" s="282"/>
      <c r="DZ146" s="282"/>
      <c r="EA146" s="282"/>
      <c r="EB146" s="282"/>
      <c r="EC146" s="282"/>
      <c r="ED146" s="282"/>
      <c r="EE146" s="282"/>
      <c r="EF146" s="282"/>
      <c r="EG146" s="282"/>
      <c r="EH146" s="282"/>
      <c r="EI146" s="282"/>
      <c r="EJ146" s="282"/>
      <c r="EK146" s="282"/>
      <c r="EL146" s="282"/>
      <c r="EM146" s="282"/>
      <c r="EN146" s="282"/>
      <c r="EO146" s="282"/>
      <c r="EP146" s="282"/>
      <c r="EQ146" s="282"/>
      <c r="ER146" s="282"/>
      <c r="ES146" s="282"/>
      <c r="ET146" s="282"/>
      <c r="EU146" s="282"/>
      <c r="EV146" s="282"/>
      <c r="EW146" s="282"/>
      <c r="EX146" s="282"/>
      <c r="EY146" s="282"/>
      <c r="EZ146" s="282"/>
      <c r="FA146" s="282"/>
      <c r="FB146" s="282"/>
      <c r="FC146" s="282"/>
      <c r="FD146" s="282"/>
      <c r="FE146" s="282"/>
      <c r="FF146" s="282"/>
      <c r="FG146" s="282"/>
      <c r="FH146" s="282"/>
      <c r="FI146" s="282"/>
      <c r="FJ146" s="282"/>
      <c r="FK146" s="282"/>
      <c r="FL146" s="282"/>
      <c r="FM146" s="282"/>
      <c r="FN146" s="282"/>
      <c r="FO146" s="282"/>
      <c r="FP146" s="282"/>
      <c r="FQ146" s="282"/>
      <c r="FR146" s="282"/>
      <c r="FS146" s="282"/>
      <c r="FT146" s="282"/>
      <c r="FU146" s="282"/>
      <c r="FV146" s="282"/>
      <c r="FW146" s="282"/>
      <c r="FX146" s="282"/>
      <c r="FY146" s="282"/>
      <c r="FZ146" s="282"/>
      <c r="GA146" s="282"/>
      <c r="GB146" s="282"/>
      <c r="GC146" s="282"/>
      <c r="GD146" s="282"/>
      <c r="GE146" s="282"/>
      <c r="GF146" s="282"/>
      <c r="GG146" s="282"/>
      <c r="GH146" s="587"/>
      <c r="GI146" s="587"/>
      <c r="GJ146" s="587"/>
      <c r="GK146" s="587"/>
      <c r="GL146" s="587"/>
      <c r="GM146" s="587"/>
      <c r="GN146" s="587"/>
      <c r="GO146" s="587"/>
      <c r="GP146" s="587"/>
      <c r="GQ146" s="587"/>
      <c r="GR146" s="587"/>
      <c r="GS146" s="587"/>
      <c r="GT146" s="587"/>
      <c r="GU146" s="587"/>
      <c r="GV146" s="587"/>
      <c r="GW146" s="587"/>
      <c r="GX146" s="587"/>
      <c r="GY146" s="587"/>
      <c r="GZ146" s="587"/>
      <c r="HA146" s="587"/>
      <c r="HB146" s="587"/>
      <c r="HC146" s="587"/>
      <c r="HD146" s="587"/>
      <c r="HE146" s="587"/>
      <c r="HF146" s="587"/>
      <c r="HG146" s="587"/>
      <c r="HH146" s="587"/>
      <c r="HI146" s="587"/>
      <c r="HJ146" s="587"/>
      <c r="HK146" s="587"/>
      <c r="HL146" s="587"/>
      <c r="HM146" s="587"/>
      <c r="HN146" s="587"/>
      <c r="HO146" s="587"/>
      <c r="HP146" s="587"/>
      <c r="HQ146" s="587"/>
      <c r="HR146" s="587"/>
      <c r="HS146" s="587"/>
      <c r="HT146" s="587"/>
      <c r="HU146" s="587"/>
      <c r="HV146" s="587"/>
      <c r="HW146" s="587"/>
      <c r="HX146" s="587"/>
      <c r="HY146" s="587"/>
      <c r="HZ146" s="587"/>
      <c r="IA146" s="587"/>
      <c r="IB146" s="587"/>
      <c r="IC146" s="587"/>
      <c r="ID146" s="587"/>
      <c r="IE146" s="587"/>
      <c r="IF146" s="587"/>
      <c r="IG146" s="587"/>
      <c r="IH146" s="587"/>
      <c r="II146" s="587"/>
      <c r="IJ146" s="587"/>
      <c r="IK146" s="587"/>
      <c r="IL146" s="587"/>
      <c r="IM146" s="587"/>
      <c r="IN146" s="587"/>
      <c r="IO146" s="587"/>
      <c r="IP146" s="587"/>
      <c r="IQ146" s="587"/>
      <c r="IR146" s="587"/>
      <c r="IS146" s="587"/>
      <c r="IT146" s="587"/>
      <c r="IU146" s="587"/>
      <c r="IV146" s="587"/>
    </row>
    <row r="147" spans="1:256" ht="12.75" customHeight="1" x14ac:dyDescent="0.25">
      <c r="E147" s="305"/>
      <c r="F147" s="305"/>
      <c r="J147" s="305"/>
      <c r="K147" s="305"/>
      <c r="M147" s="305"/>
      <c r="N147" s="305"/>
      <c r="S147" s="413"/>
      <c r="T147" s="335" t="s">
        <v>471</v>
      </c>
      <c r="U147" s="317"/>
      <c r="V147" s="317"/>
      <c r="W147" s="317"/>
      <c r="X147" s="325" t="s">
        <v>197</v>
      </c>
      <c r="Y147" s="325" t="s">
        <v>147</v>
      </c>
      <c r="Z147" s="317" t="s">
        <v>224</v>
      </c>
      <c r="AA147" s="411"/>
      <c r="AB147" s="412"/>
      <c r="AC147" s="369" t="s">
        <v>223</v>
      </c>
      <c r="AD147" s="369">
        <v>0</v>
      </c>
      <c r="AE147" s="317" t="s">
        <v>224</v>
      </c>
      <c r="AF147" s="412"/>
      <c r="AG147" s="335" t="s">
        <v>505</v>
      </c>
      <c r="AH147" s="369" t="s">
        <v>503</v>
      </c>
      <c r="AI147" s="369" t="s">
        <v>505</v>
      </c>
      <c r="AJ147" s="317" t="s">
        <v>407</v>
      </c>
      <c r="AK147" s="318"/>
      <c r="AL147" s="335" t="s">
        <v>589</v>
      </c>
      <c r="AM147" s="369">
        <v>2.5000000000000001E-3</v>
      </c>
      <c r="AN147" s="317" t="s">
        <v>477</v>
      </c>
      <c r="AO147" s="335"/>
      <c r="AP147" s="335"/>
      <c r="AQ147" s="371"/>
      <c r="AT147" s="377" t="str">
        <f>IF('INPUT &amp; OUTPUT'!$AF$10=1,"",IF('INPUT &amp; OUTPUT'!$AF$10=2,$B147,$T147))</f>
        <v>Outdoor Recreation (Motor sport)</v>
      </c>
      <c r="AU147" s="378"/>
      <c r="AV147" s="378"/>
      <c r="AW147" s="379"/>
      <c r="AX147" s="380" t="str">
        <f>IF('INPUT &amp; OUTPUT'!$AF$10=1,"",IF('INPUT &amp; OUTPUT'!$AF$10=2,$B147,$Z147))</f>
        <v>Other</v>
      </c>
      <c r="AY147" s="381"/>
      <c r="AZ147" s="380"/>
      <c r="BA147" s="382" t="str">
        <f>IF('INPUT &amp; OUTPUT'!$AF$10=1,"",IF('INPUT &amp; OUTPUT'!$AF$10=2,E147,AC147))</f>
        <v>FPA</v>
      </c>
      <c r="BB147" s="383">
        <f>IF('INPUT &amp; OUTPUT'!$AF$10=1,"",IF('INPUT &amp; OUTPUT'!$AF$10=2,F147,AD147))</f>
        <v>0</v>
      </c>
      <c r="BC147" s="380" t="str">
        <f>IF('INPUT &amp; OUTPUT'!$AF$10=1,"",IF('INPUT &amp; OUTPUT'!$AF$10=2,$G147,$AE147))</f>
        <v>Other</v>
      </c>
      <c r="BD147" s="384"/>
      <c r="BE147" s="385"/>
      <c r="BF147" s="385" t="str">
        <f>IF('INPUT &amp; OUTPUT'!$AF$10=1,"",IF('INPUT &amp; OUTPUT'!$AF$10=2,$J147,$AG147))</f>
        <v>TBA*</v>
      </c>
      <c r="BG147" s="386" t="str">
        <f>IF('INPUT &amp; OUTPUT'!$AF$10=1,"",IF('INPUT &amp; OUTPUT'!$AF$10=2,"",$AH147))</f>
        <v>-</v>
      </c>
      <c r="BH147" s="296" t="str">
        <f>IF('INPUT &amp; OUTPUT'!$AF$10=1,"",IF('INPUT &amp; OUTPUT'!$AF$10=2,$K147,$AI147))</f>
        <v>TBA*</v>
      </c>
      <c r="BI147" s="380" t="str">
        <f>IF('INPUT &amp; OUTPUT'!$AF$10=1,"",IF('INPUT &amp; OUTPUT'!$AF$10=2,$L147,$AJ147))</f>
        <v>Commercial or retail uses</v>
      </c>
      <c r="BJ147" s="385"/>
      <c r="BK147" s="385" t="str">
        <f>IF('INPUT &amp; OUTPUT'!$AF$10=1,"",IF('INPUT &amp; OUTPUT'!$AF$10=2,$M147,$AL147))</f>
        <v>m² site area</v>
      </c>
      <c r="BL147" s="296">
        <f>IF('INPUT &amp; OUTPUT'!$AF$10=1,"",IF('INPUT &amp; OUTPUT'!$AF$10=2,$N147,$AM147))</f>
        <v>2.5000000000000001E-3</v>
      </c>
      <c r="BM147" s="384" t="str">
        <f>IF(OR(BI147="Single dwelling unit",BI147="Multiple dwelling units"),"dwelling",IF(AND('INPUT &amp; OUTPUT'!$AF$10=2,'Reference Data'!AT147&lt;&gt;0),"lot","-"))</f>
        <v>-</v>
      </c>
      <c r="BN147" s="387"/>
      <c r="BO147" s="380" t="str">
        <f>IF('INPUT &amp; OUTPUT'!$AF$10=1,"",IF('INPUT &amp; OUTPUT'!$AF$10=2,$O147,$AN147))</f>
        <v>Specialised uses</v>
      </c>
      <c r="BP147" s="378"/>
      <c r="BQ147" s="378"/>
      <c r="BR147" s="379"/>
      <c r="CA147" s="309"/>
      <c r="GH147" s="587"/>
      <c r="GI147" s="587"/>
      <c r="GJ147" s="587"/>
      <c r="GK147" s="587"/>
      <c r="GL147" s="587"/>
      <c r="GM147" s="587"/>
      <c r="GN147" s="587"/>
      <c r="GO147" s="587"/>
      <c r="GP147" s="587"/>
      <c r="GQ147" s="587"/>
      <c r="GR147" s="587"/>
      <c r="GS147" s="587"/>
      <c r="GT147" s="587"/>
      <c r="GU147" s="587"/>
      <c r="GV147" s="587"/>
      <c r="GW147" s="587"/>
      <c r="GX147" s="587"/>
      <c r="GY147" s="587"/>
      <c r="GZ147" s="587"/>
      <c r="HA147" s="587"/>
      <c r="HB147" s="587"/>
      <c r="HC147" s="587"/>
      <c r="HD147" s="587"/>
      <c r="HE147" s="587"/>
      <c r="HF147" s="587"/>
      <c r="HG147" s="587"/>
      <c r="HH147" s="587"/>
      <c r="HI147" s="587"/>
      <c r="HJ147" s="587"/>
      <c r="HK147" s="587"/>
      <c r="HL147" s="587"/>
      <c r="HM147" s="587"/>
      <c r="HN147" s="587"/>
      <c r="HO147" s="587"/>
      <c r="HP147" s="587"/>
      <c r="HQ147" s="587"/>
      <c r="HR147" s="587"/>
      <c r="HS147" s="587"/>
      <c r="HT147" s="587"/>
      <c r="HU147" s="587"/>
      <c r="HV147" s="587"/>
      <c r="HW147" s="587"/>
      <c r="HX147" s="587"/>
      <c r="HY147" s="587"/>
      <c r="HZ147" s="587"/>
      <c r="IA147" s="587"/>
      <c r="IB147" s="587"/>
      <c r="IC147" s="587"/>
      <c r="ID147" s="587"/>
      <c r="IE147" s="587"/>
      <c r="IF147" s="587"/>
      <c r="IG147" s="587"/>
      <c r="IH147" s="587"/>
      <c r="II147" s="587"/>
      <c r="IJ147" s="587"/>
      <c r="IK147" s="587"/>
      <c r="IL147" s="587"/>
      <c r="IM147" s="587"/>
      <c r="IN147" s="587"/>
      <c r="IO147" s="587"/>
      <c r="IP147" s="587"/>
      <c r="IQ147" s="587"/>
      <c r="IR147" s="587"/>
      <c r="IS147" s="587"/>
      <c r="IT147" s="587"/>
      <c r="IU147" s="587"/>
      <c r="IV147" s="587"/>
    </row>
    <row r="148" spans="1:256" s="388" customFormat="1" ht="12.75" customHeight="1" x14ac:dyDescent="0.25">
      <c r="A148" s="282"/>
      <c r="B148" s="282"/>
      <c r="C148" s="282"/>
      <c r="D148" s="282"/>
      <c r="E148" s="305"/>
      <c r="F148" s="305"/>
      <c r="G148" s="282"/>
      <c r="H148" s="282"/>
      <c r="I148" s="282"/>
      <c r="J148" s="305"/>
      <c r="K148" s="305"/>
      <c r="L148" s="282"/>
      <c r="M148" s="305"/>
      <c r="N148" s="305"/>
      <c r="O148" s="282"/>
      <c r="P148" s="282"/>
      <c r="Q148" s="282"/>
      <c r="R148" s="282"/>
      <c r="S148" s="413"/>
      <c r="T148" s="335" t="s">
        <v>621</v>
      </c>
      <c r="U148" s="317"/>
      <c r="V148" s="317"/>
      <c r="W148" s="317"/>
      <c r="X148" s="369" t="s">
        <v>197</v>
      </c>
      <c r="Y148" s="369" t="s">
        <v>144</v>
      </c>
      <c r="Z148" s="317" t="s">
        <v>224</v>
      </c>
      <c r="AA148" s="317"/>
      <c r="AB148" s="318"/>
      <c r="AC148" s="369" t="s">
        <v>223</v>
      </c>
      <c r="AD148" s="369">
        <v>0</v>
      </c>
      <c r="AE148" s="317" t="s">
        <v>224</v>
      </c>
      <c r="AF148" s="318"/>
      <c r="AG148" s="335" t="s">
        <v>505</v>
      </c>
      <c r="AH148" s="369" t="s">
        <v>503</v>
      </c>
      <c r="AI148" s="369" t="s">
        <v>505</v>
      </c>
      <c r="AJ148" s="317" t="s">
        <v>407</v>
      </c>
      <c r="AK148" s="318"/>
      <c r="AL148" s="335" t="s">
        <v>589</v>
      </c>
      <c r="AM148" s="369">
        <v>2.5000000000000001E-3</v>
      </c>
      <c r="AN148" s="317" t="s">
        <v>477</v>
      </c>
      <c r="AO148" s="335"/>
      <c r="AP148" s="335"/>
      <c r="AQ148" s="371"/>
      <c r="AR148" s="282"/>
      <c r="AS148" s="282"/>
      <c r="AT148" s="377" t="str">
        <f>IF('INPUT &amp; OUTPUT'!$AF$10=1,"",IF('INPUT &amp; OUTPUT'!$AF$10=2,$B148,$T148))</f>
        <v>Outdoor Recreation (Tourist attraction)</v>
      </c>
      <c r="AU148" s="378"/>
      <c r="AV148" s="378"/>
      <c r="AW148" s="379"/>
      <c r="AX148" s="380" t="str">
        <f>IF('INPUT &amp; OUTPUT'!$AF$10=1,"",IF('INPUT &amp; OUTPUT'!$AF$10=2,$B148,$Z148))</f>
        <v>Other</v>
      </c>
      <c r="AY148" s="381"/>
      <c r="AZ148" s="380"/>
      <c r="BA148" s="382" t="str">
        <f>IF('INPUT &amp; OUTPUT'!$AF$10=1,"",IF('INPUT &amp; OUTPUT'!$AF$10=2,E148,AC148))</f>
        <v>FPA</v>
      </c>
      <c r="BB148" s="383">
        <f>IF('INPUT &amp; OUTPUT'!$AF$10=1,"",IF('INPUT &amp; OUTPUT'!$AF$10=2,F148,AD148))</f>
        <v>0</v>
      </c>
      <c r="BC148" s="380" t="str">
        <f>IF('INPUT &amp; OUTPUT'!$AF$10=1,"",IF('INPUT &amp; OUTPUT'!$AF$10=2,$G148,$AE148))</f>
        <v>Other</v>
      </c>
      <c r="BD148" s="384"/>
      <c r="BE148" s="385"/>
      <c r="BF148" s="385" t="str">
        <f>IF('INPUT &amp; OUTPUT'!$AF$10=1,"",IF('INPUT &amp; OUTPUT'!$AF$10=2,$J148,$AG148))</f>
        <v>TBA*</v>
      </c>
      <c r="BG148" s="386" t="str">
        <f>IF('INPUT &amp; OUTPUT'!$AF$10=1,"",IF('INPUT &amp; OUTPUT'!$AF$10=2,"",$AH148))</f>
        <v>-</v>
      </c>
      <c r="BH148" s="296" t="str">
        <f>IF('INPUT &amp; OUTPUT'!$AF$10=1,"",IF('INPUT &amp; OUTPUT'!$AF$10=2,$K148,$AI148))</f>
        <v>TBA*</v>
      </c>
      <c r="BI148" s="380" t="str">
        <f>IF('INPUT &amp; OUTPUT'!$AF$10=1,"",IF('INPUT &amp; OUTPUT'!$AF$10=2,$L148,$AJ148))</f>
        <v>Commercial or retail uses</v>
      </c>
      <c r="BJ148" s="385"/>
      <c r="BK148" s="385" t="str">
        <f>IF('INPUT &amp; OUTPUT'!$AF$10=1,"",IF('INPUT &amp; OUTPUT'!$AF$10=2,$M148,$AL148))</f>
        <v>m² site area</v>
      </c>
      <c r="BL148" s="296">
        <f>IF('INPUT &amp; OUTPUT'!$AF$10=1,"",IF('INPUT &amp; OUTPUT'!$AF$10=2,$N148,$AM148))</f>
        <v>2.5000000000000001E-3</v>
      </c>
      <c r="BM148" s="384" t="str">
        <f>IF(OR(BI148="Single dwelling unit",BI148="Multiple dwelling units"),"dwelling",IF(AND('INPUT &amp; OUTPUT'!$AF$10=2,'Reference Data'!AT148&lt;&gt;0),"lot","-"))</f>
        <v>-</v>
      </c>
      <c r="BN148" s="387"/>
      <c r="BO148" s="380" t="str">
        <f>IF('INPUT &amp; OUTPUT'!$AF$10=1,"",IF('INPUT &amp; OUTPUT'!$AF$10=2,$O148,$AN148))</f>
        <v>Specialised uses</v>
      </c>
      <c r="BP148" s="378"/>
      <c r="BQ148" s="378"/>
      <c r="BR148" s="379"/>
      <c r="BS148" s="282"/>
      <c r="BT148" s="282"/>
      <c r="BU148" s="282"/>
      <c r="BV148" s="282"/>
      <c r="BW148" s="282"/>
      <c r="BX148" s="282"/>
      <c r="BY148" s="282"/>
      <c r="BZ148" s="282"/>
      <c r="CA148" s="309"/>
      <c r="CB148" s="282"/>
      <c r="CC148" s="282"/>
      <c r="CD148" s="282"/>
      <c r="CE148" s="282"/>
      <c r="CF148" s="282"/>
      <c r="CG148" s="282"/>
      <c r="CH148" s="282"/>
      <c r="CI148" s="282"/>
      <c r="CJ148" s="282"/>
      <c r="CK148" s="282"/>
      <c r="CL148" s="282"/>
      <c r="CM148" s="282"/>
      <c r="CN148" s="282"/>
      <c r="CO148" s="282"/>
      <c r="CP148" s="282"/>
      <c r="CQ148" s="282"/>
      <c r="CR148" s="282"/>
      <c r="CS148" s="282"/>
      <c r="CT148" s="282"/>
      <c r="CU148" s="282"/>
      <c r="CV148" s="282"/>
      <c r="CW148" s="282"/>
      <c r="CX148" s="282"/>
      <c r="CY148" s="282"/>
      <c r="CZ148" s="282"/>
      <c r="DA148" s="282"/>
      <c r="DB148" s="282"/>
      <c r="DC148" s="282"/>
      <c r="DD148" s="282"/>
      <c r="DE148" s="282"/>
      <c r="DF148" s="282"/>
      <c r="DG148" s="282"/>
      <c r="DH148" s="282"/>
      <c r="DI148" s="282"/>
      <c r="DJ148" s="282"/>
      <c r="DK148" s="282"/>
      <c r="DL148" s="282"/>
      <c r="DM148" s="282"/>
      <c r="DN148" s="282"/>
      <c r="DO148" s="282"/>
      <c r="DP148" s="282"/>
      <c r="DQ148" s="282"/>
      <c r="DR148" s="282"/>
      <c r="DS148" s="282"/>
      <c r="DT148" s="282"/>
      <c r="DU148" s="282"/>
      <c r="DV148" s="282"/>
      <c r="DW148" s="282"/>
      <c r="DX148" s="282"/>
      <c r="DY148" s="282"/>
      <c r="DZ148" s="282"/>
      <c r="EA148" s="282"/>
      <c r="EB148" s="282"/>
      <c r="EC148" s="282"/>
      <c r="ED148" s="282"/>
      <c r="EE148" s="282"/>
      <c r="EF148" s="282"/>
      <c r="EG148" s="282"/>
      <c r="EH148" s="282"/>
      <c r="EI148" s="282"/>
      <c r="EJ148" s="282"/>
      <c r="EK148" s="282"/>
      <c r="EL148" s="282"/>
      <c r="EM148" s="282"/>
      <c r="EN148" s="282"/>
      <c r="EO148" s="282"/>
      <c r="EP148" s="282"/>
      <c r="EQ148" s="282"/>
      <c r="ER148" s="282"/>
      <c r="ES148" s="282"/>
      <c r="ET148" s="282"/>
      <c r="EU148" s="282"/>
      <c r="EV148" s="282"/>
      <c r="EW148" s="282"/>
      <c r="EX148" s="282"/>
      <c r="EY148" s="282"/>
      <c r="EZ148" s="282"/>
      <c r="FA148" s="282"/>
      <c r="FB148" s="282"/>
      <c r="FC148" s="282"/>
      <c r="FD148" s="282"/>
      <c r="FE148" s="282"/>
      <c r="FF148" s="282"/>
      <c r="FG148" s="282"/>
      <c r="FH148" s="282"/>
      <c r="FI148" s="282"/>
      <c r="FJ148" s="282"/>
      <c r="FK148" s="282"/>
      <c r="FL148" s="282"/>
      <c r="FM148" s="282"/>
      <c r="FN148" s="282"/>
      <c r="FO148" s="282"/>
      <c r="FP148" s="282"/>
      <c r="FQ148" s="282"/>
      <c r="FR148" s="282"/>
      <c r="FS148" s="282"/>
      <c r="FT148" s="282"/>
      <c r="FU148" s="282"/>
      <c r="FV148" s="282"/>
      <c r="FW148" s="282"/>
      <c r="FX148" s="282"/>
      <c r="FY148" s="282"/>
      <c r="FZ148" s="282"/>
      <c r="GA148" s="282"/>
      <c r="GB148" s="282"/>
      <c r="GC148" s="282"/>
      <c r="GD148" s="282"/>
      <c r="GE148" s="282"/>
      <c r="GF148" s="282"/>
      <c r="GG148" s="282"/>
      <c r="GH148" s="587"/>
      <c r="GI148" s="587"/>
      <c r="GJ148" s="587"/>
      <c r="GK148" s="587"/>
      <c r="GL148" s="587"/>
      <c r="GM148" s="587"/>
      <c r="GN148" s="587"/>
      <c r="GO148" s="587"/>
      <c r="GP148" s="587"/>
      <c r="GQ148" s="587"/>
      <c r="GR148" s="587"/>
      <c r="GS148" s="587"/>
      <c r="GT148" s="587"/>
      <c r="GU148" s="587"/>
      <c r="GV148" s="587"/>
      <c r="GW148" s="587"/>
      <c r="GX148" s="587"/>
      <c r="GY148" s="587"/>
      <c r="GZ148" s="587"/>
      <c r="HA148" s="587"/>
      <c r="HB148" s="587"/>
      <c r="HC148" s="587"/>
      <c r="HD148" s="587"/>
      <c r="HE148" s="587"/>
      <c r="HF148" s="587"/>
      <c r="HG148" s="587"/>
      <c r="HH148" s="587"/>
      <c r="HI148" s="587"/>
      <c r="HJ148" s="587"/>
      <c r="HK148" s="587"/>
      <c r="HL148" s="587"/>
      <c r="HM148" s="587"/>
      <c r="HN148" s="587"/>
      <c r="HO148" s="587"/>
      <c r="HP148" s="587"/>
      <c r="HQ148" s="587"/>
      <c r="HR148" s="587"/>
      <c r="HS148" s="587"/>
      <c r="HT148" s="587"/>
      <c r="HU148" s="587"/>
      <c r="HV148" s="587"/>
      <c r="HW148" s="587"/>
      <c r="HX148" s="587"/>
      <c r="HY148" s="587"/>
      <c r="HZ148" s="587"/>
      <c r="IA148" s="587"/>
      <c r="IB148" s="587"/>
      <c r="IC148" s="587"/>
      <c r="ID148" s="587"/>
      <c r="IE148" s="587"/>
      <c r="IF148" s="587"/>
      <c r="IG148" s="587"/>
      <c r="IH148" s="587"/>
      <c r="II148" s="587"/>
      <c r="IJ148" s="587"/>
      <c r="IK148" s="587"/>
      <c r="IL148" s="587"/>
      <c r="IM148" s="587"/>
      <c r="IN148" s="587"/>
      <c r="IO148" s="587"/>
      <c r="IP148" s="587"/>
      <c r="IQ148" s="587"/>
      <c r="IR148" s="587"/>
      <c r="IS148" s="587"/>
      <c r="IT148" s="587"/>
      <c r="IU148" s="587"/>
      <c r="IV148" s="587"/>
    </row>
    <row r="149" spans="1:256" s="388" customFormat="1" ht="12.75" customHeight="1" x14ac:dyDescent="0.25">
      <c r="A149" s="282"/>
      <c r="B149" s="282"/>
      <c r="C149" s="282"/>
      <c r="D149" s="282"/>
      <c r="E149" s="305"/>
      <c r="F149" s="305"/>
      <c r="G149" s="282"/>
      <c r="H149" s="282"/>
      <c r="I149" s="282"/>
      <c r="J149" s="305"/>
      <c r="K149" s="305"/>
      <c r="L149" s="282"/>
      <c r="M149" s="305"/>
      <c r="N149" s="305"/>
      <c r="O149" s="282"/>
      <c r="P149" s="282"/>
      <c r="Q149" s="282"/>
      <c r="R149" s="282"/>
      <c r="S149" s="413"/>
      <c r="T149" s="335" t="s">
        <v>198</v>
      </c>
      <c r="U149" s="317"/>
      <c r="V149" s="317"/>
      <c r="W149" s="317"/>
      <c r="X149" s="369" t="s">
        <v>198</v>
      </c>
      <c r="Y149" s="369" t="s">
        <v>553</v>
      </c>
      <c r="Z149" s="317" t="s">
        <v>224</v>
      </c>
      <c r="AA149" s="317"/>
      <c r="AB149" s="318"/>
      <c r="AC149" s="369" t="s">
        <v>223</v>
      </c>
      <c r="AD149" s="369">
        <v>0</v>
      </c>
      <c r="AE149" s="317" t="s">
        <v>224</v>
      </c>
      <c r="AF149" s="318"/>
      <c r="AG149" s="335" t="s">
        <v>505</v>
      </c>
      <c r="AH149" s="369" t="s">
        <v>503</v>
      </c>
      <c r="AI149" s="369" t="s">
        <v>505</v>
      </c>
      <c r="AJ149" s="317" t="s">
        <v>407</v>
      </c>
      <c r="AK149" s="318"/>
      <c r="AL149" s="335" t="s">
        <v>589</v>
      </c>
      <c r="AM149" s="369">
        <v>2.5000000000000001E-3</v>
      </c>
      <c r="AN149" s="317" t="s">
        <v>478</v>
      </c>
      <c r="AO149" s="335"/>
      <c r="AP149" s="335"/>
      <c r="AQ149" s="371"/>
      <c r="AR149" s="282"/>
      <c r="AS149" s="282"/>
      <c r="AT149" s="377" t="str">
        <f>IF('INPUT &amp; OUTPUT'!$AF$10=1,"",IF('INPUT &amp; OUTPUT'!$AF$10=2,$B149,$T149))</f>
        <v>Parkland</v>
      </c>
      <c r="AU149" s="378"/>
      <c r="AV149" s="378"/>
      <c r="AW149" s="379"/>
      <c r="AX149" s="380" t="str">
        <f>IF('INPUT &amp; OUTPUT'!$AF$10=1,"",IF('INPUT &amp; OUTPUT'!$AF$10=2,$B149,$Z149))</f>
        <v>Other</v>
      </c>
      <c r="AY149" s="381"/>
      <c r="AZ149" s="380"/>
      <c r="BA149" s="382" t="str">
        <f>IF('INPUT &amp; OUTPUT'!$AF$10=1,"",IF('INPUT &amp; OUTPUT'!$AF$10=2,E149,AC149))</f>
        <v>FPA</v>
      </c>
      <c r="BB149" s="383">
        <f>IF('INPUT &amp; OUTPUT'!$AF$10=1,"",IF('INPUT &amp; OUTPUT'!$AF$10=2,F149,AD149))</f>
        <v>0</v>
      </c>
      <c r="BC149" s="380" t="str">
        <f>IF('INPUT &amp; OUTPUT'!$AF$10=1,"",IF('INPUT &amp; OUTPUT'!$AF$10=2,$G149,$AE149))</f>
        <v>Other</v>
      </c>
      <c r="BD149" s="384"/>
      <c r="BE149" s="385"/>
      <c r="BF149" s="385" t="str">
        <f>IF('INPUT &amp; OUTPUT'!$AF$10=1,"",IF('INPUT &amp; OUTPUT'!$AF$10=2,$J149,$AG149))</f>
        <v>TBA*</v>
      </c>
      <c r="BG149" s="386" t="str">
        <f>IF('INPUT &amp; OUTPUT'!$AF$10=1,"",IF('INPUT &amp; OUTPUT'!$AF$10=2,"",$AH149))</f>
        <v>-</v>
      </c>
      <c r="BH149" s="296" t="str">
        <f>IF('INPUT &amp; OUTPUT'!$AF$10=1,"",IF('INPUT &amp; OUTPUT'!$AF$10=2,$K149,$AI149))</f>
        <v>TBA*</v>
      </c>
      <c r="BI149" s="380" t="str">
        <f>IF('INPUT &amp; OUTPUT'!$AF$10=1,"",IF('INPUT &amp; OUTPUT'!$AF$10=2,$L149,$AJ149))</f>
        <v>Commercial or retail uses</v>
      </c>
      <c r="BJ149" s="385"/>
      <c r="BK149" s="385" t="str">
        <f>IF('INPUT &amp; OUTPUT'!$AF$10=1,"",IF('INPUT &amp; OUTPUT'!$AF$10=2,$M149,$AL149))</f>
        <v>m² site area</v>
      </c>
      <c r="BL149" s="296">
        <f>IF('INPUT &amp; OUTPUT'!$AF$10=1,"",IF('INPUT &amp; OUTPUT'!$AF$10=2,$N149,$AM149))</f>
        <v>2.5000000000000001E-3</v>
      </c>
      <c r="BM149" s="384" t="str">
        <f>IF(OR(BI149="Single dwelling unit",BI149="Multiple dwelling units"),"dwelling",IF(AND('INPUT &amp; OUTPUT'!$AF$10=2,'Reference Data'!AT149&lt;&gt;0),"lot","-"))</f>
        <v>-</v>
      </c>
      <c r="BN149" s="387"/>
      <c r="BO149" s="380" t="str">
        <f>IF('INPUT &amp; OUTPUT'!$AF$10=1,"",IF('INPUT &amp; OUTPUT'!$AF$10=2,$O149,$AN149))</f>
        <v>Minor uses</v>
      </c>
      <c r="BP149" s="378"/>
      <c r="BQ149" s="378"/>
      <c r="BR149" s="379"/>
      <c r="BS149" s="282"/>
      <c r="BT149" s="282"/>
      <c r="BU149" s="282"/>
      <c r="BV149" s="282"/>
      <c r="BW149" s="282"/>
      <c r="BX149" s="282"/>
      <c r="BY149" s="282"/>
      <c r="BZ149" s="282"/>
      <c r="CA149" s="309"/>
      <c r="CB149" s="282"/>
      <c r="CC149" s="282"/>
      <c r="CD149" s="282"/>
      <c r="CE149" s="282"/>
      <c r="CF149" s="282"/>
      <c r="CG149" s="282"/>
      <c r="CH149" s="282"/>
      <c r="CI149" s="282"/>
      <c r="CJ149" s="282"/>
      <c r="CK149" s="282"/>
      <c r="CL149" s="282"/>
      <c r="CM149" s="282"/>
      <c r="CN149" s="282"/>
      <c r="CO149" s="282"/>
      <c r="CP149" s="282"/>
      <c r="CQ149" s="282"/>
      <c r="CR149" s="282"/>
      <c r="CS149" s="282"/>
      <c r="CT149" s="282"/>
      <c r="CU149" s="282"/>
      <c r="CV149" s="282"/>
      <c r="CW149" s="282"/>
      <c r="CX149" s="282"/>
      <c r="CY149" s="282"/>
      <c r="CZ149" s="282"/>
      <c r="DA149" s="282"/>
      <c r="DB149" s="282"/>
      <c r="DC149" s="282"/>
      <c r="DD149" s="282"/>
      <c r="DE149" s="282"/>
      <c r="DF149" s="282"/>
      <c r="DG149" s="282"/>
      <c r="DH149" s="282"/>
      <c r="DI149" s="282"/>
      <c r="DJ149" s="282"/>
      <c r="DK149" s="282"/>
      <c r="DL149" s="282"/>
      <c r="DM149" s="282"/>
      <c r="DN149" s="282"/>
      <c r="DO149" s="282"/>
      <c r="DP149" s="282"/>
      <c r="DQ149" s="282"/>
      <c r="DR149" s="282"/>
      <c r="DS149" s="282"/>
      <c r="DT149" s="282"/>
      <c r="DU149" s="282"/>
      <c r="DV149" s="282"/>
      <c r="DW149" s="282"/>
      <c r="DX149" s="282"/>
      <c r="DY149" s="282"/>
      <c r="DZ149" s="282"/>
      <c r="EA149" s="282"/>
      <c r="EB149" s="282"/>
      <c r="EC149" s="282"/>
      <c r="ED149" s="282"/>
      <c r="EE149" s="282"/>
      <c r="EF149" s="282"/>
      <c r="EG149" s="282"/>
      <c r="EH149" s="282"/>
      <c r="EI149" s="282"/>
      <c r="EJ149" s="282"/>
      <c r="EK149" s="282"/>
      <c r="EL149" s="282"/>
      <c r="EM149" s="282"/>
      <c r="EN149" s="282"/>
      <c r="EO149" s="282"/>
      <c r="EP149" s="282"/>
      <c r="EQ149" s="282"/>
      <c r="ER149" s="282"/>
      <c r="ES149" s="282"/>
      <c r="ET149" s="282"/>
      <c r="EU149" s="282"/>
      <c r="EV149" s="282"/>
      <c r="EW149" s="282"/>
      <c r="EX149" s="282"/>
      <c r="EY149" s="282"/>
      <c r="EZ149" s="282"/>
      <c r="FA149" s="282"/>
      <c r="FB149" s="282"/>
      <c r="FC149" s="282"/>
      <c r="FD149" s="282"/>
      <c r="FE149" s="282"/>
      <c r="FF149" s="282"/>
      <c r="FG149" s="282"/>
      <c r="FH149" s="282"/>
      <c r="FI149" s="282"/>
      <c r="FJ149" s="282"/>
      <c r="FK149" s="282"/>
      <c r="FL149" s="282"/>
      <c r="FM149" s="282"/>
      <c r="FN149" s="282"/>
      <c r="FO149" s="282"/>
      <c r="FP149" s="282"/>
      <c r="FQ149" s="282"/>
      <c r="FR149" s="282"/>
      <c r="FS149" s="282"/>
      <c r="FT149" s="282"/>
      <c r="FU149" s="282"/>
      <c r="FV149" s="282"/>
      <c r="FW149" s="282"/>
      <c r="FX149" s="282"/>
      <c r="FY149" s="282"/>
      <c r="FZ149" s="282"/>
      <c r="GA149" s="282"/>
      <c r="GB149" s="282"/>
      <c r="GC149" s="282"/>
      <c r="GD149" s="282"/>
      <c r="GE149" s="282"/>
      <c r="GF149" s="282"/>
      <c r="GG149" s="282"/>
      <c r="GH149" s="587"/>
      <c r="GI149" s="587"/>
      <c r="GJ149" s="587"/>
      <c r="GK149" s="587"/>
      <c r="GL149" s="587"/>
      <c r="GM149" s="587"/>
      <c r="GN149" s="587"/>
      <c r="GO149" s="587"/>
      <c r="GP149" s="587"/>
      <c r="GQ149" s="587"/>
      <c r="GR149" s="587"/>
      <c r="GS149" s="587"/>
      <c r="GT149" s="587"/>
      <c r="GU149" s="587"/>
      <c r="GV149" s="587"/>
      <c r="GW149" s="587"/>
      <c r="GX149" s="587"/>
      <c r="GY149" s="587"/>
      <c r="GZ149" s="587"/>
      <c r="HA149" s="587"/>
      <c r="HB149" s="587"/>
      <c r="HC149" s="587"/>
      <c r="HD149" s="587"/>
      <c r="HE149" s="587"/>
      <c r="HF149" s="587"/>
      <c r="HG149" s="587"/>
      <c r="HH149" s="587"/>
      <c r="HI149" s="587"/>
      <c r="HJ149" s="587"/>
      <c r="HK149" s="587"/>
      <c r="HL149" s="587"/>
      <c r="HM149" s="587"/>
      <c r="HN149" s="587"/>
      <c r="HO149" s="587"/>
      <c r="HP149" s="587"/>
      <c r="HQ149" s="587"/>
      <c r="HR149" s="587"/>
      <c r="HS149" s="587"/>
      <c r="HT149" s="587"/>
      <c r="HU149" s="587"/>
      <c r="HV149" s="587"/>
      <c r="HW149" s="587"/>
      <c r="HX149" s="587"/>
      <c r="HY149" s="587"/>
      <c r="HZ149" s="587"/>
      <c r="IA149" s="587"/>
      <c r="IB149" s="587"/>
      <c r="IC149" s="587"/>
      <c r="ID149" s="587"/>
      <c r="IE149" s="587"/>
      <c r="IF149" s="587"/>
      <c r="IG149" s="587"/>
      <c r="IH149" s="587"/>
      <c r="II149" s="587"/>
      <c r="IJ149" s="587"/>
      <c r="IK149" s="587"/>
      <c r="IL149" s="587"/>
      <c r="IM149" s="587"/>
      <c r="IN149" s="587"/>
      <c r="IO149" s="587"/>
      <c r="IP149" s="587"/>
      <c r="IQ149" s="587"/>
      <c r="IR149" s="587"/>
      <c r="IS149" s="587"/>
      <c r="IT149" s="587"/>
      <c r="IU149" s="587"/>
      <c r="IV149" s="587"/>
    </row>
    <row r="150" spans="1:256" s="388" customFormat="1" ht="12.75" customHeight="1" x14ac:dyDescent="0.25">
      <c r="A150" s="282"/>
      <c r="B150" s="282"/>
      <c r="C150" s="282"/>
      <c r="D150" s="282"/>
      <c r="E150" s="305"/>
      <c r="F150" s="305"/>
      <c r="G150" s="282"/>
      <c r="H150" s="282"/>
      <c r="I150" s="282"/>
      <c r="J150" s="305"/>
      <c r="K150" s="305"/>
      <c r="L150" s="282"/>
      <c r="M150" s="305"/>
      <c r="N150" s="305"/>
      <c r="O150" s="282"/>
      <c r="P150" s="282"/>
      <c r="Q150" s="282"/>
      <c r="R150" s="282"/>
      <c r="S150" s="413"/>
      <c r="T150" s="335" t="s">
        <v>253</v>
      </c>
      <c r="U150" s="411"/>
      <c r="V150" s="411"/>
      <c r="W150" s="411"/>
      <c r="X150" s="369" t="s">
        <v>253</v>
      </c>
      <c r="Y150" s="369" t="s">
        <v>253</v>
      </c>
      <c r="Z150" s="317" t="s">
        <v>253</v>
      </c>
      <c r="AA150" s="317"/>
      <c r="AB150" s="318"/>
      <c r="AC150" s="369" t="s">
        <v>642</v>
      </c>
      <c r="AD150" s="369">
        <v>1.6E-2</v>
      </c>
      <c r="AE150" s="317" t="s">
        <v>253</v>
      </c>
      <c r="AF150" s="318"/>
      <c r="AG150" s="335" t="s">
        <v>222</v>
      </c>
      <c r="AH150" s="369" t="s">
        <v>503</v>
      </c>
      <c r="AI150" s="369">
        <v>0</v>
      </c>
      <c r="AJ150" s="317" t="s">
        <v>407</v>
      </c>
      <c r="AK150" s="318"/>
      <c r="AL150" s="335" t="s">
        <v>589</v>
      </c>
      <c r="AM150" s="369">
        <v>2.5000000000000001E-3</v>
      </c>
      <c r="AN150" s="317" t="s">
        <v>476</v>
      </c>
      <c r="AO150" s="335"/>
      <c r="AP150" s="335"/>
      <c r="AQ150" s="371"/>
      <c r="AR150" s="282"/>
      <c r="AS150" s="282"/>
      <c r="AT150" s="377" t="str">
        <f>IF('INPUT &amp; OUTPUT'!$AF$10=1,"",IF('INPUT &amp; OUTPUT'!$AF$10=2,$B150,$T150))</f>
        <v>Place of Worship</v>
      </c>
      <c r="AU150" s="378"/>
      <c r="AV150" s="378"/>
      <c r="AW150" s="379"/>
      <c r="AX150" s="380" t="str">
        <f>IF('INPUT &amp; OUTPUT'!$AF$10=1,"",IF('INPUT &amp; OUTPUT'!$AF$10=2,$B150,$Z150))</f>
        <v>Place of Worship</v>
      </c>
      <c r="AY150" s="381"/>
      <c r="AZ150" s="380"/>
      <c r="BA150" s="382" t="str">
        <f>IF('INPUT &amp; OUTPUT'!$AF$10=1,"",IF('INPUT &amp; OUTPUT'!$AF$10=2,E150,AC150))</f>
        <v>m² TUA</v>
      </c>
      <c r="BB150" s="383">
        <f>IF('INPUT &amp; OUTPUT'!$AF$10=1,"",IF('INPUT &amp; OUTPUT'!$AF$10=2,F150,AD150))</f>
        <v>1.6E-2</v>
      </c>
      <c r="BC150" s="380" t="str">
        <f>IF('INPUT &amp; OUTPUT'!$AF$10=1,"",IF('INPUT &amp; OUTPUT'!$AF$10=2,$G150,$AE150))</f>
        <v>Place of Worship</v>
      </c>
      <c r="BD150" s="384"/>
      <c r="BE150" s="385"/>
      <c r="BF150" s="385" t="str">
        <f>IF('INPUT &amp; OUTPUT'!$AF$10=1,"",IF('INPUT &amp; OUTPUT'!$AF$10=2,$J150,$AG150))</f>
        <v>N/A</v>
      </c>
      <c r="BG150" s="386" t="str">
        <f>IF('INPUT &amp; OUTPUT'!$AF$10=1,"",IF('INPUT &amp; OUTPUT'!$AF$10=2,"",$AH150))</f>
        <v>-</v>
      </c>
      <c r="BH150" s="296">
        <f>IF('INPUT &amp; OUTPUT'!$AF$10=1,"",IF('INPUT &amp; OUTPUT'!$AF$10=2,$K150,$AI150))</f>
        <v>0</v>
      </c>
      <c r="BI150" s="380" t="str">
        <f>IF('INPUT &amp; OUTPUT'!$AF$10=1,"",IF('INPUT &amp; OUTPUT'!$AF$10=2,$L150,$AJ150))</f>
        <v>Commercial or retail uses</v>
      </c>
      <c r="BJ150" s="385"/>
      <c r="BK150" s="385" t="str">
        <f>IF('INPUT &amp; OUTPUT'!$AF$10=1,"",IF('INPUT &amp; OUTPUT'!$AF$10=2,$M150,$AL150))</f>
        <v>m² site area</v>
      </c>
      <c r="BL150" s="296">
        <f>IF('INPUT &amp; OUTPUT'!$AF$10=1,"",IF('INPUT &amp; OUTPUT'!$AF$10=2,$N150,$AM150))</f>
        <v>2.5000000000000001E-3</v>
      </c>
      <c r="BM150" s="384" t="str">
        <f>IF(OR(BI150="Single dwelling unit",BI150="Multiple dwelling units"),"dwelling",IF(AND('INPUT &amp; OUTPUT'!$AF$10=2,'Reference Data'!AT150&lt;&gt;0),"lot","-"))</f>
        <v>-</v>
      </c>
      <c r="BN150" s="387"/>
      <c r="BO150" s="380" t="str">
        <f>IF('INPUT &amp; OUTPUT'!$AF$10=1,"",IF('INPUT &amp; OUTPUT'!$AF$10=2,$O150,$AN150))</f>
        <v>Places of assembly</v>
      </c>
      <c r="BP150" s="378"/>
      <c r="BQ150" s="378"/>
      <c r="BR150" s="379"/>
      <c r="BS150" s="282"/>
      <c r="BT150" s="282"/>
      <c r="BU150" s="282"/>
      <c r="BV150" s="282"/>
      <c r="BW150" s="282"/>
      <c r="BX150" s="282"/>
      <c r="BY150" s="282"/>
      <c r="BZ150" s="282"/>
      <c r="CA150" s="309"/>
      <c r="CB150" s="282"/>
      <c r="CC150" s="282"/>
      <c r="CD150" s="282"/>
      <c r="CE150" s="282"/>
      <c r="CF150" s="282"/>
      <c r="CG150" s="282"/>
      <c r="CH150" s="282"/>
      <c r="CI150" s="282"/>
      <c r="CJ150" s="282"/>
      <c r="CK150" s="282"/>
      <c r="CL150" s="282"/>
      <c r="CM150" s="282"/>
      <c r="CN150" s="282"/>
      <c r="CO150" s="282"/>
      <c r="CP150" s="282"/>
      <c r="CQ150" s="282"/>
      <c r="CR150" s="282"/>
      <c r="CS150" s="282"/>
      <c r="CT150" s="282"/>
      <c r="CU150" s="282"/>
      <c r="CV150" s="282"/>
      <c r="CW150" s="282"/>
      <c r="CX150" s="282"/>
      <c r="CY150" s="282"/>
      <c r="CZ150" s="282"/>
      <c r="DA150" s="282"/>
      <c r="DB150" s="282"/>
      <c r="DC150" s="282"/>
      <c r="DD150" s="282"/>
      <c r="DE150" s="282"/>
      <c r="DF150" s="282"/>
      <c r="DG150" s="282"/>
      <c r="DH150" s="282"/>
      <c r="DI150" s="282"/>
      <c r="DJ150" s="282"/>
      <c r="DK150" s="282"/>
      <c r="DL150" s="282"/>
      <c r="DM150" s="282"/>
      <c r="DN150" s="282"/>
      <c r="DO150" s="282"/>
      <c r="DP150" s="282"/>
      <c r="DQ150" s="282"/>
      <c r="DR150" s="282"/>
      <c r="DS150" s="282"/>
      <c r="DT150" s="282"/>
      <c r="DU150" s="282"/>
      <c r="DV150" s="282"/>
      <c r="DW150" s="282"/>
      <c r="DX150" s="282"/>
      <c r="DY150" s="282"/>
      <c r="DZ150" s="282"/>
      <c r="EA150" s="282"/>
      <c r="EB150" s="282"/>
      <c r="EC150" s="282"/>
      <c r="ED150" s="282"/>
      <c r="EE150" s="282"/>
      <c r="EF150" s="282"/>
      <c r="EG150" s="282"/>
      <c r="EH150" s="282"/>
      <c r="EI150" s="282"/>
      <c r="EJ150" s="282"/>
      <c r="EK150" s="282"/>
      <c r="EL150" s="282"/>
      <c r="EM150" s="282"/>
      <c r="EN150" s="282"/>
      <c r="EO150" s="282"/>
      <c r="EP150" s="282"/>
      <c r="EQ150" s="282"/>
      <c r="ER150" s="282"/>
      <c r="ES150" s="282"/>
      <c r="ET150" s="282"/>
      <c r="EU150" s="282"/>
      <c r="EV150" s="282"/>
      <c r="EW150" s="282"/>
      <c r="EX150" s="282"/>
      <c r="EY150" s="282"/>
      <c r="EZ150" s="282"/>
      <c r="FA150" s="282"/>
      <c r="FB150" s="282"/>
      <c r="FC150" s="282"/>
      <c r="FD150" s="282"/>
      <c r="FE150" s="282"/>
      <c r="FF150" s="282"/>
      <c r="FG150" s="282"/>
      <c r="FH150" s="282"/>
      <c r="FI150" s="282"/>
      <c r="FJ150" s="282"/>
      <c r="FK150" s="282"/>
      <c r="FL150" s="282"/>
      <c r="FM150" s="282"/>
      <c r="FN150" s="282"/>
      <c r="FO150" s="282"/>
      <c r="FP150" s="282"/>
      <c r="FQ150" s="282"/>
      <c r="FR150" s="282"/>
      <c r="FS150" s="282"/>
      <c r="FT150" s="282"/>
      <c r="FU150" s="282"/>
      <c r="FV150" s="282"/>
      <c r="FW150" s="282"/>
      <c r="FX150" s="282"/>
      <c r="FY150" s="282"/>
      <c r="FZ150" s="282"/>
      <c r="GA150" s="282"/>
      <c r="GB150" s="282"/>
      <c r="GC150" s="282"/>
      <c r="GD150" s="282"/>
      <c r="GE150" s="282"/>
      <c r="GF150" s="282"/>
      <c r="GG150" s="282"/>
      <c r="GH150" s="587"/>
      <c r="GI150" s="587"/>
      <c r="GJ150" s="587"/>
      <c r="GK150" s="587"/>
      <c r="GL150" s="587"/>
      <c r="GM150" s="587"/>
      <c r="GN150" s="587"/>
      <c r="GO150" s="587"/>
      <c r="GP150" s="587"/>
      <c r="GQ150" s="587"/>
      <c r="GR150" s="587"/>
      <c r="GS150" s="587"/>
      <c r="GT150" s="587"/>
      <c r="GU150" s="587"/>
      <c r="GV150" s="587"/>
      <c r="GW150" s="587"/>
      <c r="GX150" s="587"/>
      <c r="GY150" s="587"/>
      <c r="GZ150" s="587"/>
      <c r="HA150" s="587"/>
      <c r="HB150" s="587"/>
      <c r="HC150" s="587"/>
      <c r="HD150" s="587"/>
      <c r="HE150" s="587"/>
      <c r="HF150" s="587"/>
      <c r="HG150" s="587"/>
      <c r="HH150" s="587"/>
      <c r="HI150" s="587"/>
      <c r="HJ150" s="587"/>
      <c r="HK150" s="587"/>
      <c r="HL150" s="587"/>
      <c r="HM150" s="587"/>
      <c r="HN150" s="587"/>
      <c r="HO150" s="587"/>
      <c r="HP150" s="587"/>
      <c r="HQ150" s="587"/>
      <c r="HR150" s="587"/>
      <c r="HS150" s="587"/>
      <c r="HT150" s="587"/>
      <c r="HU150" s="587"/>
      <c r="HV150" s="587"/>
      <c r="HW150" s="587"/>
      <c r="HX150" s="587"/>
      <c r="HY150" s="587"/>
      <c r="HZ150" s="587"/>
      <c r="IA150" s="587"/>
      <c r="IB150" s="587"/>
      <c r="IC150" s="587"/>
      <c r="ID150" s="587"/>
      <c r="IE150" s="587"/>
      <c r="IF150" s="587"/>
      <c r="IG150" s="587"/>
      <c r="IH150" s="587"/>
      <c r="II150" s="587"/>
      <c r="IJ150" s="587"/>
      <c r="IK150" s="587"/>
      <c r="IL150" s="587"/>
      <c r="IM150" s="587"/>
      <c r="IN150" s="587"/>
      <c r="IO150" s="587"/>
      <c r="IP150" s="587"/>
      <c r="IQ150" s="587"/>
      <c r="IR150" s="587"/>
      <c r="IS150" s="587"/>
      <c r="IT150" s="587"/>
      <c r="IU150" s="587"/>
      <c r="IV150" s="587"/>
    </row>
    <row r="151" spans="1:256" s="388" customFormat="1" ht="12.75" customHeight="1" x14ac:dyDescent="0.25">
      <c r="A151" s="282"/>
      <c r="B151" s="282"/>
      <c r="C151" s="282"/>
      <c r="D151" s="282"/>
      <c r="E151" s="305"/>
      <c r="F151" s="305"/>
      <c r="G151" s="282"/>
      <c r="H151" s="282"/>
      <c r="I151" s="282"/>
      <c r="J151" s="305"/>
      <c r="K151" s="305"/>
      <c r="L151" s="282"/>
      <c r="M151" s="305"/>
      <c r="N151" s="305"/>
      <c r="O151" s="282"/>
      <c r="P151" s="282"/>
      <c r="Q151" s="282"/>
      <c r="R151" s="282"/>
      <c r="S151" s="413"/>
      <c r="T151" s="317" t="s">
        <v>566</v>
      </c>
      <c r="U151" s="317"/>
      <c r="V151" s="317"/>
      <c r="W151" s="317"/>
      <c r="X151" s="325" t="s">
        <v>200</v>
      </c>
      <c r="Y151" s="325" t="s">
        <v>152</v>
      </c>
      <c r="Z151" s="317" t="s">
        <v>381</v>
      </c>
      <c r="AA151" s="317"/>
      <c r="AB151" s="318"/>
      <c r="AC151" s="369" t="s">
        <v>642</v>
      </c>
      <c r="AD151" s="369">
        <v>2.2000000000000002E-2</v>
      </c>
      <c r="AE151" s="317" t="s">
        <v>224</v>
      </c>
      <c r="AF151" s="318"/>
      <c r="AG151" s="335" t="s">
        <v>505</v>
      </c>
      <c r="AH151" s="369" t="s">
        <v>503</v>
      </c>
      <c r="AI151" s="369" t="s">
        <v>505</v>
      </c>
      <c r="AJ151" s="317" t="s">
        <v>407</v>
      </c>
      <c r="AK151" s="318"/>
      <c r="AL151" s="335" t="s">
        <v>589</v>
      </c>
      <c r="AM151" s="369">
        <v>2.5000000000000001E-3</v>
      </c>
      <c r="AN151" s="317" t="s">
        <v>477</v>
      </c>
      <c r="AO151" s="335"/>
      <c r="AP151" s="335"/>
      <c r="AQ151" s="371"/>
      <c r="AR151" s="282"/>
      <c r="AS151" s="282"/>
      <c r="AT151" s="377" t="str">
        <f>IF('INPUT &amp; OUTPUT'!$AF$10=1,"",IF('INPUT &amp; OUTPUT'!$AF$10=2,$B151,$T151))</f>
        <v>Port services (ancillary activities)</v>
      </c>
      <c r="AU151" s="378"/>
      <c r="AV151" s="378"/>
      <c r="AW151" s="379"/>
      <c r="AX151" s="380" t="str">
        <f>IF('INPUT &amp; OUTPUT'!$AF$10=1,"",IF('INPUT &amp; OUTPUT'!$AF$10=2,$B151,$Z151))</f>
        <v>Marina - ancillary activities</v>
      </c>
      <c r="AY151" s="381"/>
      <c r="AZ151" s="380"/>
      <c r="BA151" s="382" t="str">
        <f>IF('INPUT &amp; OUTPUT'!$AF$10=1,"",IF('INPUT &amp; OUTPUT'!$AF$10=2,E151,AC151))</f>
        <v>m² TUA</v>
      </c>
      <c r="BB151" s="383">
        <f>IF('INPUT &amp; OUTPUT'!$AF$10=1,"",IF('INPUT &amp; OUTPUT'!$AF$10=2,F151,AD151))</f>
        <v>2.2000000000000002E-2</v>
      </c>
      <c r="BC151" s="380" t="str">
        <f>IF('INPUT &amp; OUTPUT'!$AF$10=1,"",IF('INPUT &amp; OUTPUT'!$AF$10=2,$G151,$AE151))</f>
        <v>Other</v>
      </c>
      <c r="BD151" s="384"/>
      <c r="BE151" s="385"/>
      <c r="BF151" s="385" t="str">
        <f>IF('INPUT &amp; OUTPUT'!$AF$10=1,"",IF('INPUT &amp; OUTPUT'!$AF$10=2,$J151,$AG151))</f>
        <v>TBA*</v>
      </c>
      <c r="BG151" s="386" t="str">
        <f>IF('INPUT &amp; OUTPUT'!$AF$10=1,"",IF('INPUT &amp; OUTPUT'!$AF$10=2,"",$AH151))</f>
        <v>-</v>
      </c>
      <c r="BH151" s="296" t="str">
        <f>IF('INPUT &amp; OUTPUT'!$AF$10=1,"",IF('INPUT &amp; OUTPUT'!$AF$10=2,$K151,$AI151))</f>
        <v>TBA*</v>
      </c>
      <c r="BI151" s="380" t="str">
        <f>IF('INPUT &amp; OUTPUT'!$AF$10=1,"",IF('INPUT &amp; OUTPUT'!$AF$10=2,$L151,$AJ151))</f>
        <v>Commercial or retail uses</v>
      </c>
      <c r="BJ151" s="385"/>
      <c r="BK151" s="385" t="str">
        <f>IF('INPUT &amp; OUTPUT'!$AF$10=1,"",IF('INPUT &amp; OUTPUT'!$AF$10=2,$M151,$AL151))</f>
        <v>m² site area</v>
      </c>
      <c r="BL151" s="296">
        <f>IF('INPUT &amp; OUTPUT'!$AF$10=1,"",IF('INPUT &amp; OUTPUT'!$AF$10=2,$N151,$AM151))</f>
        <v>2.5000000000000001E-3</v>
      </c>
      <c r="BM151" s="384" t="str">
        <f>IF(OR(BI151="Single dwelling unit",BI151="Multiple dwelling units"),"dwelling",IF(AND('INPUT &amp; OUTPUT'!$AF$10=2,'Reference Data'!AT151&lt;&gt;0),"lot","-"))</f>
        <v>-</v>
      </c>
      <c r="BN151" s="387"/>
      <c r="BO151" s="380" t="str">
        <f>IF('INPUT &amp; OUTPUT'!$AF$10=1,"",IF('INPUT &amp; OUTPUT'!$AF$10=2,$O151,$AN151))</f>
        <v>Specialised uses</v>
      </c>
      <c r="BP151" s="378"/>
      <c r="BQ151" s="378"/>
      <c r="BR151" s="379"/>
      <c r="BS151" s="282"/>
      <c r="BT151" s="282"/>
      <c r="BU151" s="282"/>
      <c r="BV151" s="282"/>
      <c r="BW151" s="282"/>
      <c r="BX151" s="282"/>
      <c r="BY151" s="282"/>
      <c r="BZ151" s="282"/>
      <c r="CA151" s="309"/>
      <c r="CB151" s="282"/>
      <c r="CC151" s="282"/>
      <c r="CD151" s="282"/>
      <c r="CE151" s="282"/>
      <c r="CF151" s="282"/>
      <c r="CG151" s="282"/>
      <c r="CH151" s="282"/>
      <c r="CI151" s="282"/>
      <c r="CJ151" s="282"/>
      <c r="CK151" s="282"/>
      <c r="CL151" s="282"/>
      <c r="CM151" s="282"/>
      <c r="CN151" s="282"/>
      <c r="CO151" s="282"/>
      <c r="CP151" s="282"/>
      <c r="CQ151" s="282"/>
      <c r="CR151" s="282"/>
      <c r="CS151" s="282"/>
      <c r="CT151" s="282"/>
      <c r="CU151" s="282"/>
      <c r="CV151" s="282"/>
      <c r="CW151" s="282"/>
      <c r="CX151" s="282"/>
      <c r="CY151" s="282"/>
      <c r="CZ151" s="282"/>
      <c r="DA151" s="282"/>
      <c r="DB151" s="282"/>
      <c r="DC151" s="282"/>
      <c r="DD151" s="282"/>
      <c r="DE151" s="282"/>
      <c r="DF151" s="282"/>
      <c r="DG151" s="282"/>
      <c r="DH151" s="282"/>
      <c r="DI151" s="282"/>
      <c r="DJ151" s="282"/>
      <c r="DK151" s="282"/>
      <c r="DL151" s="282"/>
      <c r="DM151" s="282"/>
      <c r="DN151" s="282"/>
      <c r="DO151" s="282"/>
      <c r="DP151" s="282"/>
      <c r="DQ151" s="282"/>
      <c r="DR151" s="282"/>
      <c r="DS151" s="282"/>
      <c r="DT151" s="282"/>
      <c r="DU151" s="282"/>
      <c r="DV151" s="282"/>
      <c r="DW151" s="282"/>
      <c r="DX151" s="282"/>
      <c r="DY151" s="282"/>
      <c r="DZ151" s="282"/>
      <c r="EA151" s="282"/>
      <c r="EB151" s="282"/>
      <c r="EC151" s="282"/>
      <c r="ED151" s="282"/>
      <c r="EE151" s="282"/>
      <c r="EF151" s="282"/>
      <c r="EG151" s="282"/>
      <c r="EH151" s="282"/>
      <c r="EI151" s="282"/>
      <c r="EJ151" s="282"/>
      <c r="EK151" s="282"/>
      <c r="EL151" s="282"/>
      <c r="EM151" s="282"/>
      <c r="EN151" s="282"/>
      <c r="EO151" s="282"/>
      <c r="EP151" s="282"/>
      <c r="EQ151" s="282"/>
      <c r="ER151" s="282"/>
      <c r="ES151" s="282"/>
      <c r="ET151" s="282"/>
      <c r="EU151" s="282"/>
      <c r="EV151" s="282"/>
      <c r="EW151" s="282"/>
      <c r="EX151" s="282"/>
      <c r="EY151" s="282"/>
      <c r="EZ151" s="282"/>
      <c r="FA151" s="282"/>
      <c r="FB151" s="282"/>
      <c r="FC151" s="282"/>
      <c r="FD151" s="282"/>
      <c r="FE151" s="282"/>
      <c r="FF151" s="282"/>
      <c r="FG151" s="282"/>
      <c r="FH151" s="282"/>
      <c r="FI151" s="282"/>
      <c r="FJ151" s="282"/>
      <c r="FK151" s="282"/>
      <c r="FL151" s="282"/>
      <c r="FM151" s="282"/>
      <c r="FN151" s="282"/>
      <c r="FO151" s="282"/>
      <c r="FP151" s="282"/>
      <c r="FQ151" s="282"/>
      <c r="FR151" s="282"/>
      <c r="FS151" s="282"/>
      <c r="FT151" s="282"/>
      <c r="FU151" s="282"/>
      <c r="FV151" s="282"/>
      <c r="FW151" s="282"/>
      <c r="FX151" s="282"/>
      <c r="FY151" s="282"/>
      <c r="FZ151" s="282"/>
      <c r="GA151" s="282"/>
      <c r="GB151" s="282"/>
      <c r="GC151" s="282"/>
      <c r="GD151" s="282"/>
      <c r="GE151" s="282"/>
      <c r="GF151" s="282"/>
      <c r="GG151" s="282"/>
      <c r="GH151" s="587"/>
      <c r="GI151" s="587"/>
      <c r="GJ151" s="587"/>
      <c r="GK151" s="587"/>
      <c r="GL151" s="587"/>
      <c r="GM151" s="587"/>
      <c r="GN151" s="587"/>
      <c r="GO151" s="587"/>
      <c r="GP151" s="587"/>
      <c r="GQ151" s="587"/>
      <c r="GR151" s="587"/>
      <c r="GS151" s="587"/>
      <c r="GT151" s="587"/>
      <c r="GU151" s="587"/>
      <c r="GV151" s="587"/>
      <c r="GW151" s="587"/>
      <c r="GX151" s="587"/>
      <c r="GY151" s="587"/>
      <c r="GZ151" s="587"/>
      <c r="HA151" s="587"/>
      <c r="HB151" s="587"/>
      <c r="HC151" s="587"/>
      <c r="HD151" s="587"/>
      <c r="HE151" s="587"/>
      <c r="HF151" s="587"/>
      <c r="HG151" s="587"/>
      <c r="HH151" s="587"/>
      <c r="HI151" s="587"/>
      <c r="HJ151" s="587"/>
      <c r="HK151" s="587"/>
      <c r="HL151" s="587"/>
      <c r="HM151" s="587"/>
      <c r="HN151" s="587"/>
      <c r="HO151" s="587"/>
      <c r="HP151" s="587"/>
      <c r="HQ151" s="587"/>
      <c r="HR151" s="587"/>
      <c r="HS151" s="587"/>
      <c r="HT151" s="587"/>
      <c r="HU151" s="587"/>
      <c r="HV151" s="587"/>
      <c r="HW151" s="587"/>
      <c r="HX151" s="587"/>
      <c r="HY151" s="587"/>
      <c r="HZ151" s="587"/>
      <c r="IA151" s="587"/>
      <c r="IB151" s="587"/>
      <c r="IC151" s="587"/>
      <c r="ID151" s="587"/>
      <c r="IE151" s="587"/>
      <c r="IF151" s="587"/>
      <c r="IG151" s="587"/>
      <c r="IH151" s="587"/>
      <c r="II151" s="587"/>
      <c r="IJ151" s="587"/>
      <c r="IK151" s="587"/>
      <c r="IL151" s="587"/>
      <c r="IM151" s="587"/>
      <c r="IN151" s="587"/>
      <c r="IO151" s="587"/>
      <c r="IP151" s="587"/>
      <c r="IQ151" s="587"/>
      <c r="IR151" s="587"/>
      <c r="IS151" s="587"/>
      <c r="IT151" s="587"/>
      <c r="IU151" s="587"/>
      <c r="IV151" s="587"/>
    </row>
    <row r="152" spans="1:256" ht="12.75" customHeight="1" x14ac:dyDescent="0.25">
      <c r="E152" s="305"/>
      <c r="F152" s="305"/>
      <c r="J152" s="305"/>
      <c r="K152" s="305"/>
      <c r="M152" s="305"/>
      <c r="N152" s="305"/>
      <c r="S152" s="413"/>
      <c r="T152" s="317" t="s">
        <v>560</v>
      </c>
      <c r="U152" s="317"/>
      <c r="V152" s="317"/>
      <c r="W152" s="317"/>
      <c r="X152" s="325" t="s">
        <v>200</v>
      </c>
      <c r="Y152" s="325" t="s">
        <v>152</v>
      </c>
      <c r="Z152" s="317" t="s">
        <v>380</v>
      </c>
      <c r="AA152" s="317"/>
      <c r="AB152" s="318"/>
      <c r="AC152" s="369" t="s">
        <v>377</v>
      </c>
      <c r="AD152" s="369">
        <v>0.4</v>
      </c>
      <c r="AE152" s="317" t="s">
        <v>224</v>
      </c>
      <c r="AF152" s="318"/>
      <c r="AG152" s="335" t="s">
        <v>505</v>
      </c>
      <c r="AH152" s="369" t="s">
        <v>503</v>
      </c>
      <c r="AI152" s="369" t="s">
        <v>505</v>
      </c>
      <c r="AJ152" s="317" t="s">
        <v>407</v>
      </c>
      <c r="AK152" s="318"/>
      <c r="AL152" s="335" t="s">
        <v>589</v>
      </c>
      <c r="AM152" s="369">
        <v>2.5000000000000001E-3</v>
      </c>
      <c r="AN152" s="317" t="s">
        <v>477</v>
      </c>
      <c r="AO152" s="335"/>
      <c r="AP152" s="335"/>
      <c r="AQ152" s="371"/>
      <c r="AT152" s="377" t="str">
        <f>IF('INPUT &amp; OUTPUT'!$AF$10=1,"",IF('INPUT &amp; OUTPUT'!$AF$10=2,$B152,$T152))</f>
        <v>Port services (dry berth or swing mooring)</v>
      </c>
      <c r="AU152" s="378"/>
      <c r="AV152" s="378"/>
      <c r="AW152" s="379"/>
      <c r="AX152" s="380" t="str">
        <f>IF('INPUT &amp; OUTPUT'!$AF$10=1,"",IF('INPUT &amp; OUTPUT'!$AF$10=2,$B152,$Z152))</f>
        <v>Marina - dry berth or swing mooring</v>
      </c>
      <c r="AY152" s="381"/>
      <c r="AZ152" s="380"/>
      <c r="BA152" s="382" t="str">
        <f>IF('INPUT &amp; OUTPUT'!$AF$10=1,"",IF('INPUT &amp; OUTPUT'!$AF$10=2,E152,AC152))</f>
        <v>berth</v>
      </c>
      <c r="BB152" s="383">
        <f>IF('INPUT &amp; OUTPUT'!$AF$10=1,"",IF('INPUT &amp; OUTPUT'!$AF$10=2,F152,AD152))</f>
        <v>0.4</v>
      </c>
      <c r="BC152" s="380" t="str">
        <f>IF('INPUT &amp; OUTPUT'!$AF$10=1,"",IF('INPUT &amp; OUTPUT'!$AF$10=2,$G152,$AE152))</f>
        <v>Other</v>
      </c>
      <c r="BD152" s="384"/>
      <c r="BE152" s="385"/>
      <c r="BF152" s="385" t="str">
        <f>IF('INPUT &amp; OUTPUT'!$AF$10=1,"",IF('INPUT &amp; OUTPUT'!$AF$10=2,$J152,$AG152))</f>
        <v>TBA*</v>
      </c>
      <c r="BG152" s="386" t="str">
        <f>IF('INPUT &amp; OUTPUT'!$AF$10=1,"",IF('INPUT &amp; OUTPUT'!$AF$10=2,"",$AH152))</f>
        <v>-</v>
      </c>
      <c r="BH152" s="296" t="str">
        <f>IF('INPUT &amp; OUTPUT'!$AF$10=1,"",IF('INPUT &amp; OUTPUT'!$AF$10=2,$K152,$AI152))</f>
        <v>TBA*</v>
      </c>
      <c r="BI152" s="380" t="str">
        <f>IF('INPUT &amp; OUTPUT'!$AF$10=1,"",IF('INPUT &amp; OUTPUT'!$AF$10=2,$L152,$AJ152))</f>
        <v>Commercial or retail uses</v>
      </c>
      <c r="BJ152" s="385"/>
      <c r="BK152" s="385" t="str">
        <f>IF('INPUT &amp; OUTPUT'!$AF$10=1,"",IF('INPUT &amp; OUTPUT'!$AF$10=2,$M152,$AL152))</f>
        <v>m² site area</v>
      </c>
      <c r="BL152" s="296">
        <f>IF('INPUT &amp; OUTPUT'!$AF$10=1,"",IF('INPUT &amp; OUTPUT'!$AF$10=2,$N152,$AM152))</f>
        <v>2.5000000000000001E-3</v>
      </c>
      <c r="BM152" s="384" t="str">
        <f>IF(OR(BI152="Single dwelling unit",BI152="Multiple dwelling units"),"dwelling",IF(AND('INPUT &amp; OUTPUT'!$AF$10=2,'Reference Data'!AT152&lt;&gt;0),"lot","-"))</f>
        <v>-</v>
      </c>
      <c r="BN152" s="387"/>
      <c r="BO152" s="380" t="str">
        <f>IF('INPUT &amp; OUTPUT'!$AF$10=1,"",IF('INPUT &amp; OUTPUT'!$AF$10=2,$O152,$AN152))</f>
        <v>Specialised uses</v>
      </c>
      <c r="BP152" s="378"/>
      <c r="BQ152" s="378"/>
      <c r="BR152" s="379"/>
      <c r="CA152" s="309"/>
      <c r="GH152" s="587"/>
      <c r="GI152" s="587"/>
      <c r="GJ152" s="587"/>
      <c r="GK152" s="587"/>
      <c r="GL152" s="587"/>
      <c r="GM152" s="587"/>
      <c r="GN152" s="587"/>
      <c r="GO152" s="587"/>
      <c r="GP152" s="587"/>
      <c r="GQ152" s="587"/>
      <c r="GR152" s="587"/>
      <c r="GS152" s="587"/>
      <c r="GT152" s="587"/>
      <c r="GU152" s="587"/>
      <c r="GV152" s="587"/>
      <c r="GW152" s="587"/>
      <c r="GX152" s="587"/>
      <c r="GY152" s="587"/>
      <c r="GZ152" s="587"/>
      <c r="HA152" s="587"/>
      <c r="HB152" s="587"/>
      <c r="HC152" s="587"/>
      <c r="HD152" s="587"/>
      <c r="HE152" s="587"/>
      <c r="HF152" s="587"/>
      <c r="HG152" s="587"/>
      <c r="HH152" s="587"/>
      <c r="HI152" s="587"/>
      <c r="HJ152" s="587"/>
      <c r="HK152" s="587"/>
      <c r="HL152" s="587"/>
      <c r="HM152" s="587"/>
      <c r="HN152" s="587"/>
      <c r="HO152" s="587"/>
      <c r="HP152" s="587"/>
      <c r="HQ152" s="587"/>
      <c r="HR152" s="587"/>
      <c r="HS152" s="587"/>
      <c r="HT152" s="587"/>
      <c r="HU152" s="587"/>
      <c r="HV152" s="587"/>
      <c r="HW152" s="587"/>
      <c r="HX152" s="587"/>
      <c r="HY152" s="587"/>
      <c r="HZ152" s="587"/>
      <c r="IA152" s="587"/>
      <c r="IB152" s="587"/>
      <c r="IC152" s="587"/>
      <c r="ID152" s="587"/>
      <c r="IE152" s="587"/>
      <c r="IF152" s="587"/>
      <c r="IG152" s="587"/>
      <c r="IH152" s="587"/>
      <c r="II152" s="587"/>
      <c r="IJ152" s="587"/>
      <c r="IK152" s="587"/>
      <c r="IL152" s="587"/>
      <c r="IM152" s="587"/>
      <c r="IN152" s="587"/>
      <c r="IO152" s="587"/>
      <c r="IP152" s="587"/>
      <c r="IQ152" s="587"/>
      <c r="IR152" s="587"/>
      <c r="IS152" s="587"/>
      <c r="IT152" s="587"/>
      <c r="IU152" s="587"/>
      <c r="IV152" s="587"/>
    </row>
    <row r="153" spans="1:256" s="388" customFormat="1" ht="12.75" customHeight="1" x14ac:dyDescent="0.25">
      <c r="A153" s="282"/>
      <c r="B153" s="282"/>
      <c r="C153" s="282"/>
      <c r="D153" s="282"/>
      <c r="E153" s="305"/>
      <c r="F153" s="305"/>
      <c r="G153" s="282"/>
      <c r="H153" s="282"/>
      <c r="I153" s="282"/>
      <c r="J153" s="305"/>
      <c r="K153" s="305"/>
      <c r="L153" s="282"/>
      <c r="M153" s="305"/>
      <c r="N153" s="305"/>
      <c r="O153" s="282"/>
      <c r="P153" s="282"/>
      <c r="Q153" s="282"/>
      <c r="R153" s="282"/>
      <c r="S153" s="413"/>
      <c r="T153" s="406" t="s">
        <v>561</v>
      </c>
      <c r="U153" s="317"/>
      <c r="V153" s="317"/>
      <c r="W153" s="317"/>
      <c r="X153" s="325" t="s">
        <v>200</v>
      </c>
      <c r="Y153" s="325" t="s">
        <v>152</v>
      </c>
      <c r="Z153" s="317" t="s">
        <v>376</v>
      </c>
      <c r="AA153" s="317"/>
      <c r="AB153" s="318"/>
      <c r="AC153" s="369" t="s">
        <v>377</v>
      </c>
      <c r="AD153" s="369">
        <v>0.4</v>
      </c>
      <c r="AE153" s="317" t="s">
        <v>224</v>
      </c>
      <c r="AF153" s="318"/>
      <c r="AG153" s="335" t="s">
        <v>505</v>
      </c>
      <c r="AH153" s="369" t="s">
        <v>503</v>
      </c>
      <c r="AI153" s="369" t="s">
        <v>505</v>
      </c>
      <c r="AJ153" s="317" t="s">
        <v>407</v>
      </c>
      <c r="AK153" s="318"/>
      <c r="AL153" s="335" t="s">
        <v>589</v>
      </c>
      <c r="AM153" s="369">
        <v>2.5000000000000001E-3</v>
      </c>
      <c r="AN153" s="317" t="s">
        <v>477</v>
      </c>
      <c r="AO153" s="335"/>
      <c r="AP153" s="317"/>
      <c r="AQ153" s="318"/>
      <c r="AR153" s="282"/>
      <c r="AS153" s="282"/>
      <c r="AT153" s="377" t="str">
        <f>IF('INPUT &amp; OUTPUT'!$AF$10=1,"",IF('INPUT &amp; OUTPUT'!$AF$10=2,$B153,$T153))</f>
        <v>Port services (wet berths for boats &lt;10m)</v>
      </c>
      <c r="AU153" s="378"/>
      <c r="AV153" s="378"/>
      <c r="AW153" s="379"/>
      <c r="AX153" s="380" t="str">
        <f>IF('INPUT &amp; OUTPUT'!$AF$10=1,"",IF('INPUT &amp; OUTPUT'!$AF$10=2,$B153,$Z153))</f>
        <v>Marina - wet berths for boats &lt;10m</v>
      </c>
      <c r="AY153" s="381"/>
      <c r="AZ153" s="380"/>
      <c r="BA153" s="382" t="str">
        <f>IF('INPUT &amp; OUTPUT'!$AF$10=1,"",IF('INPUT &amp; OUTPUT'!$AF$10=2,E153,AC153))</f>
        <v>berth</v>
      </c>
      <c r="BB153" s="383">
        <f>IF('INPUT &amp; OUTPUT'!$AF$10=1,"",IF('INPUT &amp; OUTPUT'!$AF$10=2,F153,AD153))</f>
        <v>0.4</v>
      </c>
      <c r="BC153" s="380" t="str">
        <f>IF('INPUT &amp; OUTPUT'!$AF$10=1,"",IF('INPUT &amp; OUTPUT'!$AF$10=2,$G153,$AE153))</f>
        <v>Other</v>
      </c>
      <c r="BD153" s="384"/>
      <c r="BE153" s="385"/>
      <c r="BF153" s="385" t="str">
        <f>IF('INPUT &amp; OUTPUT'!$AF$10=1,"",IF('INPUT &amp; OUTPUT'!$AF$10=2,$J153,$AG153))</f>
        <v>TBA*</v>
      </c>
      <c r="BG153" s="386" t="str">
        <f>IF('INPUT &amp; OUTPUT'!$AF$10=1,"",IF('INPUT &amp; OUTPUT'!$AF$10=2,"",$AH153))</f>
        <v>-</v>
      </c>
      <c r="BH153" s="296" t="str">
        <f>IF('INPUT &amp; OUTPUT'!$AF$10=1,"",IF('INPUT &amp; OUTPUT'!$AF$10=2,$K153,$AI153))</f>
        <v>TBA*</v>
      </c>
      <c r="BI153" s="380" t="str">
        <f>IF('INPUT &amp; OUTPUT'!$AF$10=1,"",IF('INPUT &amp; OUTPUT'!$AF$10=2,$L153,$AJ153))</f>
        <v>Commercial or retail uses</v>
      </c>
      <c r="BJ153" s="385"/>
      <c r="BK153" s="385" t="str">
        <f>IF('INPUT &amp; OUTPUT'!$AF$10=1,"",IF('INPUT &amp; OUTPUT'!$AF$10=2,$M153,$AL153))</f>
        <v>m² site area</v>
      </c>
      <c r="BL153" s="296">
        <f>IF('INPUT &amp; OUTPUT'!$AF$10=1,"",IF('INPUT &amp; OUTPUT'!$AF$10=2,$N153,$AM153))</f>
        <v>2.5000000000000001E-3</v>
      </c>
      <c r="BM153" s="384" t="str">
        <f>IF(OR(BI153="Single dwelling unit",BI153="Multiple dwelling units"),"dwelling",IF(AND('INPUT &amp; OUTPUT'!$AF$10=2,'Reference Data'!AT153&lt;&gt;0),"lot","-"))</f>
        <v>-</v>
      </c>
      <c r="BN153" s="387"/>
      <c r="BO153" s="380" t="str">
        <f>IF('INPUT &amp; OUTPUT'!$AF$10=1,"",IF('INPUT &amp; OUTPUT'!$AF$10=2,$O153,$AN153))</f>
        <v>Specialised uses</v>
      </c>
      <c r="BP153" s="378"/>
      <c r="BQ153" s="378"/>
      <c r="BR153" s="379"/>
      <c r="BS153" s="282"/>
      <c r="BT153" s="282"/>
      <c r="BU153" s="282"/>
      <c r="BV153" s="282"/>
      <c r="BW153" s="282"/>
      <c r="BX153" s="282"/>
      <c r="BY153" s="282"/>
      <c r="BZ153" s="282"/>
      <c r="CA153" s="309"/>
      <c r="CB153" s="282"/>
      <c r="CC153" s="282"/>
      <c r="CD153" s="282"/>
      <c r="CE153" s="282"/>
      <c r="CF153" s="282"/>
      <c r="CG153" s="282"/>
      <c r="CH153" s="282"/>
      <c r="CI153" s="282"/>
      <c r="CJ153" s="282"/>
      <c r="CK153" s="282"/>
      <c r="CL153" s="282"/>
      <c r="CM153" s="282"/>
      <c r="CN153" s="282"/>
      <c r="CO153" s="282"/>
      <c r="CP153" s="282"/>
      <c r="CQ153" s="282"/>
      <c r="CR153" s="282"/>
      <c r="CS153" s="282"/>
      <c r="CT153" s="282"/>
      <c r="CU153" s="282"/>
      <c r="CV153" s="282"/>
      <c r="CW153" s="282"/>
      <c r="CX153" s="282"/>
      <c r="CY153" s="282"/>
      <c r="CZ153" s="282"/>
      <c r="DA153" s="282"/>
      <c r="DB153" s="282"/>
      <c r="DC153" s="282"/>
      <c r="DD153" s="282"/>
      <c r="DE153" s="282"/>
      <c r="DF153" s="282"/>
      <c r="DG153" s="282"/>
      <c r="DH153" s="282"/>
      <c r="DI153" s="282"/>
      <c r="DJ153" s="282"/>
      <c r="DK153" s="282"/>
      <c r="DL153" s="282"/>
      <c r="DM153" s="282"/>
      <c r="DN153" s="282"/>
      <c r="DO153" s="282"/>
      <c r="DP153" s="282"/>
      <c r="DQ153" s="282"/>
      <c r="DR153" s="282"/>
      <c r="DS153" s="282"/>
      <c r="DT153" s="282"/>
      <c r="DU153" s="282"/>
      <c r="DV153" s="282"/>
      <c r="DW153" s="282"/>
      <c r="DX153" s="282"/>
      <c r="DY153" s="282"/>
      <c r="DZ153" s="282"/>
      <c r="EA153" s="282"/>
      <c r="EB153" s="282"/>
      <c r="EC153" s="282"/>
      <c r="ED153" s="282"/>
      <c r="EE153" s="282"/>
      <c r="EF153" s="282"/>
      <c r="EG153" s="282"/>
      <c r="EH153" s="282"/>
      <c r="EI153" s="282"/>
      <c r="EJ153" s="282"/>
      <c r="EK153" s="282"/>
      <c r="EL153" s="282"/>
      <c r="EM153" s="282"/>
      <c r="EN153" s="282"/>
      <c r="EO153" s="282"/>
      <c r="EP153" s="282"/>
      <c r="EQ153" s="282"/>
      <c r="ER153" s="282"/>
      <c r="ES153" s="282"/>
      <c r="ET153" s="282"/>
      <c r="EU153" s="282"/>
      <c r="EV153" s="282"/>
      <c r="EW153" s="282"/>
      <c r="EX153" s="282"/>
      <c r="EY153" s="282"/>
      <c r="EZ153" s="282"/>
      <c r="FA153" s="282"/>
      <c r="FB153" s="282"/>
      <c r="FC153" s="282"/>
      <c r="FD153" s="282"/>
      <c r="FE153" s="282"/>
      <c r="FF153" s="282"/>
      <c r="FG153" s="282"/>
      <c r="FH153" s="282"/>
      <c r="FI153" s="282"/>
      <c r="FJ153" s="282"/>
      <c r="FK153" s="282"/>
      <c r="FL153" s="282"/>
      <c r="FM153" s="282"/>
      <c r="FN153" s="282"/>
      <c r="FO153" s="282"/>
      <c r="FP153" s="282"/>
      <c r="FQ153" s="282"/>
      <c r="FR153" s="282"/>
      <c r="FS153" s="282"/>
      <c r="FT153" s="282"/>
      <c r="FU153" s="282"/>
      <c r="FV153" s="282"/>
      <c r="FW153" s="282"/>
      <c r="FX153" s="282"/>
      <c r="FY153" s="282"/>
      <c r="FZ153" s="282"/>
      <c r="GA153" s="282"/>
      <c r="GB153" s="282"/>
      <c r="GC153" s="282"/>
      <c r="GD153" s="282"/>
      <c r="GE153" s="282"/>
      <c r="GF153" s="282"/>
      <c r="GG153" s="282"/>
      <c r="GH153" s="587"/>
      <c r="GI153" s="587"/>
      <c r="GJ153" s="587"/>
      <c r="GK153" s="587"/>
      <c r="GL153" s="587"/>
      <c r="GM153" s="587"/>
      <c r="GN153" s="587"/>
      <c r="GO153" s="587"/>
      <c r="GP153" s="587"/>
      <c r="GQ153" s="587"/>
      <c r="GR153" s="587"/>
      <c r="GS153" s="587"/>
      <c r="GT153" s="587"/>
      <c r="GU153" s="587"/>
      <c r="GV153" s="587"/>
      <c r="GW153" s="587"/>
      <c r="GX153" s="587"/>
      <c r="GY153" s="587"/>
      <c r="GZ153" s="587"/>
      <c r="HA153" s="587"/>
      <c r="HB153" s="587"/>
      <c r="HC153" s="587"/>
      <c r="HD153" s="587"/>
      <c r="HE153" s="587"/>
      <c r="HF153" s="587"/>
      <c r="HG153" s="587"/>
      <c r="HH153" s="587"/>
      <c r="HI153" s="587"/>
      <c r="HJ153" s="587"/>
      <c r="HK153" s="587"/>
      <c r="HL153" s="587"/>
      <c r="HM153" s="587"/>
      <c r="HN153" s="587"/>
      <c r="HO153" s="587"/>
      <c r="HP153" s="587"/>
      <c r="HQ153" s="587"/>
      <c r="HR153" s="587"/>
      <c r="HS153" s="587"/>
      <c r="HT153" s="587"/>
      <c r="HU153" s="587"/>
      <c r="HV153" s="587"/>
      <c r="HW153" s="587"/>
      <c r="HX153" s="587"/>
      <c r="HY153" s="587"/>
      <c r="HZ153" s="587"/>
      <c r="IA153" s="587"/>
      <c r="IB153" s="587"/>
      <c r="IC153" s="587"/>
      <c r="ID153" s="587"/>
      <c r="IE153" s="587"/>
      <c r="IF153" s="587"/>
      <c r="IG153" s="587"/>
      <c r="IH153" s="587"/>
      <c r="II153" s="587"/>
      <c r="IJ153" s="587"/>
      <c r="IK153" s="587"/>
      <c r="IL153" s="587"/>
      <c r="IM153" s="587"/>
      <c r="IN153" s="587"/>
      <c r="IO153" s="587"/>
      <c r="IP153" s="587"/>
      <c r="IQ153" s="587"/>
      <c r="IR153" s="587"/>
      <c r="IS153" s="587"/>
      <c r="IT153" s="587"/>
      <c r="IU153" s="587"/>
      <c r="IV153" s="587"/>
    </row>
    <row r="154" spans="1:256" s="388" customFormat="1" ht="12.75" customHeight="1" x14ac:dyDescent="0.25">
      <c r="A154" s="282"/>
      <c r="B154" s="282"/>
      <c r="C154" s="282"/>
      <c r="D154" s="282"/>
      <c r="E154" s="305"/>
      <c r="F154" s="305"/>
      <c r="G154" s="282"/>
      <c r="H154" s="282"/>
      <c r="I154" s="282"/>
      <c r="J154" s="305"/>
      <c r="K154" s="305"/>
      <c r="L154" s="282"/>
      <c r="M154" s="305"/>
      <c r="N154" s="305"/>
      <c r="O154" s="282"/>
      <c r="P154" s="282"/>
      <c r="Q154" s="282"/>
      <c r="R154" s="282"/>
      <c r="S154" s="413"/>
      <c r="T154" s="317" t="s">
        <v>563</v>
      </c>
      <c r="U154" s="317"/>
      <c r="V154" s="317"/>
      <c r="W154" s="317"/>
      <c r="X154" s="325" t="s">
        <v>200</v>
      </c>
      <c r="Y154" s="325" t="s">
        <v>152</v>
      </c>
      <c r="Z154" s="317" t="s">
        <v>379</v>
      </c>
      <c r="AA154" s="317"/>
      <c r="AB154" s="318"/>
      <c r="AC154" s="369" t="s">
        <v>377</v>
      </c>
      <c r="AD154" s="369">
        <v>0.9</v>
      </c>
      <c r="AE154" s="317" t="s">
        <v>224</v>
      </c>
      <c r="AF154" s="318"/>
      <c r="AG154" s="335" t="s">
        <v>505</v>
      </c>
      <c r="AH154" s="369" t="s">
        <v>503</v>
      </c>
      <c r="AI154" s="369" t="s">
        <v>505</v>
      </c>
      <c r="AJ154" s="317" t="s">
        <v>407</v>
      </c>
      <c r="AK154" s="318"/>
      <c r="AL154" s="335" t="s">
        <v>589</v>
      </c>
      <c r="AM154" s="369">
        <v>2.5000000000000001E-3</v>
      </c>
      <c r="AN154" s="317" t="s">
        <v>477</v>
      </c>
      <c r="AO154" s="335"/>
      <c r="AP154" s="317"/>
      <c r="AQ154" s="318"/>
      <c r="AR154" s="282"/>
      <c r="AS154" s="282"/>
      <c r="AT154" s="377" t="str">
        <f>IF('INPUT &amp; OUTPUT'!$AF$10=1,"",IF('INPUT &amp; OUTPUT'!$AF$10=2,$B154,$T154))</f>
        <v>Port services (wet berths for boats 10 - 15m)</v>
      </c>
      <c r="AU154" s="378"/>
      <c r="AV154" s="378"/>
      <c r="AW154" s="379"/>
      <c r="AX154" s="380" t="str">
        <f>IF('INPUT &amp; OUTPUT'!$AF$10=1,"",IF('INPUT &amp; OUTPUT'!$AF$10=2,$B154,$Z154))</f>
        <v>Marina - wet berths for boats &gt;15m</v>
      </c>
      <c r="AY154" s="381"/>
      <c r="AZ154" s="380"/>
      <c r="BA154" s="382" t="str">
        <f>IF('INPUT &amp; OUTPUT'!$AF$10=1,"",IF('INPUT &amp; OUTPUT'!$AF$10=2,E154,AC154))</f>
        <v>berth</v>
      </c>
      <c r="BB154" s="383">
        <f>IF('INPUT &amp; OUTPUT'!$AF$10=1,"",IF('INPUT &amp; OUTPUT'!$AF$10=2,F154,AD154))</f>
        <v>0.9</v>
      </c>
      <c r="BC154" s="380" t="str">
        <f>IF('INPUT &amp; OUTPUT'!$AF$10=1,"",IF('INPUT &amp; OUTPUT'!$AF$10=2,$G154,$AE154))</f>
        <v>Other</v>
      </c>
      <c r="BD154" s="384"/>
      <c r="BE154" s="385"/>
      <c r="BF154" s="385" t="str">
        <f>IF('INPUT &amp; OUTPUT'!$AF$10=1,"",IF('INPUT &amp; OUTPUT'!$AF$10=2,$J154,$AG154))</f>
        <v>TBA*</v>
      </c>
      <c r="BG154" s="386" t="str">
        <f>IF('INPUT &amp; OUTPUT'!$AF$10=1,"",IF('INPUT &amp; OUTPUT'!$AF$10=2,"",$AH154))</f>
        <v>-</v>
      </c>
      <c r="BH154" s="296" t="str">
        <f>IF('INPUT &amp; OUTPUT'!$AF$10=1,"",IF('INPUT &amp; OUTPUT'!$AF$10=2,$K154,$AI154))</f>
        <v>TBA*</v>
      </c>
      <c r="BI154" s="380" t="str">
        <f>IF('INPUT &amp; OUTPUT'!$AF$10=1,"",IF('INPUT &amp; OUTPUT'!$AF$10=2,$L154,$AJ154))</f>
        <v>Commercial or retail uses</v>
      </c>
      <c r="BJ154" s="385"/>
      <c r="BK154" s="385" t="str">
        <f>IF('INPUT &amp; OUTPUT'!$AF$10=1,"",IF('INPUT &amp; OUTPUT'!$AF$10=2,$M154,$AL154))</f>
        <v>m² site area</v>
      </c>
      <c r="BL154" s="296">
        <f>IF('INPUT &amp; OUTPUT'!$AF$10=1,"",IF('INPUT &amp; OUTPUT'!$AF$10=2,$N154,$AM154))</f>
        <v>2.5000000000000001E-3</v>
      </c>
      <c r="BM154" s="384" t="str">
        <f>IF(OR(BI154="Single dwelling unit",BI154="Multiple dwelling units"),"dwelling",IF(AND('INPUT &amp; OUTPUT'!$AF$10=2,'Reference Data'!AT154&lt;&gt;0),"lot","-"))</f>
        <v>-</v>
      </c>
      <c r="BN154" s="387"/>
      <c r="BO154" s="380" t="str">
        <f>IF('INPUT &amp; OUTPUT'!$AF$10=1,"",IF('INPUT &amp; OUTPUT'!$AF$10=2,$O154,$AN154))</f>
        <v>Specialised uses</v>
      </c>
      <c r="BP154" s="378"/>
      <c r="BQ154" s="378"/>
      <c r="BR154" s="379"/>
      <c r="BS154" s="282"/>
      <c r="BT154" s="282"/>
      <c r="BU154" s="282"/>
      <c r="BV154" s="282"/>
      <c r="BW154" s="282"/>
      <c r="BX154" s="282"/>
      <c r="BY154" s="282"/>
      <c r="BZ154" s="282"/>
      <c r="CA154" s="309"/>
      <c r="CB154" s="282"/>
      <c r="CC154" s="282"/>
      <c r="CD154" s="282"/>
      <c r="CE154" s="282"/>
      <c r="CF154" s="282"/>
      <c r="CG154" s="282"/>
      <c r="CH154" s="282"/>
      <c r="CI154" s="282"/>
      <c r="CJ154" s="282"/>
      <c r="CK154" s="282"/>
      <c r="CL154" s="282"/>
      <c r="CM154" s="282"/>
      <c r="CN154" s="282"/>
      <c r="CO154" s="282"/>
      <c r="CP154" s="282"/>
      <c r="CQ154" s="282"/>
      <c r="CR154" s="282"/>
      <c r="CS154" s="282"/>
      <c r="CT154" s="282"/>
      <c r="CU154" s="282"/>
      <c r="CV154" s="282"/>
      <c r="CW154" s="282"/>
      <c r="CX154" s="282"/>
      <c r="CY154" s="282"/>
      <c r="CZ154" s="282"/>
      <c r="DA154" s="282"/>
      <c r="DB154" s="282"/>
      <c r="DC154" s="282"/>
      <c r="DD154" s="282"/>
      <c r="DE154" s="282"/>
      <c r="DF154" s="282"/>
      <c r="DG154" s="282"/>
      <c r="DH154" s="282"/>
      <c r="DI154" s="282"/>
      <c r="DJ154" s="282"/>
      <c r="DK154" s="282"/>
      <c r="DL154" s="282"/>
      <c r="DM154" s="282"/>
      <c r="DN154" s="282"/>
      <c r="DO154" s="282"/>
      <c r="DP154" s="282"/>
      <c r="DQ154" s="282"/>
      <c r="DR154" s="282"/>
      <c r="DS154" s="282"/>
      <c r="DT154" s="282"/>
      <c r="DU154" s="282"/>
      <c r="DV154" s="282"/>
      <c r="DW154" s="282"/>
      <c r="DX154" s="282"/>
      <c r="DY154" s="282"/>
      <c r="DZ154" s="282"/>
      <c r="EA154" s="282"/>
      <c r="EB154" s="282"/>
      <c r="EC154" s="282"/>
      <c r="ED154" s="282"/>
      <c r="EE154" s="282"/>
      <c r="EF154" s="282"/>
      <c r="EG154" s="282"/>
      <c r="EH154" s="282"/>
      <c r="EI154" s="282"/>
      <c r="EJ154" s="282"/>
      <c r="EK154" s="282"/>
      <c r="EL154" s="282"/>
      <c r="EM154" s="282"/>
      <c r="EN154" s="282"/>
      <c r="EO154" s="282"/>
      <c r="EP154" s="282"/>
      <c r="EQ154" s="282"/>
      <c r="ER154" s="282"/>
      <c r="ES154" s="282"/>
      <c r="ET154" s="282"/>
      <c r="EU154" s="282"/>
      <c r="EV154" s="282"/>
      <c r="EW154" s="282"/>
      <c r="EX154" s="282"/>
      <c r="EY154" s="282"/>
      <c r="EZ154" s="282"/>
      <c r="FA154" s="282"/>
      <c r="FB154" s="282"/>
      <c r="FC154" s="282"/>
      <c r="FD154" s="282"/>
      <c r="FE154" s="282"/>
      <c r="FF154" s="282"/>
      <c r="FG154" s="282"/>
      <c r="FH154" s="282"/>
      <c r="FI154" s="282"/>
      <c r="FJ154" s="282"/>
      <c r="FK154" s="282"/>
      <c r="FL154" s="282"/>
      <c r="FM154" s="282"/>
      <c r="FN154" s="282"/>
      <c r="FO154" s="282"/>
      <c r="FP154" s="282"/>
      <c r="FQ154" s="282"/>
      <c r="FR154" s="282"/>
      <c r="FS154" s="282"/>
      <c r="FT154" s="282"/>
      <c r="FU154" s="282"/>
      <c r="FV154" s="282"/>
      <c r="FW154" s="282"/>
      <c r="FX154" s="282"/>
      <c r="FY154" s="282"/>
      <c r="FZ154" s="282"/>
      <c r="GA154" s="282"/>
      <c r="GB154" s="282"/>
      <c r="GC154" s="282"/>
      <c r="GD154" s="282"/>
      <c r="GE154" s="282"/>
      <c r="GF154" s="282"/>
      <c r="GG154" s="282"/>
      <c r="GH154" s="587"/>
      <c r="GI154" s="587"/>
      <c r="GJ154" s="587"/>
      <c r="GK154" s="587"/>
      <c r="GL154" s="587"/>
      <c r="GM154" s="587"/>
      <c r="GN154" s="587"/>
      <c r="GO154" s="587"/>
      <c r="GP154" s="587"/>
      <c r="GQ154" s="587"/>
      <c r="GR154" s="587"/>
      <c r="GS154" s="587"/>
      <c r="GT154" s="587"/>
      <c r="GU154" s="587"/>
      <c r="GV154" s="587"/>
      <c r="GW154" s="587"/>
      <c r="GX154" s="587"/>
      <c r="GY154" s="587"/>
      <c r="GZ154" s="587"/>
      <c r="HA154" s="587"/>
      <c r="HB154" s="587"/>
      <c r="HC154" s="587"/>
      <c r="HD154" s="587"/>
      <c r="HE154" s="587"/>
      <c r="HF154" s="587"/>
      <c r="HG154" s="587"/>
      <c r="HH154" s="587"/>
      <c r="HI154" s="587"/>
      <c r="HJ154" s="587"/>
      <c r="HK154" s="587"/>
      <c r="HL154" s="587"/>
      <c r="HM154" s="587"/>
      <c r="HN154" s="587"/>
      <c r="HO154" s="587"/>
      <c r="HP154" s="587"/>
      <c r="HQ154" s="587"/>
      <c r="HR154" s="587"/>
      <c r="HS154" s="587"/>
      <c r="HT154" s="587"/>
      <c r="HU154" s="587"/>
      <c r="HV154" s="587"/>
      <c r="HW154" s="587"/>
      <c r="HX154" s="587"/>
      <c r="HY154" s="587"/>
      <c r="HZ154" s="587"/>
      <c r="IA154" s="587"/>
      <c r="IB154" s="587"/>
      <c r="IC154" s="587"/>
      <c r="ID154" s="587"/>
      <c r="IE154" s="587"/>
      <c r="IF154" s="587"/>
      <c r="IG154" s="587"/>
      <c r="IH154" s="587"/>
      <c r="II154" s="587"/>
      <c r="IJ154" s="587"/>
      <c r="IK154" s="587"/>
      <c r="IL154" s="587"/>
      <c r="IM154" s="587"/>
      <c r="IN154" s="587"/>
      <c r="IO154" s="587"/>
      <c r="IP154" s="587"/>
      <c r="IQ154" s="587"/>
      <c r="IR154" s="587"/>
      <c r="IS154" s="587"/>
      <c r="IT154" s="587"/>
      <c r="IU154" s="587"/>
      <c r="IV154" s="587"/>
    </row>
    <row r="155" spans="1:256" s="388" customFormat="1" ht="12.75" customHeight="1" x14ac:dyDescent="0.25">
      <c r="A155" s="282"/>
      <c r="B155" s="282"/>
      <c r="C155" s="282"/>
      <c r="D155" s="282"/>
      <c r="E155" s="305"/>
      <c r="F155" s="305"/>
      <c r="G155" s="282"/>
      <c r="H155" s="282"/>
      <c r="I155" s="282"/>
      <c r="J155" s="305"/>
      <c r="K155" s="305"/>
      <c r="L155" s="282"/>
      <c r="M155" s="305"/>
      <c r="N155" s="305"/>
      <c r="O155" s="282"/>
      <c r="P155" s="282"/>
      <c r="Q155" s="282"/>
      <c r="R155" s="282"/>
      <c r="S155" s="413"/>
      <c r="T155" s="406" t="s">
        <v>562</v>
      </c>
      <c r="U155" s="317"/>
      <c r="V155" s="317"/>
      <c r="W155" s="317"/>
      <c r="X155" s="325" t="s">
        <v>200</v>
      </c>
      <c r="Y155" s="325" t="s">
        <v>152</v>
      </c>
      <c r="Z155" s="317" t="s">
        <v>378</v>
      </c>
      <c r="AA155" s="317"/>
      <c r="AB155" s="318"/>
      <c r="AC155" s="369" t="s">
        <v>377</v>
      </c>
      <c r="AD155" s="369">
        <v>0.6</v>
      </c>
      <c r="AE155" s="317" t="s">
        <v>224</v>
      </c>
      <c r="AF155" s="318"/>
      <c r="AG155" s="335" t="s">
        <v>505</v>
      </c>
      <c r="AH155" s="369" t="s">
        <v>503</v>
      </c>
      <c r="AI155" s="369" t="s">
        <v>505</v>
      </c>
      <c r="AJ155" s="317" t="s">
        <v>407</v>
      </c>
      <c r="AK155" s="318"/>
      <c r="AL155" s="335" t="s">
        <v>589</v>
      </c>
      <c r="AM155" s="369">
        <v>2.5000000000000001E-3</v>
      </c>
      <c r="AN155" s="317" t="s">
        <v>477</v>
      </c>
      <c r="AO155" s="335"/>
      <c r="AP155" s="335"/>
      <c r="AQ155" s="371"/>
      <c r="AR155" s="282"/>
      <c r="AS155" s="282"/>
      <c r="AT155" s="377" t="str">
        <f>IF('INPUT &amp; OUTPUT'!$AF$10=1,"",IF('INPUT &amp; OUTPUT'!$AF$10=2,$B155,$T155))</f>
        <v>Port services (wet berths for boats &gt;15m)</v>
      </c>
      <c r="AU155" s="378"/>
      <c r="AV155" s="378"/>
      <c r="AW155" s="379"/>
      <c r="AX155" s="380" t="str">
        <f>IF('INPUT &amp; OUTPUT'!$AF$10=1,"",IF('INPUT &amp; OUTPUT'!$AF$10=2,$B155,$Z155))</f>
        <v>Marina - wet berths for boats 10 - 15m</v>
      </c>
      <c r="AY155" s="381"/>
      <c r="AZ155" s="380"/>
      <c r="BA155" s="382" t="str">
        <f>IF('INPUT &amp; OUTPUT'!$AF$10=1,"",IF('INPUT &amp; OUTPUT'!$AF$10=2,E155,AC155))</f>
        <v>berth</v>
      </c>
      <c r="BB155" s="383">
        <f>IF('INPUT &amp; OUTPUT'!$AF$10=1,"",IF('INPUT &amp; OUTPUT'!$AF$10=2,F155,AD155))</f>
        <v>0.6</v>
      </c>
      <c r="BC155" s="380" t="str">
        <f>IF('INPUT &amp; OUTPUT'!$AF$10=1,"",IF('INPUT &amp; OUTPUT'!$AF$10=2,$G155,$AE155))</f>
        <v>Other</v>
      </c>
      <c r="BD155" s="384"/>
      <c r="BE155" s="385"/>
      <c r="BF155" s="385" t="str">
        <f>IF('INPUT &amp; OUTPUT'!$AF$10=1,"",IF('INPUT &amp; OUTPUT'!$AF$10=2,$J155,$AG155))</f>
        <v>TBA*</v>
      </c>
      <c r="BG155" s="386" t="str">
        <f>IF('INPUT &amp; OUTPUT'!$AF$10=1,"",IF('INPUT &amp; OUTPUT'!$AF$10=2,"",$AH155))</f>
        <v>-</v>
      </c>
      <c r="BH155" s="296" t="str">
        <f>IF('INPUT &amp; OUTPUT'!$AF$10=1,"",IF('INPUT &amp; OUTPUT'!$AF$10=2,$K155,$AI155))</f>
        <v>TBA*</v>
      </c>
      <c r="BI155" s="380" t="str">
        <f>IF('INPUT &amp; OUTPUT'!$AF$10=1,"",IF('INPUT &amp; OUTPUT'!$AF$10=2,$L155,$AJ155))</f>
        <v>Commercial or retail uses</v>
      </c>
      <c r="BJ155" s="385"/>
      <c r="BK155" s="385" t="str">
        <f>IF('INPUT &amp; OUTPUT'!$AF$10=1,"",IF('INPUT &amp; OUTPUT'!$AF$10=2,$M155,$AL155))</f>
        <v>m² site area</v>
      </c>
      <c r="BL155" s="296">
        <f>IF('INPUT &amp; OUTPUT'!$AF$10=1,"",IF('INPUT &amp; OUTPUT'!$AF$10=2,$N155,$AM155))</f>
        <v>2.5000000000000001E-3</v>
      </c>
      <c r="BM155" s="384" t="str">
        <f>IF(OR(BI155="Single dwelling unit",BI155="Multiple dwelling units"),"dwelling",IF(AND('INPUT &amp; OUTPUT'!$AF$10=2,'Reference Data'!AT155&lt;&gt;0),"lot","-"))</f>
        <v>-</v>
      </c>
      <c r="BN155" s="387"/>
      <c r="BO155" s="380" t="str">
        <f>IF('INPUT &amp; OUTPUT'!$AF$10=1,"",IF('INPUT &amp; OUTPUT'!$AF$10=2,$O155,$AN155))</f>
        <v>Specialised uses</v>
      </c>
      <c r="BP155" s="378"/>
      <c r="BQ155" s="378"/>
      <c r="BR155" s="379"/>
      <c r="BS155" s="282"/>
      <c r="BT155" s="282"/>
      <c r="BU155" s="282"/>
      <c r="BV155" s="282"/>
      <c r="BW155" s="282"/>
      <c r="BX155" s="282"/>
      <c r="BY155" s="282"/>
      <c r="BZ155" s="282"/>
      <c r="CA155" s="309"/>
      <c r="CB155" s="282"/>
      <c r="CC155" s="282"/>
      <c r="CD155" s="282"/>
      <c r="CE155" s="282"/>
      <c r="CF155" s="282"/>
      <c r="CG155" s="282"/>
      <c r="CH155" s="282"/>
      <c r="CI155" s="282"/>
      <c r="CJ155" s="282"/>
      <c r="CK155" s="282"/>
      <c r="CL155" s="282"/>
      <c r="CM155" s="282"/>
      <c r="CN155" s="282"/>
      <c r="CO155" s="282"/>
      <c r="CP155" s="282"/>
      <c r="CQ155" s="282"/>
      <c r="CR155" s="282"/>
      <c r="CS155" s="282"/>
      <c r="CT155" s="282"/>
      <c r="CU155" s="282"/>
      <c r="CV155" s="282"/>
      <c r="CW155" s="282"/>
      <c r="CX155" s="282"/>
      <c r="CY155" s="282"/>
      <c r="CZ155" s="282"/>
      <c r="DA155" s="282"/>
      <c r="DB155" s="282"/>
      <c r="DC155" s="282"/>
      <c r="DD155" s="282"/>
      <c r="DE155" s="282"/>
      <c r="DF155" s="282"/>
      <c r="DG155" s="282"/>
      <c r="DH155" s="282"/>
      <c r="DI155" s="282"/>
      <c r="DJ155" s="282"/>
      <c r="DK155" s="282"/>
      <c r="DL155" s="282"/>
      <c r="DM155" s="282"/>
      <c r="DN155" s="282"/>
      <c r="DO155" s="282"/>
      <c r="DP155" s="282"/>
      <c r="DQ155" s="282"/>
      <c r="DR155" s="282"/>
      <c r="DS155" s="282"/>
      <c r="DT155" s="282"/>
      <c r="DU155" s="282"/>
      <c r="DV155" s="282"/>
      <c r="DW155" s="282"/>
      <c r="DX155" s="282"/>
      <c r="DY155" s="282"/>
      <c r="DZ155" s="282"/>
      <c r="EA155" s="282"/>
      <c r="EB155" s="282"/>
      <c r="EC155" s="282"/>
      <c r="ED155" s="282"/>
      <c r="EE155" s="282"/>
      <c r="EF155" s="282"/>
      <c r="EG155" s="282"/>
      <c r="EH155" s="282"/>
      <c r="EI155" s="282"/>
      <c r="EJ155" s="282"/>
      <c r="EK155" s="282"/>
      <c r="EL155" s="282"/>
      <c r="EM155" s="282"/>
      <c r="EN155" s="282"/>
      <c r="EO155" s="282"/>
      <c r="EP155" s="282"/>
      <c r="EQ155" s="282"/>
      <c r="ER155" s="282"/>
      <c r="ES155" s="282"/>
      <c r="ET155" s="282"/>
      <c r="EU155" s="282"/>
      <c r="EV155" s="282"/>
      <c r="EW155" s="282"/>
      <c r="EX155" s="282"/>
      <c r="EY155" s="282"/>
      <c r="EZ155" s="282"/>
      <c r="FA155" s="282"/>
      <c r="FB155" s="282"/>
      <c r="FC155" s="282"/>
      <c r="FD155" s="282"/>
      <c r="FE155" s="282"/>
      <c r="FF155" s="282"/>
      <c r="FG155" s="282"/>
      <c r="FH155" s="282"/>
      <c r="FI155" s="282"/>
      <c r="FJ155" s="282"/>
      <c r="FK155" s="282"/>
      <c r="FL155" s="282"/>
      <c r="FM155" s="282"/>
      <c r="FN155" s="282"/>
      <c r="FO155" s="282"/>
      <c r="FP155" s="282"/>
      <c r="FQ155" s="282"/>
      <c r="FR155" s="282"/>
      <c r="FS155" s="282"/>
      <c r="FT155" s="282"/>
      <c r="FU155" s="282"/>
      <c r="FV155" s="282"/>
      <c r="FW155" s="282"/>
      <c r="FX155" s="282"/>
      <c r="FY155" s="282"/>
      <c r="FZ155" s="282"/>
      <c r="GA155" s="282"/>
      <c r="GB155" s="282"/>
      <c r="GC155" s="282"/>
      <c r="GD155" s="282"/>
      <c r="GE155" s="282"/>
      <c r="GF155" s="282"/>
      <c r="GG155" s="282"/>
      <c r="GH155" s="587"/>
      <c r="GI155" s="587"/>
      <c r="GJ155" s="587"/>
      <c r="GK155" s="587"/>
      <c r="GL155" s="587"/>
      <c r="GM155" s="587"/>
      <c r="GN155" s="587"/>
      <c r="GO155" s="587"/>
      <c r="GP155" s="587"/>
      <c r="GQ155" s="587"/>
      <c r="GR155" s="587"/>
      <c r="GS155" s="587"/>
      <c r="GT155" s="587"/>
      <c r="GU155" s="587"/>
      <c r="GV155" s="587"/>
      <c r="GW155" s="587"/>
      <c r="GX155" s="587"/>
      <c r="GY155" s="587"/>
      <c r="GZ155" s="587"/>
      <c r="HA155" s="587"/>
      <c r="HB155" s="587"/>
      <c r="HC155" s="587"/>
      <c r="HD155" s="587"/>
      <c r="HE155" s="587"/>
      <c r="HF155" s="587"/>
      <c r="HG155" s="587"/>
      <c r="HH155" s="587"/>
      <c r="HI155" s="587"/>
      <c r="HJ155" s="587"/>
      <c r="HK155" s="587"/>
      <c r="HL155" s="587"/>
      <c r="HM155" s="587"/>
      <c r="HN155" s="587"/>
      <c r="HO155" s="587"/>
      <c r="HP155" s="587"/>
      <c r="HQ155" s="587"/>
      <c r="HR155" s="587"/>
      <c r="HS155" s="587"/>
      <c r="HT155" s="587"/>
      <c r="HU155" s="587"/>
      <c r="HV155" s="587"/>
      <c r="HW155" s="587"/>
      <c r="HX155" s="587"/>
      <c r="HY155" s="587"/>
      <c r="HZ155" s="587"/>
      <c r="IA155" s="587"/>
      <c r="IB155" s="587"/>
      <c r="IC155" s="587"/>
      <c r="ID155" s="587"/>
      <c r="IE155" s="587"/>
      <c r="IF155" s="587"/>
      <c r="IG155" s="587"/>
      <c r="IH155" s="587"/>
      <c r="II155" s="587"/>
      <c r="IJ155" s="587"/>
      <c r="IK155" s="587"/>
      <c r="IL155" s="587"/>
      <c r="IM155" s="587"/>
      <c r="IN155" s="587"/>
      <c r="IO155" s="587"/>
      <c r="IP155" s="587"/>
      <c r="IQ155" s="587"/>
      <c r="IR155" s="587"/>
      <c r="IS155" s="587"/>
      <c r="IT155" s="587"/>
      <c r="IU155" s="587"/>
      <c r="IV155" s="587"/>
    </row>
    <row r="156" spans="1:256" ht="12.75" customHeight="1" x14ac:dyDescent="0.25">
      <c r="E156" s="305"/>
      <c r="F156" s="305"/>
      <c r="J156" s="305"/>
      <c r="K156" s="305"/>
      <c r="M156" s="305"/>
      <c r="N156" s="305"/>
      <c r="S156" s="413"/>
      <c r="T156" s="335" t="s">
        <v>235</v>
      </c>
      <c r="U156" s="403"/>
      <c r="V156" s="403"/>
      <c r="W156" s="403"/>
      <c r="X156" s="369" t="s">
        <v>235</v>
      </c>
      <c r="Y156" s="369" t="s">
        <v>176</v>
      </c>
      <c r="Z156" s="317" t="s">
        <v>235</v>
      </c>
      <c r="AA156" s="317"/>
      <c r="AB156" s="318"/>
      <c r="AC156" s="369" t="s">
        <v>8</v>
      </c>
      <c r="AD156" s="369">
        <v>0.187</v>
      </c>
      <c r="AE156" s="317" t="s">
        <v>235</v>
      </c>
      <c r="AF156" s="318"/>
      <c r="AG156" s="335" t="s">
        <v>9</v>
      </c>
      <c r="AH156" s="369">
        <v>0.1943</v>
      </c>
      <c r="AI156" s="369" t="s">
        <v>482</v>
      </c>
      <c r="AJ156" s="317" t="s">
        <v>407</v>
      </c>
      <c r="AK156" s="318"/>
      <c r="AL156" s="335" t="s">
        <v>589</v>
      </c>
      <c r="AM156" s="369">
        <v>2.5000000000000001E-3</v>
      </c>
      <c r="AN156" s="317" t="s">
        <v>445</v>
      </c>
      <c r="AO156" s="335"/>
      <c r="AP156" s="335"/>
      <c r="AQ156" s="371"/>
      <c r="AT156" s="377" t="str">
        <f>IF('INPUT &amp; OUTPUT'!$AF$10=1,"",IF('INPUT &amp; OUTPUT'!$AF$10=2,$B156,$T156))</f>
        <v>Restaurant</v>
      </c>
      <c r="AU156" s="378"/>
      <c r="AV156" s="378"/>
      <c r="AW156" s="379"/>
      <c r="AX156" s="380" t="str">
        <f>IF('INPUT &amp; OUTPUT'!$AF$10=1,"",IF('INPUT &amp; OUTPUT'!$AF$10=2,$B156,$Z156))</f>
        <v>Restaurant</v>
      </c>
      <c r="AY156" s="381"/>
      <c r="AZ156" s="380"/>
      <c r="BA156" s="382" t="str">
        <f>IF('INPUT &amp; OUTPUT'!$AF$10=1,"",IF('INPUT &amp; OUTPUT'!$AF$10=2,E156,AC156))</f>
        <v>m² GFA</v>
      </c>
      <c r="BB156" s="383">
        <f>IF('INPUT &amp; OUTPUT'!$AF$10=1,"",IF('INPUT &amp; OUTPUT'!$AF$10=2,F156,AD156))</f>
        <v>0.187</v>
      </c>
      <c r="BC156" s="380" t="str">
        <f>IF('INPUT &amp; OUTPUT'!$AF$10=1,"",IF('INPUT &amp; OUTPUT'!$AF$10=2,$G156,$AE156))</f>
        <v>Restaurant</v>
      </c>
      <c r="BD156" s="384"/>
      <c r="BE156" s="385"/>
      <c r="BF156" s="385" t="str">
        <f>IF('INPUT &amp; OUTPUT'!$AF$10=1,"",IF('INPUT &amp; OUTPUT'!$AF$10=2,$J156,$AG156))</f>
        <v>m²  GFA</v>
      </c>
      <c r="BG156" s="386">
        <f>IF('INPUT &amp; OUTPUT'!$AF$10=1,"",IF('INPUT &amp; OUTPUT'!$AF$10=2,"",$AH156))</f>
        <v>0.1943</v>
      </c>
      <c r="BH156" s="296" t="str">
        <f>IF('INPUT &amp; OUTPUT'!$AF$10=1,"",IF('INPUT &amp; OUTPUT'!$AF$10=2,$K156,$AI156))</f>
        <v>1/5 or part</v>
      </c>
      <c r="BI156" s="380" t="str">
        <f>IF('INPUT &amp; OUTPUT'!$AF$10=1,"",IF('INPUT &amp; OUTPUT'!$AF$10=2,$L156,$AJ156))</f>
        <v>Commercial or retail uses</v>
      </c>
      <c r="BJ156" s="385"/>
      <c r="BK156" s="385" t="str">
        <f>IF('INPUT &amp; OUTPUT'!$AF$10=1,"",IF('INPUT &amp; OUTPUT'!$AF$10=2,$M156,$AL156))</f>
        <v>m² site area</v>
      </c>
      <c r="BL156" s="296">
        <f>IF('INPUT &amp; OUTPUT'!$AF$10=1,"",IF('INPUT &amp; OUTPUT'!$AF$10=2,$N156,$AM156))</f>
        <v>2.5000000000000001E-3</v>
      </c>
      <c r="BM156" s="384" t="str">
        <f>IF(OR(BI156="Single dwelling unit",BI156="Multiple dwelling units"),"dwelling",IF(AND('INPUT &amp; OUTPUT'!$AF$10=2,'Reference Data'!AT156&lt;&gt;0),"lot","-"))</f>
        <v>-</v>
      </c>
      <c r="BN156" s="387"/>
      <c r="BO156" s="380" t="str">
        <f>IF('INPUT &amp; OUTPUT'!$AF$10=1,"",IF('INPUT &amp; OUTPUT'!$AF$10=2,$O156,$AN156))</f>
        <v>Commercial (retail)</v>
      </c>
      <c r="BP156" s="378"/>
      <c r="BQ156" s="378"/>
      <c r="BR156" s="379"/>
      <c r="CA156" s="309"/>
      <c r="GH156" s="587"/>
      <c r="GI156" s="587"/>
      <c r="GJ156" s="587"/>
      <c r="GK156" s="587"/>
      <c r="GL156" s="587"/>
      <c r="GM156" s="587"/>
      <c r="GN156" s="587"/>
      <c r="GO156" s="587"/>
      <c r="GP156" s="587"/>
      <c r="GQ156" s="587"/>
      <c r="GR156" s="587"/>
      <c r="GS156" s="587"/>
      <c r="GT156" s="587"/>
      <c r="GU156" s="587"/>
      <c r="GV156" s="587"/>
      <c r="GW156" s="587"/>
      <c r="GX156" s="587"/>
      <c r="GY156" s="587"/>
      <c r="GZ156" s="587"/>
      <c r="HA156" s="587"/>
      <c r="HB156" s="587"/>
      <c r="HC156" s="587"/>
      <c r="HD156" s="587"/>
      <c r="HE156" s="587"/>
      <c r="HF156" s="587"/>
      <c r="HG156" s="587"/>
      <c r="HH156" s="587"/>
      <c r="HI156" s="587"/>
      <c r="HJ156" s="587"/>
      <c r="HK156" s="587"/>
      <c r="HL156" s="587"/>
      <c r="HM156" s="587"/>
      <c r="HN156" s="587"/>
      <c r="HO156" s="587"/>
      <c r="HP156" s="587"/>
      <c r="HQ156" s="587"/>
      <c r="HR156" s="587"/>
      <c r="HS156" s="587"/>
      <c r="HT156" s="587"/>
      <c r="HU156" s="587"/>
      <c r="HV156" s="587"/>
      <c r="HW156" s="587"/>
      <c r="HX156" s="587"/>
      <c r="HY156" s="587"/>
      <c r="HZ156" s="587"/>
      <c r="IA156" s="587"/>
      <c r="IB156" s="587"/>
      <c r="IC156" s="587"/>
      <c r="ID156" s="587"/>
      <c r="IE156" s="587"/>
      <c r="IF156" s="587"/>
      <c r="IG156" s="587"/>
      <c r="IH156" s="587"/>
      <c r="II156" s="587"/>
      <c r="IJ156" s="587"/>
      <c r="IK156" s="587"/>
      <c r="IL156" s="587"/>
      <c r="IM156" s="587"/>
      <c r="IN156" s="587"/>
      <c r="IO156" s="587"/>
      <c r="IP156" s="587"/>
      <c r="IQ156" s="587"/>
      <c r="IR156" s="587"/>
      <c r="IS156" s="587"/>
      <c r="IT156" s="587"/>
      <c r="IU156" s="587"/>
      <c r="IV156" s="587"/>
    </row>
    <row r="157" spans="1:256" ht="12.75" customHeight="1" x14ac:dyDescent="0.25">
      <c r="E157" s="305"/>
      <c r="F157" s="305"/>
      <c r="J157" s="305"/>
      <c r="K157" s="305"/>
      <c r="M157" s="305"/>
      <c r="N157" s="305"/>
      <c r="S157" s="413"/>
      <c r="T157" s="335" t="s">
        <v>708</v>
      </c>
      <c r="U157" s="403"/>
      <c r="V157" s="403"/>
      <c r="W157" s="403"/>
      <c r="X157" s="369" t="s">
        <v>225</v>
      </c>
      <c r="Y157" s="369" t="s">
        <v>155</v>
      </c>
      <c r="Z157" s="317" t="s">
        <v>355</v>
      </c>
      <c r="AA157" s="317"/>
      <c r="AB157" s="318"/>
      <c r="AC157" s="369" t="s">
        <v>289</v>
      </c>
      <c r="AD157" s="369">
        <v>0.2</v>
      </c>
      <c r="AE157" s="317" t="s">
        <v>225</v>
      </c>
      <c r="AF157" s="318"/>
      <c r="AG157" s="335" t="s">
        <v>286</v>
      </c>
      <c r="AH157" s="369" t="s">
        <v>503</v>
      </c>
      <c r="AI157" s="369">
        <v>0.33300000000000002</v>
      </c>
      <c r="AJ157" s="317" t="s">
        <v>416</v>
      </c>
      <c r="AK157" s="318"/>
      <c r="AL157" s="335" t="s">
        <v>589</v>
      </c>
      <c r="AM157" s="369">
        <v>1.7499999999999998E-3</v>
      </c>
      <c r="AN157" s="317" t="s">
        <v>630</v>
      </c>
      <c r="AO157" s="335"/>
      <c r="AP157" s="335"/>
      <c r="AQ157" s="371"/>
      <c r="AT157" s="377" t="str">
        <f>IF('INPUT &amp; OUTPUT'!$AF$10=1,"",IF('INPUT &amp; OUTPUT'!$AF$10=2,$B157,$T157))</f>
        <v>Retirement Village (up to 2 bedrooms- Hostel suite)</v>
      </c>
      <c r="AU157" s="378"/>
      <c r="AV157" s="378"/>
      <c r="AW157" s="379"/>
      <c r="AX157" s="380" t="str">
        <f>IF('INPUT &amp; OUTPUT'!$AF$10=1,"",IF('INPUT &amp; OUTPUT'!$AF$10=2,$B157,$Z157))</f>
        <v>Retirement Village - Hostel units</v>
      </c>
      <c r="AY157" s="381"/>
      <c r="AZ157" s="380"/>
      <c r="BA157" s="382" t="str">
        <f>IF('INPUT &amp; OUTPUT'!$AF$10=1,"",IF('INPUT &amp; OUTPUT'!$AF$10=2,E157,AC157))</f>
        <v>room</v>
      </c>
      <c r="BB157" s="383">
        <f>IF('INPUT &amp; OUTPUT'!$AF$10=1,"",IF('INPUT &amp; OUTPUT'!$AF$10=2,F157,AD157))</f>
        <v>0.2</v>
      </c>
      <c r="BC157" s="380" t="str">
        <f>IF('INPUT &amp; OUTPUT'!$AF$10=1,"",IF('INPUT &amp; OUTPUT'!$AF$10=2,$G157,$AE157))</f>
        <v>Retirement Village</v>
      </c>
      <c r="BD157" s="384"/>
      <c r="BE157" s="385"/>
      <c r="BF157" s="385" t="str">
        <f>IF('INPUT &amp; OUTPUT'!$AF$10=1,"",IF('INPUT &amp; OUTPUT'!$AF$10=2,$J157,$AG157))</f>
        <v>single bed</v>
      </c>
      <c r="BG157" s="386" t="str">
        <f>IF('INPUT &amp; OUTPUT'!$AF$10=1,"",IF('INPUT &amp; OUTPUT'!$AF$10=2,"",$AH157))</f>
        <v>-</v>
      </c>
      <c r="BH157" s="296">
        <f>IF('INPUT &amp; OUTPUT'!$AF$10=1,"",IF('INPUT &amp; OUTPUT'!$AF$10=2,$K157,$AI157))</f>
        <v>0.33300000000000002</v>
      </c>
      <c r="BI157" s="380" t="str">
        <f>IF('INPUT &amp; OUTPUT'!$AF$10=1,"",IF('INPUT &amp; OUTPUT'!$AF$10=2,$L157,$AJ157))</f>
        <v>Multiple dwelling units</v>
      </c>
      <c r="BJ157" s="385"/>
      <c r="BK157" s="385" t="str">
        <f>IF('INPUT &amp; OUTPUT'!$AF$10=1,"",IF('INPUT &amp; OUTPUT'!$AF$10=2,$M157,$AL157))</f>
        <v>m² site area</v>
      </c>
      <c r="BL157" s="296">
        <f>IF('INPUT &amp; OUTPUT'!$AF$10=1,"",IF('INPUT &amp; OUTPUT'!$AF$10=2,$N157,$AM157))</f>
        <v>1.7499999999999998E-3</v>
      </c>
      <c r="BM157" s="384" t="str">
        <f>IF(OR(BI157="Single dwelling unit",BI157="Multiple dwelling units"),"dwelling",IF(AND('INPUT &amp; OUTPUT'!$AF$10=2,'Reference Data'!AT157&lt;&gt;0),"lot","-"))</f>
        <v>dwelling</v>
      </c>
      <c r="BN157" s="387"/>
      <c r="BO157" s="380" t="str">
        <f>IF('INPUT &amp; OUTPUT'!$AF$10=1,"",IF('INPUT &amp; OUTPUT'!$AF$10=2,$O157,$AN157))</f>
        <v>Accommodation (long term 1 or 2 bedrooms suite)</v>
      </c>
      <c r="BP157" s="378"/>
      <c r="BQ157" s="378"/>
      <c r="BR157" s="379"/>
      <c r="CA157" s="309"/>
      <c r="GH157" s="587"/>
      <c r="GI157" s="587"/>
      <c r="GJ157" s="587"/>
      <c r="GK157" s="587"/>
      <c r="GL157" s="587"/>
      <c r="GM157" s="587"/>
      <c r="GN157" s="587"/>
      <c r="GO157" s="587"/>
      <c r="GP157" s="587"/>
      <c r="GQ157" s="587"/>
      <c r="GR157" s="587"/>
      <c r="GS157" s="587"/>
      <c r="GT157" s="587"/>
      <c r="GU157" s="587"/>
      <c r="GV157" s="587"/>
      <c r="GW157" s="587"/>
      <c r="GX157" s="587"/>
      <c r="GY157" s="587"/>
      <c r="GZ157" s="587"/>
      <c r="HA157" s="587"/>
      <c r="HB157" s="587"/>
      <c r="HC157" s="587"/>
      <c r="HD157" s="587"/>
      <c r="HE157" s="587"/>
      <c r="HF157" s="587"/>
      <c r="HG157" s="587"/>
      <c r="HH157" s="587"/>
      <c r="HI157" s="587"/>
      <c r="HJ157" s="587"/>
      <c r="HK157" s="587"/>
      <c r="HL157" s="587"/>
      <c r="HM157" s="587"/>
      <c r="HN157" s="587"/>
      <c r="HO157" s="587"/>
      <c r="HP157" s="587"/>
      <c r="HQ157" s="587"/>
      <c r="HR157" s="587"/>
      <c r="HS157" s="587"/>
      <c r="HT157" s="587"/>
      <c r="HU157" s="587"/>
      <c r="HV157" s="587"/>
      <c r="HW157" s="587"/>
      <c r="HX157" s="587"/>
      <c r="HY157" s="587"/>
      <c r="HZ157" s="587"/>
      <c r="IA157" s="587"/>
      <c r="IB157" s="587"/>
      <c r="IC157" s="587"/>
      <c r="ID157" s="587"/>
      <c r="IE157" s="587"/>
      <c r="IF157" s="587"/>
      <c r="IG157" s="587"/>
      <c r="IH157" s="587"/>
      <c r="II157" s="587"/>
      <c r="IJ157" s="587"/>
      <c r="IK157" s="587"/>
      <c r="IL157" s="587"/>
      <c r="IM157" s="587"/>
      <c r="IN157" s="587"/>
      <c r="IO157" s="587"/>
      <c r="IP157" s="587"/>
      <c r="IQ157" s="587"/>
      <c r="IR157" s="587"/>
      <c r="IS157" s="587"/>
      <c r="IT157" s="587"/>
      <c r="IU157" s="587"/>
      <c r="IV157" s="587"/>
    </row>
    <row r="158" spans="1:256" ht="12.75" customHeight="1" x14ac:dyDescent="0.25">
      <c r="E158" s="305"/>
      <c r="F158" s="305"/>
      <c r="J158" s="305"/>
      <c r="K158" s="305"/>
      <c r="M158" s="305"/>
      <c r="N158" s="305"/>
      <c r="S158" s="413"/>
      <c r="T158" s="335" t="s">
        <v>657</v>
      </c>
      <c r="U158" s="403"/>
      <c r="V158" s="403"/>
      <c r="W158" s="403"/>
      <c r="X158" s="369" t="s">
        <v>225</v>
      </c>
      <c r="Y158" s="369" t="s">
        <v>155</v>
      </c>
      <c r="Z158" s="317" t="s">
        <v>355</v>
      </c>
      <c r="AA158" s="317"/>
      <c r="AB158" s="318"/>
      <c r="AC158" s="369" t="s">
        <v>289</v>
      </c>
      <c r="AD158" s="369">
        <v>0.2</v>
      </c>
      <c r="AE158" s="317" t="s">
        <v>225</v>
      </c>
      <c r="AF158" s="318"/>
      <c r="AG158" s="335" t="s">
        <v>286</v>
      </c>
      <c r="AH158" s="369" t="s">
        <v>503</v>
      </c>
      <c r="AI158" s="369">
        <v>0.33300000000000002</v>
      </c>
      <c r="AJ158" s="317" t="s">
        <v>416</v>
      </c>
      <c r="AK158" s="318"/>
      <c r="AL158" s="335" t="s">
        <v>589</v>
      </c>
      <c r="AM158" s="369">
        <v>1.7499999999999998E-3</v>
      </c>
      <c r="AN158" s="317" t="s">
        <v>631</v>
      </c>
      <c r="AO158" s="335"/>
      <c r="AP158" s="335"/>
      <c r="AQ158" s="371"/>
      <c r="AT158" s="377" t="str">
        <f>IF('INPUT &amp; OUTPUT'!$AF$10=1,"",IF('INPUT &amp; OUTPUT'!$AF$10=2,$B158,$T158))</f>
        <v>Retirement Village (3 or more bedrooms- Hostel suite)</v>
      </c>
      <c r="AU158" s="378"/>
      <c r="AV158" s="378"/>
      <c r="AW158" s="379"/>
      <c r="AX158" s="380" t="str">
        <f>IF('INPUT &amp; OUTPUT'!$AF$10=1,"",IF('INPUT &amp; OUTPUT'!$AF$10=2,$B158,$Z158))</f>
        <v>Retirement Village - Hostel units</v>
      </c>
      <c r="AY158" s="381"/>
      <c r="AZ158" s="380"/>
      <c r="BA158" s="382" t="str">
        <f>IF('INPUT &amp; OUTPUT'!$AF$10=1,"",IF('INPUT &amp; OUTPUT'!$AF$10=2,E158,AC158))</f>
        <v>room</v>
      </c>
      <c r="BB158" s="383">
        <f>IF('INPUT &amp; OUTPUT'!$AF$10=1,"",IF('INPUT &amp; OUTPUT'!$AF$10=2,F158,AD158))</f>
        <v>0.2</v>
      </c>
      <c r="BC158" s="380" t="str">
        <f>IF('INPUT &amp; OUTPUT'!$AF$10=1,"",IF('INPUT &amp; OUTPUT'!$AF$10=2,$G158,$AE158))</f>
        <v>Retirement Village</v>
      </c>
      <c r="BD158" s="384"/>
      <c r="BE158" s="385"/>
      <c r="BF158" s="385" t="str">
        <f>IF('INPUT &amp; OUTPUT'!$AF$10=1,"",IF('INPUT &amp; OUTPUT'!$AF$10=2,$J158,$AG158))</f>
        <v>single bed</v>
      </c>
      <c r="BG158" s="386" t="str">
        <f>IF('INPUT &amp; OUTPUT'!$AF$10=1,"",IF('INPUT &amp; OUTPUT'!$AF$10=2,"",$AH158))</f>
        <v>-</v>
      </c>
      <c r="BH158" s="296">
        <f>IF('INPUT &amp; OUTPUT'!$AF$10=1,"",IF('INPUT &amp; OUTPUT'!$AF$10=2,$K158,$AI158))</f>
        <v>0.33300000000000002</v>
      </c>
      <c r="BI158" s="380" t="str">
        <f>IF('INPUT &amp; OUTPUT'!$AF$10=1,"",IF('INPUT &amp; OUTPUT'!$AF$10=2,$L158,$AJ158))</f>
        <v>Multiple dwelling units</v>
      </c>
      <c r="BJ158" s="385"/>
      <c r="BK158" s="385" t="str">
        <f>IF('INPUT &amp; OUTPUT'!$AF$10=1,"",IF('INPUT &amp; OUTPUT'!$AF$10=2,$M158,$AL158))</f>
        <v>m² site area</v>
      </c>
      <c r="BL158" s="296">
        <f>IF('INPUT &amp; OUTPUT'!$AF$10=1,"",IF('INPUT &amp; OUTPUT'!$AF$10=2,$N158,$AM158))</f>
        <v>1.7499999999999998E-3</v>
      </c>
      <c r="BM158" s="384" t="str">
        <f>IF(OR(BI158="Single dwelling unit",BI158="Multiple dwelling units"),"dwelling",IF(AND('INPUT &amp; OUTPUT'!$AF$10=2,'Reference Data'!AT158&lt;&gt;0),"lot","-"))</f>
        <v>dwelling</v>
      </c>
      <c r="BN158" s="387"/>
      <c r="BO158" s="380" t="str">
        <f>IF('INPUT &amp; OUTPUT'!$AF$10=1,"",IF('INPUT &amp; OUTPUT'!$AF$10=2,$O158,$AN158))</f>
        <v>Accommodation (long term 3 or more bedrooms suite)</v>
      </c>
      <c r="BP158" s="378"/>
      <c r="BQ158" s="378"/>
      <c r="BR158" s="379"/>
      <c r="CA158" s="309"/>
      <c r="GH158" s="587"/>
      <c r="GI158" s="587"/>
      <c r="GJ158" s="587"/>
      <c r="GK158" s="587"/>
      <c r="GL158" s="587"/>
      <c r="GM158" s="587"/>
      <c r="GN158" s="587"/>
      <c r="GO158" s="587"/>
      <c r="GP158" s="587"/>
      <c r="GQ158" s="587"/>
      <c r="GR158" s="587"/>
      <c r="GS158" s="587"/>
      <c r="GT158" s="587"/>
      <c r="GU158" s="587"/>
      <c r="GV158" s="587"/>
      <c r="GW158" s="587"/>
      <c r="GX158" s="587"/>
      <c r="GY158" s="587"/>
      <c r="GZ158" s="587"/>
      <c r="HA158" s="587"/>
      <c r="HB158" s="587"/>
      <c r="HC158" s="587"/>
      <c r="HD158" s="587"/>
      <c r="HE158" s="587"/>
      <c r="HF158" s="587"/>
      <c r="HG158" s="587"/>
      <c r="HH158" s="587"/>
      <c r="HI158" s="587"/>
      <c r="HJ158" s="587"/>
      <c r="HK158" s="587"/>
      <c r="HL158" s="587"/>
      <c r="HM158" s="587"/>
      <c r="HN158" s="587"/>
      <c r="HO158" s="587"/>
      <c r="HP158" s="587"/>
      <c r="HQ158" s="587"/>
      <c r="HR158" s="587"/>
      <c r="HS158" s="587"/>
      <c r="HT158" s="587"/>
      <c r="HU158" s="587"/>
      <c r="HV158" s="587"/>
      <c r="HW158" s="587"/>
      <c r="HX158" s="587"/>
      <c r="HY158" s="587"/>
      <c r="HZ158" s="587"/>
      <c r="IA158" s="587"/>
      <c r="IB158" s="587"/>
      <c r="IC158" s="587"/>
      <c r="ID158" s="587"/>
      <c r="IE158" s="587"/>
      <c r="IF158" s="587"/>
      <c r="IG158" s="587"/>
      <c r="IH158" s="587"/>
      <c r="II158" s="587"/>
      <c r="IJ158" s="587"/>
      <c r="IK158" s="587"/>
      <c r="IL158" s="587"/>
      <c r="IM158" s="587"/>
      <c r="IN158" s="587"/>
      <c r="IO158" s="587"/>
      <c r="IP158" s="587"/>
      <c r="IQ158" s="587"/>
      <c r="IR158" s="587"/>
      <c r="IS158" s="587"/>
      <c r="IT158" s="587"/>
      <c r="IU158" s="587"/>
      <c r="IV158" s="587"/>
    </row>
    <row r="159" spans="1:256" ht="12.75" customHeight="1" x14ac:dyDescent="0.25">
      <c r="E159" s="305"/>
      <c r="F159" s="305"/>
      <c r="J159" s="305"/>
      <c r="K159" s="305"/>
      <c r="M159" s="305"/>
      <c r="N159" s="305"/>
      <c r="S159" s="413"/>
      <c r="T159" s="335" t="s">
        <v>709</v>
      </c>
      <c r="U159" s="403"/>
      <c r="V159" s="403"/>
      <c r="W159" s="403"/>
      <c r="X159" s="369" t="s">
        <v>225</v>
      </c>
      <c r="Y159" s="369" t="s">
        <v>155</v>
      </c>
      <c r="Z159" s="317" t="s">
        <v>354</v>
      </c>
      <c r="AA159" s="317"/>
      <c r="AB159" s="318"/>
      <c r="AC159" s="369" t="s">
        <v>243</v>
      </c>
      <c r="AD159" s="369">
        <v>0.9</v>
      </c>
      <c r="AE159" s="317" t="s">
        <v>225</v>
      </c>
      <c r="AF159" s="318"/>
      <c r="AG159" s="335" t="s">
        <v>286</v>
      </c>
      <c r="AH159" s="369" t="s">
        <v>503</v>
      </c>
      <c r="AI159" s="369">
        <v>0.33300000000000002</v>
      </c>
      <c r="AJ159" s="317" t="s">
        <v>416</v>
      </c>
      <c r="AK159" s="318"/>
      <c r="AL159" s="335" t="s">
        <v>589</v>
      </c>
      <c r="AM159" s="369">
        <v>1.7499999999999998E-3</v>
      </c>
      <c r="AN159" s="317" t="s">
        <v>630</v>
      </c>
      <c r="AO159" s="317"/>
      <c r="AP159" s="335"/>
      <c r="AQ159" s="371"/>
      <c r="AT159" s="377" t="str">
        <f>IF('INPUT &amp; OUTPUT'!$AF$10=1,"",IF('INPUT &amp; OUTPUT'!$AF$10=2,$B159,$T159))</f>
        <v>Retirement Village (up to 2 bedrooms- Self contained)</v>
      </c>
      <c r="AU159" s="378"/>
      <c r="AV159" s="378"/>
      <c r="AW159" s="379"/>
      <c r="AX159" s="380" t="str">
        <f>IF('INPUT &amp; OUTPUT'!$AF$10=1,"",IF('INPUT &amp; OUTPUT'!$AF$10=2,$B159,$Z159))</f>
        <v>Retirement Village - Self contained dwelling</v>
      </c>
      <c r="AY159" s="381"/>
      <c r="AZ159" s="380"/>
      <c r="BA159" s="382" t="str">
        <f>IF('INPUT &amp; OUTPUT'!$AF$10=1,"",IF('INPUT &amp; OUTPUT'!$AF$10=2,E159,AC159))</f>
        <v>dwelling unit</v>
      </c>
      <c r="BB159" s="383">
        <f>IF('INPUT &amp; OUTPUT'!$AF$10=1,"",IF('INPUT &amp; OUTPUT'!$AF$10=2,F159,AD159))</f>
        <v>0.9</v>
      </c>
      <c r="BC159" s="380" t="str">
        <f>IF('INPUT &amp; OUTPUT'!$AF$10=1,"",IF('INPUT &amp; OUTPUT'!$AF$10=2,$G159,$AE159))</f>
        <v>Retirement Village</v>
      </c>
      <c r="BD159" s="384"/>
      <c r="BE159" s="385"/>
      <c r="BF159" s="385" t="str">
        <f>IF('INPUT &amp; OUTPUT'!$AF$10=1,"",IF('INPUT &amp; OUTPUT'!$AF$10=2,$J159,$AG159))</f>
        <v>single bed</v>
      </c>
      <c r="BG159" s="386" t="str">
        <f>IF('INPUT &amp; OUTPUT'!$AF$10=1,"",IF('INPUT &amp; OUTPUT'!$AF$10=2,"",$AH159))</f>
        <v>-</v>
      </c>
      <c r="BH159" s="296">
        <f>IF('INPUT &amp; OUTPUT'!$AF$10=1,"",IF('INPUT &amp; OUTPUT'!$AF$10=2,$K159,$AI159))</f>
        <v>0.33300000000000002</v>
      </c>
      <c r="BI159" s="380" t="str">
        <f>IF('INPUT &amp; OUTPUT'!$AF$10=1,"",IF('INPUT &amp; OUTPUT'!$AF$10=2,$L159,$AJ159))</f>
        <v>Multiple dwelling units</v>
      </c>
      <c r="BJ159" s="385"/>
      <c r="BK159" s="385" t="str">
        <f>IF('INPUT &amp; OUTPUT'!$AF$10=1,"",IF('INPUT &amp; OUTPUT'!$AF$10=2,$M159,$AL159))</f>
        <v>m² site area</v>
      </c>
      <c r="BL159" s="296">
        <f>IF('INPUT &amp; OUTPUT'!$AF$10=1,"",IF('INPUT &amp; OUTPUT'!$AF$10=2,$N159,$AM159))</f>
        <v>1.7499999999999998E-3</v>
      </c>
      <c r="BM159" s="384" t="str">
        <f>IF(OR(BI159="Single dwelling unit",BI159="Multiple dwelling units"),"dwelling",IF(AND('INPUT &amp; OUTPUT'!$AF$10=2,'Reference Data'!AT159&lt;&gt;0),"lot","-"))</f>
        <v>dwelling</v>
      </c>
      <c r="BN159" s="387"/>
      <c r="BO159" s="380" t="str">
        <f>IF('INPUT &amp; OUTPUT'!$AF$10=1,"",IF('INPUT &amp; OUTPUT'!$AF$10=2,$O159,$AN159))</f>
        <v>Accommodation (long term 1 or 2 bedrooms suite)</v>
      </c>
      <c r="BP159" s="378"/>
      <c r="BQ159" s="378"/>
      <c r="BR159" s="379"/>
      <c r="CA159" s="309"/>
      <c r="GH159" s="587"/>
      <c r="GI159" s="587"/>
      <c r="GJ159" s="587"/>
      <c r="GK159" s="587"/>
      <c r="GL159" s="587"/>
      <c r="GM159" s="587"/>
      <c r="GN159" s="587"/>
      <c r="GO159" s="587"/>
      <c r="GP159" s="587"/>
      <c r="GQ159" s="587"/>
      <c r="GR159" s="587"/>
      <c r="GS159" s="587"/>
      <c r="GT159" s="587"/>
      <c r="GU159" s="587"/>
      <c r="GV159" s="587"/>
      <c r="GW159" s="587"/>
      <c r="GX159" s="587"/>
      <c r="GY159" s="587"/>
      <c r="GZ159" s="587"/>
      <c r="HA159" s="587"/>
      <c r="HB159" s="587"/>
      <c r="HC159" s="587"/>
      <c r="HD159" s="587"/>
      <c r="HE159" s="587"/>
      <c r="HF159" s="587"/>
      <c r="HG159" s="587"/>
      <c r="HH159" s="587"/>
      <c r="HI159" s="587"/>
      <c r="HJ159" s="587"/>
      <c r="HK159" s="587"/>
      <c r="HL159" s="587"/>
      <c r="HM159" s="587"/>
      <c r="HN159" s="587"/>
      <c r="HO159" s="587"/>
      <c r="HP159" s="587"/>
      <c r="HQ159" s="587"/>
      <c r="HR159" s="587"/>
      <c r="HS159" s="587"/>
      <c r="HT159" s="587"/>
      <c r="HU159" s="587"/>
      <c r="HV159" s="587"/>
      <c r="HW159" s="587"/>
      <c r="HX159" s="587"/>
      <c r="HY159" s="587"/>
      <c r="HZ159" s="587"/>
      <c r="IA159" s="587"/>
      <c r="IB159" s="587"/>
      <c r="IC159" s="587"/>
      <c r="ID159" s="587"/>
      <c r="IE159" s="587"/>
      <c r="IF159" s="587"/>
      <c r="IG159" s="587"/>
      <c r="IH159" s="587"/>
      <c r="II159" s="587"/>
      <c r="IJ159" s="587"/>
      <c r="IK159" s="587"/>
      <c r="IL159" s="587"/>
      <c r="IM159" s="587"/>
      <c r="IN159" s="587"/>
      <c r="IO159" s="587"/>
      <c r="IP159" s="587"/>
      <c r="IQ159" s="587"/>
      <c r="IR159" s="587"/>
      <c r="IS159" s="587"/>
      <c r="IT159" s="587"/>
      <c r="IU159" s="587"/>
      <c r="IV159" s="587"/>
    </row>
    <row r="160" spans="1:256" ht="12.75" customHeight="1" x14ac:dyDescent="0.25">
      <c r="E160" s="305"/>
      <c r="F160" s="305"/>
      <c r="J160" s="305"/>
      <c r="K160" s="305"/>
      <c r="M160" s="305"/>
      <c r="N160" s="305"/>
      <c r="S160" s="413"/>
      <c r="T160" s="335" t="s">
        <v>671</v>
      </c>
      <c r="U160" s="403"/>
      <c r="V160" s="403"/>
      <c r="W160" s="403"/>
      <c r="X160" s="369" t="s">
        <v>225</v>
      </c>
      <c r="Y160" s="369" t="s">
        <v>155</v>
      </c>
      <c r="Z160" s="317" t="s">
        <v>354</v>
      </c>
      <c r="AA160" s="317"/>
      <c r="AB160" s="318"/>
      <c r="AC160" s="369" t="s">
        <v>243</v>
      </c>
      <c r="AD160" s="369">
        <v>0.9</v>
      </c>
      <c r="AE160" s="317" t="s">
        <v>225</v>
      </c>
      <c r="AF160" s="318"/>
      <c r="AG160" s="335" t="s">
        <v>286</v>
      </c>
      <c r="AH160" s="369" t="s">
        <v>503</v>
      </c>
      <c r="AI160" s="369">
        <v>0.33300000000000002</v>
      </c>
      <c r="AJ160" s="317" t="s">
        <v>416</v>
      </c>
      <c r="AK160" s="318"/>
      <c r="AL160" s="335" t="s">
        <v>589</v>
      </c>
      <c r="AM160" s="369">
        <v>1.7499999999999998E-3</v>
      </c>
      <c r="AN160" s="317" t="s">
        <v>631</v>
      </c>
      <c r="AO160" s="317"/>
      <c r="AP160" s="335"/>
      <c r="AQ160" s="371"/>
      <c r="AT160" s="377" t="str">
        <f>IF('INPUT &amp; OUTPUT'!$AF$10=1,"",IF('INPUT &amp; OUTPUT'!$AF$10=2,$B160,$T160))</f>
        <v>Retirement Village (3 or more bedrooms- Self contained)</v>
      </c>
      <c r="AU160" s="378"/>
      <c r="AV160" s="378"/>
      <c r="AW160" s="379"/>
      <c r="AX160" s="380" t="str">
        <f>IF('INPUT &amp; OUTPUT'!$AF$10=1,"",IF('INPUT &amp; OUTPUT'!$AF$10=2,$B160,$Z160))</f>
        <v>Retirement Village - Self contained dwelling</v>
      </c>
      <c r="AY160" s="381"/>
      <c r="AZ160" s="380"/>
      <c r="BA160" s="382" t="str">
        <f>IF('INPUT &amp; OUTPUT'!$AF$10=1,"",IF('INPUT &amp; OUTPUT'!$AF$10=2,E160,AC160))</f>
        <v>dwelling unit</v>
      </c>
      <c r="BB160" s="383">
        <f>IF('INPUT &amp; OUTPUT'!$AF$10=1,"",IF('INPUT &amp; OUTPUT'!$AF$10=2,F160,AD160))</f>
        <v>0.9</v>
      </c>
      <c r="BC160" s="380" t="str">
        <f>IF('INPUT &amp; OUTPUT'!$AF$10=1,"",IF('INPUT &amp; OUTPUT'!$AF$10=2,$G160,$AE160))</f>
        <v>Retirement Village</v>
      </c>
      <c r="BD160" s="384"/>
      <c r="BE160" s="385"/>
      <c r="BF160" s="385" t="str">
        <f>IF('INPUT &amp; OUTPUT'!$AF$10=1,"",IF('INPUT &amp; OUTPUT'!$AF$10=2,$J160,$AG160))</f>
        <v>single bed</v>
      </c>
      <c r="BG160" s="386" t="str">
        <f>IF('INPUT &amp; OUTPUT'!$AF$10=1,"",IF('INPUT &amp; OUTPUT'!$AF$10=2,"",$AH160))</f>
        <v>-</v>
      </c>
      <c r="BH160" s="296">
        <f>IF('INPUT &amp; OUTPUT'!$AF$10=1,"",IF('INPUT &amp; OUTPUT'!$AF$10=2,$K160,$AI160))</f>
        <v>0.33300000000000002</v>
      </c>
      <c r="BI160" s="380" t="str">
        <f>IF('INPUT &amp; OUTPUT'!$AF$10=1,"",IF('INPUT &amp; OUTPUT'!$AF$10=2,$L160,$AJ160))</f>
        <v>Multiple dwelling units</v>
      </c>
      <c r="BJ160" s="385"/>
      <c r="BK160" s="385" t="str">
        <f>IF('INPUT &amp; OUTPUT'!$AF$10=1,"",IF('INPUT &amp; OUTPUT'!$AF$10=2,$M160,$AL160))</f>
        <v>m² site area</v>
      </c>
      <c r="BL160" s="296">
        <f>IF('INPUT &amp; OUTPUT'!$AF$10=1,"",IF('INPUT &amp; OUTPUT'!$AF$10=2,$N160,$AM160))</f>
        <v>1.7499999999999998E-3</v>
      </c>
      <c r="BM160" s="384" t="str">
        <f>IF(OR(BI160="Single dwelling unit",BI160="Multiple dwelling units"),"dwelling",IF(AND('INPUT &amp; OUTPUT'!$AF$10=2,'Reference Data'!AT160&lt;&gt;0),"lot","-"))</f>
        <v>dwelling</v>
      </c>
      <c r="BN160" s="387"/>
      <c r="BO160" s="380" t="str">
        <f>IF('INPUT &amp; OUTPUT'!$AF$10=1,"",IF('INPUT &amp; OUTPUT'!$AF$10=2,$O160,$AN160))</f>
        <v>Accommodation (long term 3 or more bedrooms suite)</v>
      </c>
      <c r="BP160" s="378"/>
      <c r="BQ160" s="378"/>
      <c r="BR160" s="379"/>
      <c r="CA160" s="309"/>
      <c r="GH160" s="587"/>
      <c r="GI160" s="587"/>
      <c r="GJ160" s="587"/>
      <c r="GK160" s="587"/>
      <c r="GL160" s="587"/>
      <c r="GM160" s="587"/>
      <c r="GN160" s="587"/>
      <c r="GO160" s="587"/>
      <c r="GP160" s="587"/>
      <c r="GQ160" s="587"/>
      <c r="GR160" s="587"/>
      <c r="GS160" s="587"/>
      <c r="GT160" s="587"/>
      <c r="GU160" s="587"/>
      <c r="GV160" s="587"/>
      <c r="GW160" s="587"/>
      <c r="GX160" s="587"/>
      <c r="GY160" s="587"/>
      <c r="GZ160" s="587"/>
      <c r="HA160" s="587"/>
      <c r="HB160" s="587"/>
      <c r="HC160" s="587"/>
      <c r="HD160" s="587"/>
      <c r="HE160" s="587"/>
      <c r="HF160" s="587"/>
      <c r="HG160" s="587"/>
      <c r="HH160" s="587"/>
      <c r="HI160" s="587"/>
      <c r="HJ160" s="587"/>
      <c r="HK160" s="587"/>
      <c r="HL160" s="587"/>
      <c r="HM160" s="587"/>
      <c r="HN160" s="587"/>
      <c r="HO160" s="587"/>
      <c r="HP160" s="587"/>
      <c r="HQ160" s="587"/>
      <c r="HR160" s="587"/>
      <c r="HS160" s="587"/>
      <c r="HT160" s="587"/>
      <c r="HU160" s="587"/>
      <c r="HV160" s="587"/>
      <c r="HW160" s="587"/>
      <c r="HX160" s="587"/>
      <c r="HY160" s="587"/>
      <c r="HZ160" s="587"/>
      <c r="IA160" s="587"/>
      <c r="IB160" s="587"/>
      <c r="IC160" s="587"/>
      <c r="ID160" s="587"/>
      <c r="IE160" s="587"/>
      <c r="IF160" s="587"/>
      <c r="IG160" s="587"/>
      <c r="IH160" s="587"/>
      <c r="II160" s="587"/>
      <c r="IJ160" s="587"/>
      <c r="IK160" s="587"/>
      <c r="IL160" s="587"/>
      <c r="IM160" s="587"/>
      <c r="IN160" s="587"/>
      <c r="IO160" s="587"/>
      <c r="IP160" s="587"/>
      <c r="IQ160" s="587"/>
      <c r="IR160" s="587"/>
      <c r="IS160" s="587"/>
      <c r="IT160" s="587"/>
      <c r="IU160" s="587"/>
      <c r="IV160" s="587"/>
    </row>
    <row r="161" spans="1:256" ht="12.75" customHeight="1" x14ac:dyDescent="0.25">
      <c r="E161" s="305"/>
      <c r="F161" s="305"/>
      <c r="S161" s="413"/>
      <c r="T161" s="317" t="s">
        <v>199</v>
      </c>
      <c r="U161" s="403"/>
      <c r="V161" s="403"/>
      <c r="W161" s="403"/>
      <c r="X161" s="325" t="s">
        <v>199</v>
      </c>
      <c r="Y161" s="325" t="s">
        <v>156</v>
      </c>
      <c r="Z161" s="317" t="s">
        <v>224</v>
      </c>
      <c r="AA161" s="317"/>
      <c r="AB161" s="318"/>
      <c r="AC161" s="369" t="s">
        <v>223</v>
      </c>
      <c r="AD161" s="369">
        <v>0</v>
      </c>
      <c r="AE161" s="317" t="s">
        <v>224</v>
      </c>
      <c r="AF161" s="318"/>
      <c r="AG161" s="335" t="s">
        <v>505</v>
      </c>
      <c r="AH161" s="369" t="s">
        <v>503</v>
      </c>
      <c r="AI161" s="369" t="s">
        <v>505</v>
      </c>
      <c r="AJ161" s="317" t="s">
        <v>407</v>
      </c>
      <c r="AK161" s="318"/>
      <c r="AL161" s="335" t="s">
        <v>589</v>
      </c>
      <c r="AM161" s="369">
        <v>2.5000000000000001E-3</v>
      </c>
      <c r="AN161" s="317" t="s">
        <v>478</v>
      </c>
      <c r="AO161" s="317"/>
      <c r="AP161" s="335"/>
      <c r="AQ161" s="371"/>
      <c r="AT161" s="377" t="str">
        <f>IF('INPUT &amp; OUTPUT'!$AF$10=1,"",IF('INPUT &amp; OUTPUT'!$AF$10=2,$B161,$T161))</f>
        <v>Roadside Stall</v>
      </c>
      <c r="AU161" s="378"/>
      <c r="AV161" s="378"/>
      <c r="AW161" s="379"/>
      <c r="AX161" s="380" t="str">
        <f>IF('INPUT &amp; OUTPUT'!$AF$10=1,"",IF('INPUT &amp; OUTPUT'!$AF$10=2,$B161,$Z161))</f>
        <v>Other</v>
      </c>
      <c r="AY161" s="381"/>
      <c r="AZ161" s="380"/>
      <c r="BA161" s="382" t="str">
        <f>IF('INPUT &amp; OUTPUT'!$AF$10=1,"",IF('INPUT &amp; OUTPUT'!$AF$10=2,E161,AC161))</f>
        <v>FPA</v>
      </c>
      <c r="BB161" s="383">
        <f>IF('INPUT &amp; OUTPUT'!$AF$10=1,"",IF('INPUT &amp; OUTPUT'!$AF$10=2,F161,AD161))</f>
        <v>0</v>
      </c>
      <c r="BC161" s="380" t="str">
        <f>IF('INPUT &amp; OUTPUT'!$AF$10=1,"",IF('INPUT &amp; OUTPUT'!$AF$10=2,$G161,$AE161))</f>
        <v>Other</v>
      </c>
      <c r="BD161" s="384"/>
      <c r="BE161" s="385"/>
      <c r="BF161" s="385" t="str">
        <f>IF('INPUT &amp; OUTPUT'!$AF$10=1,"",IF('INPUT &amp; OUTPUT'!$AF$10=2,$J161,$AG161))</f>
        <v>TBA*</v>
      </c>
      <c r="BG161" s="386" t="str">
        <f>IF('INPUT &amp; OUTPUT'!$AF$10=1,"",IF('INPUT &amp; OUTPUT'!$AF$10=2,"",$AH161))</f>
        <v>-</v>
      </c>
      <c r="BH161" s="296" t="str">
        <f>IF('INPUT &amp; OUTPUT'!$AF$10=1,"",IF('INPUT &amp; OUTPUT'!$AF$10=2,$K161,$AI161))</f>
        <v>TBA*</v>
      </c>
      <c r="BI161" s="380" t="str">
        <f>IF('INPUT &amp; OUTPUT'!$AF$10=1,"",IF('INPUT &amp; OUTPUT'!$AF$10=2,$L161,$AJ161))</f>
        <v>Commercial or retail uses</v>
      </c>
      <c r="BJ161" s="385"/>
      <c r="BK161" s="385" t="str">
        <f>IF('INPUT &amp; OUTPUT'!$AF$10=1,"",IF('INPUT &amp; OUTPUT'!$AF$10=2,$M161,$AL161))</f>
        <v>m² site area</v>
      </c>
      <c r="BL161" s="296">
        <f>IF('INPUT &amp; OUTPUT'!$AF$10=1,"",IF('INPUT &amp; OUTPUT'!$AF$10=2,$N161,$AM161))</f>
        <v>2.5000000000000001E-3</v>
      </c>
      <c r="BM161" s="384" t="str">
        <f>IF(OR(BI161="Single dwelling unit",BI161="Multiple dwelling units"),"dwelling",IF(AND('INPUT &amp; OUTPUT'!$AF$10=2,'Reference Data'!AT161&lt;&gt;0),"lot","-"))</f>
        <v>-</v>
      </c>
      <c r="BN161" s="387"/>
      <c r="BO161" s="380" t="str">
        <f>IF('INPUT &amp; OUTPUT'!$AF$10=1,"",IF('INPUT &amp; OUTPUT'!$AF$10=2,$O161,$AN161))</f>
        <v>Minor uses</v>
      </c>
      <c r="BP161" s="378"/>
      <c r="BQ161" s="378"/>
      <c r="BR161" s="379"/>
      <c r="CA161" s="309"/>
      <c r="GH161" s="587"/>
      <c r="GI161" s="587"/>
      <c r="GJ161" s="587"/>
      <c r="GK161" s="587"/>
      <c r="GL161" s="587"/>
      <c r="GM161" s="587"/>
      <c r="GN161" s="587"/>
      <c r="GO161" s="587"/>
      <c r="GP161" s="587"/>
      <c r="GQ161" s="587"/>
      <c r="GR161" s="587"/>
      <c r="GS161" s="587"/>
      <c r="GT161" s="587"/>
      <c r="GU161" s="587"/>
      <c r="GV161" s="587"/>
      <c r="GW161" s="587"/>
      <c r="GX161" s="587"/>
      <c r="GY161" s="587"/>
      <c r="GZ161" s="587"/>
      <c r="HA161" s="587"/>
      <c r="HB161" s="587"/>
      <c r="HC161" s="587"/>
      <c r="HD161" s="587"/>
      <c r="HE161" s="587"/>
      <c r="HF161" s="587"/>
      <c r="HG161" s="587"/>
      <c r="HH161" s="587"/>
      <c r="HI161" s="587"/>
      <c r="HJ161" s="587"/>
      <c r="HK161" s="587"/>
      <c r="HL161" s="587"/>
      <c r="HM161" s="587"/>
      <c r="HN161" s="587"/>
      <c r="HO161" s="587"/>
      <c r="HP161" s="587"/>
      <c r="HQ161" s="587"/>
      <c r="HR161" s="587"/>
      <c r="HS161" s="587"/>
      <c r="HT161" s="587"/>
      <c r="HU161" s="587"/>
      <c r="HV161" s="587"/>
      <c r="HW161" s="587"/>
      <c r="HX161" s="587"/>
      <c r="HY161" s="587"/>
      <c r="HZ161" s="587"/>
      <c r="IA161" s="587"/>
      <c r="IB161" s="587"/>
      <c r="IC161" s="587"/>
      <c r="ID161" s="587"/>
      <c r="IE161" s="587"/>
      <c r="IF161" s="587"/>
      <c r="IG161" s="587"/>
      <c r="IH161" s="587"/>
      <c r="II161" s="587"/>
      <c r="IJ161" s="587"/>
      <c r="IK161" s="587"/>
      <c r="IL161" s="587"/>
      <c r="IM161" s="587"/>
      <c r="IN161" s="587"/>
      <c r="IO161" s="587"/>
      <c r="IP161" s="587"/>
      <c r="IQ161" s="587"/>
      <c r="IR161" s="587"/>
      <c r="IS161" s="587"/>
      <c r="IT161" s="587"/>
      <c r="IU161" s="587"/>
      <c r="IV161" s="587"/>
    </row>
    <row r="162" spans="1:256" ht="12.75" customHeight="1" x14ac:dyDescent="0.25">
      <c r="E162" s="305"/>
      <c r="F162" s="305"/>
      <c r="S162" s="413"/>
      <c r="T162" s="415" t="s">
        <v>601</v>
      </c>
      <c r="U162" s="403"/>
      <c r="V162" s="403"/>
      <c r="W162" s="403"/>
      <c r="X162" s="399" t="s">
        <v>601</v>
      </c>
      <c r="Y162" s="334" t="s">
        <v>157</v>
      </c>
      <c r="Z162" s="317" t="s">
        <v>224</v>
      </c>
      <c r="AA162" s="317"/>
      <c r="AB162" s="318"/>
      <c r="AC162" s="369" t="s">
        <v>223</v>
      </c>
      <c r="AD162" s="369">
        <v>0</v>
      </c>
      <c r="AE162" s="317" t="s">
        <v>224</v>
      </c>
      <c r="AF162" s="318"/>
      <c r="AG162" s="335" t="s">
        <v>505</v>
      </c>
      <c r="AH162" s="369" t="s">
        <v>503</v>
      </c>
      <c r="AI162" s="369" t="s">
        <v>505</v>
      </c>
      <c r="AJ162" s="317" t="s">
        <v>408</v>
      </c>
      <c r="AK162" s="318"/>
      <c r="AL162" s="335" t="s">
        <v>589</v>
      </c>
      <c r="AM162" s="369">
        <v>2.2500000000000003E-3</v>
      </c>
      <c r="AN162" s="317" t="s">
        <v>444</v>
      </c>
      <c r="AO162" s="317"/>
      <c r="AP162" s="335"/>
      <c r="AQ162" s="371"/>
      <c r="AT162" s="377" t="str">
        <f>IF('INPUT &amp; OUTPUT'!$AF$10=1,"",IF('INPUT &amp; OUTPUT'!$AF$10=2,$B162,$T162))</f>
        <v>Rural Service industry</v>
      </c>
      <c r="AU162" s="378"/>
      <c r="AV162" s="378"/>
      <c r="AW162" s="379"/>
      <c r="AX162" s="380" t="str">
        <f>IF('INPUT &amp; OUTPUT'!$AF$10=1,"",IF('INPUT &amp; OUTPUT'!$AF$10=2,$B162,$Z162))</f>
        <v>Other</v>
      </c>
      <c r="AY162" s="381"/>
      <c r="AZ162" s="380"/>
      <c r="BA162" s="382" t="str">
        <f>IF('INPUT &amp; OUTPUT'!$AF$10=1,"",IF('INPUT &amp; OUTPUT'!$AF$10=2,E162,AC162))</f>
        <v>FPA</v>
      </c>
      <c r="BB162" s="383">
        <f>IF('INPUT &amp; OUTPUT'!$AF$10=1,"",IF('INPUT &amp; OUTPUT'!$AF$10=2,F162,AD162))</f>
        <v>0</v>
      </c>
      <c r="BC162" s="380" t="str">
        <f>IF('INPUT &amp; OUTPUT'!$AF$10=1,"",IF('INPUT &amp; OUTPUT'!$AF$10=2,$G162,$AE162))</f>
        <v>Other</v>
      </c>
      <c r="BD162" s="384"/>
      <c r="BE162" s="385"/>
      <c r="BF162" s="385" t="str">
        <f>IF('INPUT &amp; OUTPUT'!$AF$10=1,"",IF('INPUT &amp; OUTPUT'!$AF$10=2,$J162,$AG162))</f>
        <v>TBA*</v>
      </c>
      <c r="BG162" s="386" t="str">
        <f>IF('INPUT &amp; OUTPUT'!$AF$10=1,"",IF('INPUT &amp; OUTPUT'!$AF$10=2,"",$AH162))</f>
        <v>-</v>
      </c>
      <c r="BH162" s="296" t="str">
        <f>IF('INPUT &amp; OUTPUT'!$AF$10=1,"",IF('INPUT &amp; OUTPUT'!$AF$10=2,$K162,$AI162))</f>
        <v>TBA*</v>
      </c>
      <c r="BI162" s="380" t="str">
        <f>IF('INPUT &amp; OUTPUT'!$AF$10=1,"",IF('INPUT &amp; OUTPUT'!$AF$10=2,$L162,$AJ162))</f>
        <v>Industrial uses</v>
      </c>
      <c r="BJ162" s="385"/>
      <c r="BK162" s="385" t="str">
        <f>IF('INPUT &amp; OUTPUT'!$AF$10=1,"",IF('INPUT &amp; OUTPUT'!$AF$10=2,$M162,$AL162))</f>
        <v>m² site area</v>
      </c>
      <c r="BL162" s="296">
        <f>IF('INPUT &amp; OUTPUT'!$AF$10=1,"",IF('INPUT &amp; OUTPUT'!$AF$10=2,$N162,$AM162))</f>
        <v>2.2500000000000003E-3</v>
      </c>
      <c r="BM162" s="384" t="str">
        <f>IF(OR(BI162="Single dwelling unit",BI162="Multiple dwelling units"),"dwelling",IF(AND('INPUT &amp; OUTPUT'!$AF$10=2,'Reference Data'!AT162&lt;&gt;0),"lot","-"))</f>
        <v>-</v>
      </c>
      <c r="BN162" s="387"/>
      <c r="BO162" s="380" t="str">
        <f>IF('INPUT &amp; OUTPUT'!$AF$10=1,"",IF('INPUT &amp; OUTPUT'!$AF$10=2,$O162,$AN162))</f>
        <v>Industry</v>
      </c>
      <c r="BP162" s="378"/>
      <c r="BQ162" s="378"/>
      <c r="BR162" s="379"/>
      <c r="CA162" s="309"/>
      <c r="GH162" s="587"/>
      <c r="GI162" s="587"/>
      <c r="GJ162" s="587"/>
      <c r="GK162" s="587"/>
      <c r="GL162" s="587"/>
      <c r="GM162" s="587"/>
      <c r="GN162" s="587"/>
      <c r="GO162" s="587"/>
      <c r="GP162" s="587"/>
      <c r="GQ162" s="587"/>
      <c r="GR162" s="587"/>
      <c r="GS162" s="587"/>
      <c r="GT162" s="587"/>
      <c r="GU162" s="587"/>
      <c r="GV162" s="587"/>
      <c r="GW162" s="587"/>
      <c r="GX162" s="587"/>
      <c r="GY162" s="587"/>
      <c r="GZ162" s="587"/>
      <c r="HA162" s="587"/>
      <c r="HB162" s="587"/>
      <c r="HC162" s="587"/>
      <c r="HD162" s="587"/>
      <c r="HE162" s="587"/>
      <c r="HF162" s="587"/>
      <c r="HG162" s="587"/>
      <c r="HH162" s="587"/>
      <c r="HI162" s="587"/>
      <c r="HJ162" s="587"/>
      <c r="HK162" s="587"/>
      <c r="HL162" s="587"/>
      <c r="HM162" s="587"/>
      <c r="HN162" s="587"/>
      <c r="HO162" s="587"/>
      <c r="HP162" s="587"/>
      <c r="HQ162" s="587"/>
      <c r="HR162" s="587"/>
      <c r="HS162" s="587"/>
      <c r="HT162" s="587"/>
      <c r="HU162" s="587"/>
      <c r="HV162" s="587"/>
      <c r="HW162" s="587"/>
      <c r="HX162" s="587"/>
      <c r="HY162" s="587"/>
      <c r="HZ162" s="587"/>
      <c r="IA162" s="587"/>
      <c r="IB162" s="587"/>
      <c r="IC162" s="587"/>
      <c r="ID162" s="587"/>
      <c r="IE162" s="587"/>
      <c r="IF162" s="587"/>
      <c r="IG162" s="587"/>
      <c r="IH162" s="587"/>
      <c r="II162" s="587"/>
      <c r="IJ162" s="587"/>
      <c r="IK162" s="587"/>
      <c r="IL162" s="587"/>
      <c r="IM162" s="587"/>
      <c r="IN162" s="587"/>
      <c r="IO162" s="587"/>
      <c r="IP162" s="587"/>
      <c r="IQ162" s="587"/>
      <c r="IR162" s="587"/>
      <c r="IS162" s="587"/>
      <c r="IT162" s="587"/>
      <c r="IU162" s="587"/>
      <c r="IV162" s="587"/>
    </row>
    <row r="163" spans="1:256" ht="12.75" customHeight="1" x14ac:dyDescent="0.25">
      <c r="E163" s="305"/>
      <c r="F163" s="305"/>
      <c r="J163" s="305"/>
      <c r="K163" s="305"/>
      <c r="M163" s="305"/>
      <c r="N163" s="305"/>
      <c r="S163" s="413"/>
      <c r="T163" s="415" t="s">
        <v>710</v>
      </c>
      <c r="U163" s="317"/>
      <c r="V163" s="317"/>
      <c r="W163" s="317"/>
      <c r="X163" s="369" t="s">
        <v>200</v>
      </c>
      <c r="Y163" s="395" t="s">
        <v>86</v>
      </c>
      <c r="Z163" s="317" t="s">
        <v>298</v>
      </c>
      <c r="AA163" s="317"/>
      <c r="AB163" s="318"/>
      <c r="AC163" s="369" t="s">
        <v>289</v>
      </c>
      <c r="AD163" s="369">
        <v>0.8</v>
      </c>
      <c r="AE163" s="317" t="s">
        <v>287</v>
      </c>
      <c r="AF163" s="318"/>
      <c r="AG163" s="335" t="s">
        <v>243</v>
      </c>
      <c r="AH163" s="369" t="s">
        <v>503</v>
      </c>
      <c r="AI163" s="369">
        <v>2</v>
      </c>
      <c r="AJ163" s="317" t="s">
        <v>407</v>
      </c>
      <c r="AK163" s="318"/>
      <c r="AL163" s="335" t="s">
        <v>589</v>
      </c>
      <c r="AM163" s="369">
        <v>2.5000000000000001E-3</v>
      </c>
      <c r="AN163" s="317" t="s">
        <v>477</v>
      </c>
      <c r="AO163" s="335"/>
      <c r="AP163" s="335"/>
      <c r="AQ163" s="371"/>
      <c r="AT163" s="377" t="str">
        <f>IF('INPUT &amp; OUTPUT'!$AF$10=1,"",IF('INPUT &amp; OUTPUT'!$AF$10=2,$B163,$T163))</f>
        <v>Rural workers accommodation (up to 2 bedrooms - self-contained)</v>
      </c>
      <c r="AU163" s="378"/>
      <c r="AV163" s="378"/>
      <c r="AW163" s="379"/>
      <c r="AX163" s="380" t="str">
        <f>IF('INPUT &amp; OUTPUT'!$AF$10=1,"",IF('INPUT &amp; OUTPUT'!$AF$10=2,$B163,$Z163))</f>
        <v>Accommodation Building</v>
      </c>
      <c r="AY163" s="381"/>
      <c r="AZ163" s="380"/>
      <c r="BA163" s="382" t="str">
        <f>IF('INPUT &amp; OUTPUT'!$AF$10=1,"",IF('INPUT &amp; OUTPUT'!$AF$10=2,E163,AC163))</f>
        <v>room</v>
      </c>
      <c r="BB163" s="383">
        <f>IF('INPUT &amp; OUTPUT'!$AF$10=1,"",IF('INPUT &amp; OUTPUT'!$AF$10=2,F163,AD163))</f>
        <v>0.8</v>
      </c>
      <c r="BC163" s="380" t="str">
        <f>IF('INPUT &amp; OUTPUT'!$AF$10=1,"",IF('INPUT &amp; OUTPUT'!$AF$10=2,$G163,$AE163))</f>
        <v>Subordinate dwelling unit</v>
      </c>
      <c r="BD163" s="384"/>
      <c r="BE163" s="385"/>
      <c r="BF163" s="385" t="str">
        <f>IF('INPUT &amp; OUTPUT'!$AF$10=1,"",IF('INPUT &amp; OUTPUT'!$AF$10=2,$J163,$AG163))</f>
        <v>dwelling unit</v>
      </c>
      <c r="BG163" s="386" t="str">
        <f>IF('INPUT &amp; OUTPUT'!$AF$10=1,"",IF('INPUT &amp; OUTPUT'!$AF$10=2,"",$AH163))</f>
        <v>-</v>
      </c>
      <c r="BH163" s="296">
        <f>IF('INPUT &amp; OUTPUT'!$AF$10=1,"",IF('INPUT &amp; OUTPUT'!$AF$10=2,$K163,$AI163))</f>
        <v>2</v>
      </c>
      <c r="BI163" s="380" t="str">
        <f>IF('INPUT &amp; OUTPUT'!$AF$10=1,"",IF('INPUT &amp; OUTPUT'!$AF$10=2,$L163,$AJ163))</f>
        <v>Commercial or retail uses</v>
      </c>
      <c r="BJ163" s="385"/>
      <c r="BK163" s="385" t="str">
        <f>IF('INPUT &amp; OUTPUT'!$AF$10=1,"",IF('INPUT &amp; OUTPUT'!$AF$10=2,$M163,$AL163))</f>
        <v>m² site area</v>
      </c>
      <c r="BL163" s="296">
        <f>IF('INPUT &amp; OUTPUT'!$AF$10=1,"",IF('INPUT &amp; OUTPUT'!$AF$10=2,$N163,$AM163))</f>
        <v>2.5000000000000001E-3</v>
      </c>
      <c r="BM163" s="384" t="str">
        <f>IF(OR(BI163="Single dwelling unit",BI163="Multiple dwelling units"),"dwelling",IF(AND('INPUT &amp; OUTPUT'!$AF$10=2,'Reference Data'!AT163&lt;&gt;0),"lot","-"))</f>
        <v>-</v>
      </c>
      <c r="BN163" s="387"/>
      <c r="BO163" s="380" t="str">
        <f>IF('INPUT &amp; OUTPUT'!$AF$10=1,"",IF('INPUT &amp; OUTPUT'!$AF$10=2,$O163,$AN163))</f>
        <v>Specialised uses</v>
      </c>
      <c r="BP163" s="378"/>
      <c r="BQ163" s="378"/>
      <c r="BR163" s="379"/>
      <c r="CA163" s="309"/>
      <c r="GH163" s="587"/>
      <c r="GI163" s="587"/>
      <c r="GJ163" s="587"/>
      <c r="GK163" s="587"/>
      <c r="GL163" s="587"/>
      <c r="GM163" s="587"/>
      <c r="GN163" s="587"/>
      <c r="GO163" s="587"/>
      <c r="GP163" s="587"/>
      <c r="GQ163" s="587"/>
      <c r="GR163" s="587"/>
      <c r="GS163" s="587"/>
      <c r="GT163" s="587"/>
      <c r="GU163" s="587"/>
      <c r="GV163" s="587"/>
      <c r="GW163" s="587"/>
      <c r="GX163" s="587"/>
      <c r="GY163" s="587"/>
      <c r="GZ163" s="587"/>
      <c r="HA163" s="587"/>
      <c r="HB163" s="587"/>
      <c r="HC163" s="587"/>
      <c r="HD163" s="587"/>
      <c r="HE163" s="587"/>
      <c r="HF163" s="587"/>
      <c r="HG163" s="587"/>
      <c r="HH163" s="587"/>
      <c r="HI163" s="587"/>
      <c r="HJ163" s="587"/>
      <c r="HK163" s="587"/>
      <c r="HL163" s="587"/>
      <c r="HM163" s="587"/>
      <c r="HN163" s="587"/>
      <c r="HO163" s="587"/>
      <c r="HP163" s="587"/>
      <c r="HQ163" s="587"/>
      <c r="HR163" s="587"/>
      <c r="HS163" s="587"/>
      <c r="HT163" s="587"/>
      <c r="HU163" s="587"/>
      <c r="HV163" s="587"/>
      <c r="HW163" s="587"/>
      <c r="HX163" s="587"/>
      <c r="HY163" s="587"/>
      <c r="HZ163" s="587"/>
      <c r="IA163" s="587"/>
      <c r="IB163" s="587"/>
      <c r="IC163" s="587"/>
      <c r="ID163" s="587"/>
      <c r="IE163" s="587"/>
      <c r="IF163" s="587"/>
      <c r="IG163" s="587"/>
      <c r="IH163" s="587"/>
      <c r="II163" s="587"/>
      <c r="IJ163" s="587"/>
      <c r="IK163" s="587"/>
      <c r="IL163" s="587"/>
      <c r="IM163" s="587"/>
      <c r="IN163" s="587"/>
      <c r="IO163" s="587"/>
      <c r="IP163" s="587"/>
      <c r="IQ163" s="587"/>
      <c r="IR163" s="587"/>
      <c r="IS163" s="587"/>
      <c r="IT163" s="587"/>
      <c r="IU163" s="587"/>
      <c r="IV163" s="587"/>
    </row>
    <row r="164" spans="1:256" s="388" customFormat="1" ht="12.75" customHeight="1" x14ac:dyDescent="0.25">
      <c r="A164" s="282"/>
      <c r="B164" s="282"/>
      <c r="C164" s="282"/>
      <c r="D164" s="282"/>
      <c r="E164" s="305"/>
      <c r="F164" s="305"/>
      <c r="G164" s="282"/>
      <c r="H164" s="282"/>
      <c r="I164" s="282"/>
      <c r="J164" s="305"/>
      <c r="K164" s="305"/>
      <c r="L164" s="282"/>
      <c r="M164" s="305"/>
      <c r="N164" s="305"/>
      <c r="O164" s="282"/>
      <c r="P164" s="282"/>
      <c r="Q164" s="282"/>
      <c r="R164" s="282"/>
      <c r="S164" s="413"/>
      <c r="T164" s="415" t="s">
        <v>641</v>
      </c>
      <c r="U164" s="317"/>
      <c r="V164" s="317"/>
      <c r="W164" s="317"/>
      <c r="X164" s="369" t="s">
        <v>200</v>
      </c>
      <c r="Y164" s="395" t="s">
        <v>86</v>
      </c>
      <c r="Z164" s="317" t="s">
        <v>298</v>
      </c>
      <c r="AA164" s="317"/>
      <c r="AB164" s="318"/>
      <c r="AC164" s="369" t="s">
        <v>289</v>
      </c>
      <c r="AD164" s="369">
        <v>0.8</v>
      </c>
      <c r="AE164" s="317" t="s">
        <v>287</v>
      </c>
      <c r="AF164" s="318"/>
      <c r="AG164" s="335" t="s">
        <v>243</v>
      </c>
      <c r="AH164" s="369" t="s">
        <v>503</v>
      </c>
      <c r="AI164" s="369">
        <v>2</v>
      </c>
      <c r="AJ164" s="317" t="s">
        <v>407</v>
      </c>
      <c r="AK164" s="318"/>
      <c r="AL164" s="335" t="s">
        <v>589</v>
      </c>
      <c r="AM164" s="369">
        <v>2.5000000000000001E-3</v>
      </c>
      <c r="AN164" s="317" t="s">
        <v>477</v>
      </c>
      <c r="AO164" s="335"/>
      <c r="AP164" s="335"/>
      <c r="AQ164" s="371"/>
      <c r="AR164" s="282"/>
      <c r="AS164" s="282"/>
      <c r="AT164" s="377" t="str">
        <f>IF('INPUT &amp; OUTPUT'!$AF$10=1,"",IF('INPUT &amp; OUTPUT'!$AF$10=2,$B164,$T164))</f>
        <v>Rural workers accommodation (3 or more bedrooms- self-contained)</v>
      </c>
      <c r="AU164" s="378"/>
      <c r="AV164" s="378"/>
      <c r="AW164" s="379"/>
      <c r="AX164" s="380" t="str">
        <f>IF('INPUT &amp; OUTPUT'!$AF$10=1,"",IF('INPUT &amp; OUTPUT'!$AF$10=2,$B164,$Z164))</f>
        <v>Accommodation Building</v>
      </c>
      <c r="AY164" s="381"/>
      <c r="AZ164" s="380"/>
      <c r="BA164" s="382" t="str">
        <f>IF('INPUT &amp; OUTPUT'!$AF$10=1,"",IF('INPUT &amp; OUTPUT'!$AF$10=2,E164,AC164))</f>
        <v>room</v>
      </c>
      <c r="BB164" s="383">
        <f>IF('INPUT &amp; OUTPUT'!$AF$10=1,"",IF('INPUT &amp; OUTPUT'!$AF$10=2,F164,AD164))</f>
        <v>0.8</v>
      </c>
      <c r="BC164" s="380" t="str">
        <f>IF('INPUT &amp; OUTPUT'!$AF$10=1,"",IF('INPUT &amp; OUTPUT'!$AF$10=2,$G164,$AE164))</f>
        <v>Subordinate dwelling unit</v>
      </c>
      <c r="BD164" s="384"/>
      <c r="BE164" s="385"/>
      <c r="BF164" s="385" t="str">
        <f>IF('INPUT &amp; OUTPUT'!$AF$10=1,"",IF('INPUT &amp; OUTPUT'!$AF$10=2,$J164,$AG164))</f>
        <v>dwelling unit</v>
      </c>
      <c r="BG164" s="386" t="str">
        <f>IF('INPUT &amp; OUTPUT'!$AF$10=1,"",IF('INPUT &amp; OUTPUT'!$AF$10=2,"",$AH164))</f>
        <v>-</v>
      </c>
      <c r="BH164" s="296">
        <f>IF('INPUT &amp; OUTPUT'!$AF$10=1,"",IF('INPUT &amp; OUTPUT'!$AF$10=2,$K164,$AI164))</f>
        <v>2</v>
      </c>
      <c r="BI164" s="380" t="str">
        <f>IF('INPUT &amp; OUTPUT'!$AF$10=1,"",IF('INPUT &amp; OUTPUT'!$AF$10=2,$L164,$AJ164))</f>
        <v>Commercial or retail uses</v>
      </c>
      <c r="BJ164" s="385"/>
      <c r="BK164" s="385" t="str">
        <f>IF('INPUT &amp; OUTPUT'!$AF$10=1,"",IF('INPUT &amp; OUTPUT'!$AF$10=2,$M164,$AL164))</f>
        <v>m² site area</v>
      </c>
      <c r="BL164" s="296">
        <f>IF('INPUT &amp; OUTPUT'!$AF$10=1,"",IF('INPUT &amp; OUTPUT'!$AF$10=2,$N164,$AM164))</f>
        <v>2.5000000000000001E-3</v>
      </c>
      <c r="BM164" s="384" t="str">
        <f>IF(OR(BI164="Single dwelling unit",BI164="Multiple dwelling units"),"dwelling",IF(AND('INPUT &amp; OUTPUT'!$AF$10=2,'Reference Data'!AT164&lt;&gt;0),"lot","-"))</f>
        <v>-</v>
      </c>
      <c r="BN164" s="387"/>
      <c r="BO164" s="380" t="str">
        <f>IF('INPUT &amp; OUTPUT'!$AF$10=1,"",IF('INPUT &amp; OUTPUT'!$AF$10=2,$O164,$AN164))</f>
        <v>Specialised uses</v>
      </c>
      <c r="BP164" s="378"/>
      <c r="BQ164" s="378"/>
      <c r="BR164" s="379"/>
      <c r="BS164" s="282"/>
      <c r="BT164" s="282"/>
      <c r="BU164" s="282"/>
      <c r="BV164" s="282"/>
      <c r="BW164" s="282"/>
      <c r="BX164" s="282"/>
      <c r="BY164" s="282"/>
      <c r="BZ164" s="282"/>
      <c r="CA164" s="309"/>
      <c r="CB164" s="282"/>
      <c r="CC164" s="282"/>
      <c r="CD164" s="282"/>
      <c r="CE164" s="282"/>
      <c r="CF164" s="282"/>
      <c r="CG164" s="282"/>
      <c r="CH164" s="282"/>
      <c r="CI164" s="282"/>
      <c r="CJ164" s="282"/>
      <c r="CK164" s="282"/>
      <c r="CL164" s="282"/>
      <c r="CM164" s="282"/>
      <c r="CN164" s="282"/>
      <c r="CO164" s="282"/>
      <c r="CP164" s="282"/>
      <c r="CQ164" s="282"/>
      <c r="CR164" s="282"/>
      <c r="CS164" s="282"/>
      <c r="CT164" s="282"/>
      <c r="CU164" s="282"/>
      <c r="CV164" s="282"/>
      <c r="CW164" s="282"/>
      <c r="CX164" s="282"/>
      <c r="CY164" s="282"/>
      <c r="CZ164" s="282"/>
      <c r="DA164" s="282"/>
      <c r="DB164" s="282"/>
      <c r="DC164" s="282"/>
      <c r="DD164" s="282"/>
      <c r="DE164" s="282"/>
      <c r="DF164" s="282"/>
      <c r="DG164" s="282"/>
      <c r="DH164" s="282"/>
      <c r="DI164" s="282"/>
      <c r="DJ164" s="282"/>
      <c r="DK164" s="282"/>
      <c r="DL164" s="282"/>
      <c r="DM164" s="282"/>
      <c r="DN164" s="282"/>
      <c r="DO164" s="282"/>
      <c r="DP164" s="282"/>
      <c r="DQ164" s="282"/>
      <c r="DR164" s="282"/>
      <c r="DS164" s="282"/>
      <c r="DT164" s="282"/>
      <c r="DU164" s="282"/>
      <c r="DV164" s="282"/>
      <c r="DW164" s="282"/>
      <c r="DX164" s="282"/>
      <c r="DY164" s="282"/>
      <c r="DZ164" s="282"/>
      <c r="EA164" s="282"/>
      <c r="EB164" s="282"/>
      <c r="EC164" s="282"/>
      <c r="ED164" s="282"/>
      <c r="EE164" s="282"/>
      <c r="EF164" s="282"/>
      <c r="EG164" s="282"/>
      <c r="EH164" s="282"/>
      <c r="EI164" s="282"/>
      <c r="EJ164" s="282"/>
      <c r="EK164" s="282"/>
      <c r="EL164" s="282"/>
      <c r="EM164" s="282"/>
      <c r="EN164" s="282"/>
      <c r="EO164" s="282"/>
      <c r="EP164" s="282"/>
      <c r="EQ164" s="282"/>
      <c r="ER164" s="282"/>
      <c r="ES164" s="282"/>
      <c r="ET164" s="282"/>
      <c r="EU164" s="282"/>
      <c r="EV164" s="282"/>
      <c r="EW164" s="282"/>
      <c r="EX164" s="282"/>
      <c r="EY164" s="282"/>
      <c r="EZ164" s="282"/>
      <c r="FA164" s="282"/>
      <c r="FB164" s="282"/>
      <c r="FC164" s="282"/>
      <c r="FD164" s="282"/>
      <c r="FE164" s="282"/>
      <c r="FF164" s="282"/>
      <c r="FG164" s="282"/>
      <c r="FH164" s="282"/>
      <c r="FI164" s="282"/>
      <c r="FJ164" s="282"/>
      <c r="FK164" s="282"/>
      <c r="FL164" s="282"/>
      <c r="FM164" s="282"/>
      <c r="FN164" s="282"/>
      <c r="FO164" s="282"/>
      <c r="FP164" s="282"/>
      <c r="FQ164" s="282"/>
      <c r="FR164" s="282"/>
      <c r="FS164" s="282"/>
      <c r="FT164" s="282"/>
      <c r="FU164" s="282"/>
      <c r="FV164" s="282"/>
      <c r="FW164" s="282"/>
      <c r="FX164" s="282"/>
      <c r="FY164" s="282"/>
      <c r="FZ164" s="282"/>
      <c r="GA164" s="282"/>
      <c r="GB164" s="282"/>
      <c r="GC164" s="282"/>
      <c r="GD164" s="282"/>
      <c r="GE164" s="282"/>
      <c r="GF164" s="282"/>
      <c r="GG164" s="282"/>
      <c r="GH164" s="587"/>
      <c r="GI164" s="587"/>
      <c r="GJ164" s="587"/>
      <c r="GK164" s="587"/>
      <c r="GL164" s="587"/>
      <c r="GM164" s="587"/>
      <c r="GN164" s="587"/>
      <c r="GO164" s="587"/>
      <c r="GP164" s="587"/>
      <c r="GQ164" s="587"/>
      <c r="GR164" s="587"/>
      <c r="GS164" s="587"/>
      <c r="GT164" s="587"/>
      <c r="GU164" s="587"/>
      <c r="GV164" s="587"/>
      <c r="GW164" s="587"/>
      <c r="GX164" s="587"/>
      <c r="GY164" s="587"/>
      <c r="GZ164" s="587"/>
      <c r="HA164" s="587"/>
      <c r="HB164" s="587"/>
      <c r="HC164" s="587"/>
      <c r="HD164" s="587"/>
      <c r="HE164" s="587"/>
      <c r="HF164" s="587"/>
      <c r="HG164" s="587"/>
      <c r="HH164" s="587"/>
      <c r="HI164" s="587"/>
      <c r="HJ164" s="587"/>
      <c r="HK164" s="587"/>
      <c r="HL164" s="587"/>
      <c r="HM164" s="587"/>
      <c r="HN164" s="587"/>
      <c r="HO164" s="587"/>
      <c r="HP164" s="587"/>
      <c r="HQ164" s="587"/>
      <c r="HR164" s="587"/>
      <c r="HS164" s="587"/>
      <c r="HT164" s="587"/>
      <c r="HU164" s="587"/>
      <c r="HV164" s="587"/>
      <c r="HW164" s="587"/>
      <c r="HX164" s="587"/>
      <c r="HY164" s="587"/>
      <c r="HZ164" s="587"/>
      <c r="IA164" s="587"/>
      <c r="IB164" s="587"/>
      <c r="IC164" s="587"/>
      <c r="ID164" s="587"/>
      <c r="IE164" s="587"/>
      <c r="IF164" s="587"/>
      <c r="IG164" s="587"/>
      <c r="IH164" s="587"/>
      <c r="II164" s="587"/>
      <c r="IJ164" s="587"/>
      <c r="IK164" s="587"/>
      <c r="IL164" s="587"/>
      <c r="IM164" s="587"/>
      <c r="IN164" s="587"/>
      <c r="IO164" s="587"/>
      <c r="IP164" s="587"/>
      <c r="IQ164" s="587"/>
      <c r="IR164" s="587"/>
      <c r="IS164" s="587"/>
      <c r="IT164" s="587"/>
      <c r="IU164" s="587"/>
      <c r="IV164" s="587"/>
    </row>
    <row r="165" spans="1:256" s="388" customFormat="1" ht="12.75" customHeight="1" x14ac:dyDescent="0.25">
      <c r="A165" s="282"/>
      <c r="B165" s="282"/>
      <c r="C165" s="282"/>
      <c r="D165" s="282"/>
      <c r="E165" s="305"/>
      <c r="F165" s="305"/>
      <c r="G165" s="282"/>
      <c r="H165" s="282"/>
      <c r="I165" s="282"/>
      <c r="J165" s="305"/>
      <c r="K165" s="305"/>
      <c r="L165" s="282"/>
      <c r="M165" s="305"/>
      <c r="N165" s="305"/>
      <c r="O165" s="282"/>
      <c r="P165" s="282"/>
      <c r="Q165" s="282"/>
      <c r="R165" s="282"/>
      <c r="S165" s="413"/>
      <c r="T165" s="335" t="s">
        <v>611</v>
      </c>
      <c r="U165" s="403"/>
      <c r="V165" s="403"/>
      <c r="W165" s="403"/>
      <c r="X165" s="369" t="s">
        <v>247</v>
      </c>
      <c r="Y165" s="369" t="s">
        <v>150</v>
      </c>
      <c r="Z165" s="317" t="s">
        <v>357</v>
      </c>
      <c r="AA165" s="317"/>
      <c r="AB165" s="318"/>
      <c r="AC165" s="369" t="s">
        <v>642</v>
      </c>
      <c r="AD165" s="369">
        <v>1.7000000000000001E-2</v>
      </c>
      <c r="AE165" s="317" t="s">
        <v>247</v>
      </c>
      <c r="AF165" s="318"/>
      <c r="AG165" s="335" t="s">
        <v>9</v>
      </c>
      <c r="AH165" s="369">
        <v>9.2999999999999992E-3</v>
      </c>
      <c r="AI165" s="369" t="s">
        <v>482</v>
      </c>
      <c r="AJ165" s="317" t="s">
        <v>407</v>
      </c>
      <c r="AK165" s="318"/>
      <c r="AL165" s="335" t="s">
        <v>589</v>
      </c>
      <c r="AM165" s="369">
        <v>2.5000000000000001E-3</v>
      </c>
      <c r="AN165" s="317" t="s">
        <v>447</v>
      </c>
      <c r="AO165" s="396"/>
      <c r="AP165" s="335"/>
      <c r="AQ165" s="371"/>
      <c r="AR165" s="282"/>
      <c r="AS165" s="282"/>
      <c r="AT165" s="377" t="str">
        <f>IF('INPUT &amp; OUTPUT'!$AF$10=1,"",IF('INPUT &amp; OUTPUT'!$AF$10=2,$B165,$T165))</f>
        <v>Sales or Hire Yard - Large Products</v>
      </c>
      <c r="AU165" s="378"/>
      <c r="AV165" s="378"/>
      <c r="AW165" s="379"/>
      <c r="AX165" s="380" t="str">
        <f>IF('INPUT &amp; OUTPUT'!$AF$10=1,"",IF('INPUT &amp; OUTPUT'!$AF$10=2,$B165,$Z165))</f>
        <v>Sales or Hire Yard - large products</v>
      </c>
      <c r="AY165" s="381"/>
      <c r="AZ165" s="380"/>
      <c r="BA165" s="382" t="str">
        <f>IF('INPUT &amp; OUTPUT'!$AF$10=1,"",IF('INPUT &amp; OUTPUT'!$AF$10=2,E165,AC165))</f>
        <v>m² TUA</v>
      </c>
      <c r="BB165" s="383">
        <f>IF('INPUT &amp; OUTPUT'!$AF$10=1,"",IF('INPUT &amp; OUTPUT'!$AF$10=2,F165,AD165))</f>
        <v>1.7000000000000001E-2</v>
      </c>
      <c r="BC165" s="380" t="str">
        <f>IF('INPUT &amp; OUTPUT'!$AF$10=1,"",IF('INPUT &amp; OUTPUT'!$AF$10=2,$G165,$AE165))</f>
        <v>Sales or Hire Yard</v>
      </c>
      <c r="BD165" s="384"/>
      <c r="BE165" s="385"/>
      <c r="BF165" s="385" t="str">
        <f>IF('INPUT &amp; OUTPUT'!$AF$10=1,"",IF('INPUT &amp; OUTPUT'!$AF$10=2,$J165,$AG165))</f>
        <v>m²  GFA</v>
      </c>
      <c r="BG165" s="386">
        <f>IF('INPUT &amp; OUTPUT'!$AF$10=1,"",IF('INPUT &amp; OUTPUT'!$AF$10=2,"",$AH165))</f>
        <v>9.2999999999999992E-3</v>
      </c>
      <c r="BH165" s="296" t="str">
        <f>IF('INPUT &amp; OUTPUT'!$AF$10=1,"",IF('INPUT &amp; OUTPUT'!$AF$10=2,$K165,$AI165))</f>
        <v>1/5 or part</v>
      </c>
      <c r="BI165" s="380" t="str">
        <f>IF('INPUT &amp; OUTPUT'!$AF$10=1,"",IF('INPUT &amp; OUTPUT'!$AF$10=2,$L165,$AJ165))</f>
        <v>Commercial or retail uses</v>
      </c>
      <c r="BJ165" s="385"/>
      <c r="BK165" s="385" t="str">
        <f>IF('INPUT &amp; OUTPUT'!$AF$10=1,"",IF('INPUT &amp; OUTPUT'!$AF$10=2,$M165,$AL165))</f>
        <v>m² site area</v>
      </c>
      <c r="BL165" s="296">
        <f>IF('INPUT &amp; OUTPUT'!$AF$10=1,"",IF('INPUT &amp; OUTPUT'!$AF$10=2,$N165,$AM165))</f>
        <v>2.5000000000000001E-3</v>
      </c>
      <c r="BM165" s="384" t="str">
        <f>IF(OR(BI165="Single dwelling unit",BI165="Multiple dwelling units"),"dwelling",IF(AND('INPUT &amp; OUTPUT'!$AF$10=2,'Reference Data'!AT165&lt;&gt;0),"lot","-"))</f>
        <v>-</v>
      </c>
      <c r="BN165" s="387"/>
      <c r="BO165" s="380" t="str">
        <f>IF('INPUT &amp; OUTPUT'!$AF$10=1,"",IF('INPUT &amp; OUTPUT'!$AF$10=2,$O165,$AN165))</f>
        <v>Commercial (bulk goods)</v>
      </c>
      <c r="BP165" s="378"/>
      <c r="BQ165" s="378"/>
      <c r="BR165" s="379"/>
      <c r="BS165" s="282"/>
      <c r="BT165" s="282"/>
      <c r="BU165" s="282"/>
      <c r="BV165" s="282"/>
      <c r="BW165" s="282"/>
      <c r="BX165" s="282"/>
      <c r="BY165" s="282"/>
      <c r="BZ165" s="282"/>
      <c r="CA165" s="309"/>
      <c r="CB165" s="282"/>
      <c r="CC165" s="282"/>
      <c r="CD165" s="282"/>
      <c r="CE165" s="282"/>
      <c r="CF165" s="282"/>
      <c r="CG165" s="282"/>
      <c r="CH165" s="282"/>
      <c r="CI165" s="282"/>
      <c r="CJ165" s="282"/>
      <c r="CK165" s="282"/>
      <c r="CL165" s="282"/>
      <c r="CM165" s="282"/>
      <c r="CN165" s="282"/>
      <c r="CO165" s="282"/>
      <c r="CP165" s="282"/>
      <c r="CQ165" s="282"/>
      <c r="CR165" s="282"/>
      <c r="CS165" s="282"/>
      <c r="CT165" s="282"/>
      <c r="CU165" s="282"/>
      <c r="CV165" s="282"/>
      <c r="CW165" s="282"/>
      <c r="CX165" s="282"/>
      <c r="CY165" s="282"/>
      <c r="CZ165" s="282"/>
      <c r="DA165" s="282"/>
      <c r="DB165" s="282"/>
      <c r="DC165" s="282"/>
      <c r="DD165" s="282"/>
      <c r="DE165" s="282"/>
      <c r="DF165" s="282"/>
      <c r="DG165" s="282"/>
      <c r="DH165" s="282"/>
      <c r="DI165" s="282"/>
      <c r="DJ165" s="282"/>
      <c r="DK165" s="282"/>
      <c r="DL165" s="282"/>
      <c r="DM165" s="282"/>
      <c r="DN165" s="282"/>
      <c r="DO165" s="282"/>
      <c r="DP165" s="282"/>
      <c r="DQ165" s="282"/>
      <c r="DR165" s="282"/>
      <c r="DS165" s="282"/>
      <c r="DT165" s="282"/>
      <c r="DU165" s="282"/>
      <c r="DV165" s="282"/>
      <c r="DW165" s="282"/>
      <c r="DX165" s="282"/>
      <c r="DY165" s="282"/>
      <c r="DZ165" s="282"/>
      <c r="EA165" s="282"/>
      <c r="EB165" s="282"/>
      <c r="EC165" s="282"/>
      <c r="ED165" s="282"/>
      <c r="EE165" s="282"/>
      <c r="EF165" s="282"/>
      <c r="EG165" s="282"/>
      <c r="EH165" s="282"/>
      <c r="EI165" s="282"/>
      <c r="EJ165" s="282"/>
      <c r="EK165" s="282"/>
      <c r="EL165" s="282"/>
      <c r="EM165" s="282"/>
      <c r="EN165" s="282"/>
      <c r="EO165" s="282"/>
      <c r="EP165" s="282"/>
      <c r="EQ165" s="282"/>
      <c r="ER165" s="282"/>
      <c r="ES165" s="282"/>
      <c r="ET165" s="282"/>
      <c r="EU165" s="282"/>
      <c r="EV165" s="282"/>
      <c r="EW165" s="282"/>
      <c r="EX165" s="282"/>
      <c r="EY165" s="282"/>
      <c r="EZ165" s="282"/>
      <c r="FA165" s="282"/>
      <c r="FB165" s="282"/>
      <c r="FC165" s="282"/>
      <c r="FD165" s="282"/>
      <c r="FE165" s="282"/>
      <c r="FF165" s="282"/>
      <c r="FG165" s="282"/>
      <c r="FH165" s="282"/>
      <c r="FI165" s="282"/>
      <c r="FJ165" s="282"/>
      <c r="FK165" s="282"/>
      <c r="FL165" s="282"/>
      <c r="FM165" s="282"/>
      <c r="FN165" s="282"/>
      <c r="FO165" s="282"/>
      <c r="FP165" s="282"/>
      <c r="FQ165" s="282"/>
      <c r="FR165" s="282"/>
      <c r="FS165" s="282"/>
      <c r="FT165" s="282"/>
      <c r="FU165" s="282"/>
      <c r="FV165" s="282"/>
      <c r="FW165" s="282"/>
      <c r="FX165" s="282"/>
      <c r="FY165" s="282"/>
      <c r="FZ165" s="282"/>
      <c r="GA165" s="282"/>
      <c r="GB165" s="282"/>
      <c r="GC165" s="282"/>
      <c r="GD165" s="282"/>
      <c r="GE165" s="282"/>
      <c r="GF165" s="282"/>
      <c r="GG165" s="282"/>
      <c r="GH165" s="587"/>
      <c r="GI165" s="587"/>
      <c r="GJ165" s="587"/>
      <c r="GK165" s="587"/>
      <c r="GL165" s="587"/>
      <c r="GM165" s="587"/>
      <c r="GN165" s="587"/>
      <c r="GO165" s="587"/>
      <c r="GP165" s="587"/>
      <c r="GQ165" s="587"/>
      <c r="GR165" s="587"/>
      <c r="GS165" s="587"/>
      <c r="GT165" s="587"/>
      <c r="GU165" s="587"/>
      <c r="GV165" s="587"/>
      <c r="GW165" s="587"/>
      <c r="GX165" s="587"/>
      <c r="GY165" s="587"/>
      <c r="GZ165" s="587"/>
      <c r="HA165" s="587"/>
      <c r="HB165" s="587"/>
      <c r="HC165" s="587"/>
      <c r="HD165" s="587"/>
      <c r="HE165" s="587"/>
      <c r="HF165" s="587"/>
      <c r="HG165" s="587"/>
      <c r="HH165" s="587"/>
      <c r="HI165" s="587"/>
      <c r="HJ165" s="587"/>
      <c r="HK165" s="587"/>
      <c r="HL165" s="587"/>
      <c r="HM165" s="587"/>
      <c r="HN165" s="587"/>
      <c r="HO165" s="587"/>
      <c r="HP165" s="587"/>
      <c r="HQ165" s="587"/>
      <c r="HR165" s="587"/>
      <c r="HS165" s="587"/>
      <c r="HT165" s="587"/>
      <c r="HU165" s="587"/>
      <c r="HV165" s="587"/>
      <c r="HW165" s="587"/>
      <c r="HX165" s="587"/>
      <c r="HY165" s="587"/>
      <c r="HZ165" s="587"/>
      <c r="IA165" s="587"/>
      <c r="IB165" s="587"/>
      <c r="IC165" s="587"/>
      <c r="ID165" s="587"/>
      <c r="IE165" s="587"/>
      <c r="IF165" s="587"/>
      <c r="IG165" s="587"/>
      <c r="IH165" s="587"/>
      <c r="II165" s="587"/>
      <c r="IJ165" s="587"/>
      <c r="IK165" s="587"/>
      <c r="IL165" s="587"/>
      <c r="IM165" s="587"/>
      <c r="IN165" s="587"/>
      <c r="IO165" s="587"/>
      <c r="IP165" s="587"/>
      <c r="IQ165" s="587"/>
      <c r="IR165" s="587"/>
      <c r="IS165" s="587"/>
      <c r="IT165" s="587"/>
      <c r="IU165" s="587"/>
      <c r="IV165" s="587"/>
    </row>
    <row r="166" spans="1:256" s="388" customFormat="1" ht="12.75" customHeight="1" x14ac:dyDescent="0.25">
      <c r="A166" s="282"/>
      <c r="B166" s="282"/>
      <c r="C166" s="282"/>
      <c r="D166" s="282"/>
      <c r="E166" s="305"/>
      <c r="F166" s="305"/>
      <c r="G166" s="282"/>
      <c r="H166" s="282"/>
      <c r="I166" s="282"/>
      <c r="J166" s="305"/>
      <c r="K166" s="305"/>
      <c r="L166" s="282"/>
      <c r="M166" s="305"/>
      <c r="N166" s="305"/>
      <c r="O166" s="282"/>
      <c r="P166" s="282"/>
      <c r="Q166" s="282"/>
      <c r="R166" s="282"/>
      <c r="S166" s="413"/>
      <c r="T166" s="335" t="s">
        <v>612</v>
      </c>
      <c r="U166" s="317"/>
      <c r="V166" s="317"/>
      <c r="W166" s="317"/>
      <c r="X166" s="369" t="s">
        <v>247</v>
      </c>
      <c r="Y166" s="369" t="s">
        <v>150</v>
      </c>
      <c r="Z166" s="317" t="s">
        <v>358</v>
      </c>
      <c r="AA166" s="317"/>
      <c r="AB166" s="318"/>
      <c r="AC166" s="369" t="s">
        <v>642</v>
      </c>
      <c r="AD166" s="369">
        <v>6.9000000000000006E-2</v>
      </c>
      <c r="AE166" s="317" t="s">
        <v>247</v>
      </c>
      <c r="AF166" s="318"/>
      <c r="AG166" s="335" t="s">
        <v>9</v>
      </c>
      <c r="AH166" s="369">
        <v>9.2999999999999992E-3</v>
      </c>
      <c r="AI166" s="369" t="s">
        <v>482</v>
      </c>
      <c r="AJ166" s="317" t="s">
        <v>407</v>
      </c>
      <c r="AK166" s="318"/>
      <c r="AL166" s="335" t="s">
        <v>589</v>
      </c>
      <c r="AM166" s="369">
        <v>2.5000000000000001E-3</v>
      </c>
      <c r="AN166" s="317" t="s">
        <v>447</v>
      </c>
      <c r="AO166" s="396"/>
      <c r="AP166" s="335"/>
      <c r="AQ166" s="371"/>
      <c r="AR166" s="282"/>
      <c r="AS166" s="282"/>
      <c r="AT166" s="377" t="str">
        <f>IF('INPUT &amp; OUTPUT'!$AF$10=1,"",IF('INPUT &amp; OUTPUT'!$AF$10=2,$B166,$T166))</f>
        <v>Sales or Hire Yard - Other</v>
      </c>
      <c r="AU166" s="378"/>
      <c r="AV166" s="378"/>
      <c r="AW166" s="379"/>
      <c r="AX166" s="380" t="str">
        <f>IF('INPUT &amp; OUTPUT'!$AF$10=1,"",IF('INPUT &amp; OUTPUT'!$AF$10=2,$B166,$Z166))</f>
        <v>Sales or Hire Yard - other</v>
      </c>
      <c r="AY166" s="381"/>
      <c r="AZ166" s="380"/>
      <c r="BA166" s="382" t="str">
        <f>IF('INPUT &amp; OUTPUT'!$AF$10=1,"",IF('INPUT &amp; OUTPUT'!$AF$10=2,E166,AC166))</f>
        <v>m² TUA</v>
      </c>
      <c r="BB166" s="383">
        <f>IF('INPUT &amp; OUTPUT'!$AF$10=1,"",IF('INPUT &amp; OUTPUT'!$AF$10=2,F166,AD166))</f>
        <v>6.9000000000000006E-2</v>
      </c>
      <c r="BC166" s="380" t="str">
        <f>IF('INPUT &amp; OUTPUT'!$AF$10=1,"",IF('INPUT &amp; OUTPUT'!$AF$10=2,$G166,$AE166))</f>
        <v>Sales or Hire Yard</v>
      </c>
      <c r="BD166" s="384"/>
      <c r="BE166" s="385"/>
      <c r="BF166" s="385" t="str">
        <f>IF('INPUT &amp; OUTPUT'!$AF$10=1,"",IF('INPUT &amp; OUTPUT'!$AF$10=2,$J166,$AG166))</f>
        <v>m²  GFA</v>
      </c>
      <c r="BG166" s="386">
        <f>IF('INPUT &amp; OUTPUT'!$AF$10=1,"",IF('INPUT &amp; OUTPUT'!$AF$10=2,"",$AH166))</f>
        <v>9.2999999999999992E-3</v>
      </c>
      <c r="BH166" s="296" t="str">
        <f>IF('INPUT &amp; OUTPUT'!$AF$10=1,"",IF('INPUT &amp; OUTPUT'!$AF$10=2,$K166,$AI166))</f>
        <v>1/5 or part</v>
      </c>
      <c r="BI166" s="380" t="str">
        <f>IF('INPUT &amp; OUTPUT'!$AF$10=1,"",IF('INPUT &amp; OUTPUT'!$AF$10=2,$L166,$AJ166))</f>
        <v>Commercial or retail uses</v>
      </c>
      <c r="BJ166" s="385"/>
      <c r="BK166" s="385" t="str">
        <f>IF('INPUT &amp; OUTPUT'!$AF$10=1,"",IF('INPUT &amp; OUTPUT'!$AF$10=2,$M166,$AL166))</f>
        <v>m² site area</v>
      </c>
      <c r="BL166" s="296">
        <f>IF('INPUT &amp; OUTPUT'!$AF$10=1,"",IF('INPUT &amp; OUTPUT'!$AF$10=2,$N166,$AM166))</f>
        <v>2.5000000000000001E-3</v>
      </c>
      <c r="BM166" s="384" t="str">
        <f>IF(OR(BI166="Single dwelling unit",BI166="Multiple dwelling units"),"dwelling",IF(AND('INPUT &amp; OUTPUT'!$AF$10=2,'Reference Data'!AT166&lt;&gt;0),"lot","-"))</f>
        <v>-</v>
      </c>
      <c r="BN166" s="387"/>
      <c r="BO166" s="380" t="str">
        <f>IF('INPUT &amp; OUTPUT'!$AF$10=1,"",IF('INPUT &amp; OUTPUT'!$AF$10=2,$O166,$AN166))</f>
        <v>Commercial (bulk goods)</v>
      </c>
      <c r="BP166" s="378"/>
      <c r="BQ166" s="378"/>
      <c r="BR166" s="379"/>
      <c r="BS166" s="282"/>
      <c r="BT166" s="282"/>
      <c r="BU166" s="282"/>
      <c r="BV166" s="282"/>
      <c r="BW166" s="282"/>
      <c r="BX166" s="282"/>
      <c r="BY166" s="282"/>
      <c r="BZ166" s="282"/>
      <c r="CA166" s="309"/>
      <c r="CB166" s="282"/>
      <c r="CC166" s="282"/>
      <c r="CD166" s="282"/>
      <c r="CE166" s="282"/>
      <c r="CF166" s="282"/>
      <c r="CG166" s="282"/>
      <c r="CH166" s="282"/>
      <c r="CI166" s="282"/>
      <c r="CJ166" s="282"/>
      <c r="CK166" s="282"/>
      <c r="CL166" s="282"/>
      <c r="CM166" s="282"/>
      <c r="CN166" s="282"/>
      <c r="CO166" s="282"/>
      <c r="CP166" s="282"/>
      <c r="CQ166" s="282"/>
      <c r="CR166" s="282"/>
      <c r="CS166" s="282"/>
      <c r="CT166" s="282"/>
      <c r="CU166" s="282"/>
      <c r="CV166" s="282"/>
      <c r="CW166" s="282"/>
      <c r="CX166" s="282"/>
      <c r="CY166" s="282"/>
      <c r="CZ166" s="282"/>
      <c r="DA166" s="282"/>
      <c r="DB166" s="282"/>
      <c r="DC166" s="282"/>
      <c r="DD166" s="282"/>
      <c r="DE166" s="282"/>
      <c r="DF166" s="282"/>
      <c r="DG166" s="282"/>
      <c r="DH166" s="282"/>
      <c r="DI166" s="282"/>
      <c r="DJ166" s="282"/>
      <c r="DK166" s="282"/>
      <c r="DL166" s="282"/>
      <c r="DM166" s="282"/>
      <c r="DN166" s="282"/>
      <c r="DO166" s="282"/>
      <c r="DP166" s="282"/>
      <c r="DQ166" s="282"/>
      <c r="DR166" s="282"/>
      <c r="DS166" s="282"/>
      <c r="DT166" s="282"/>
      <c r="DU166" s="282"/>
      <c r="DV166" s="282"/>
      <c r="DW166" s="282"/>
      <c r="DX166" s="282"/>
      <c r="DY166" s="282"/>
      <c r="DZ166" s="282"/>
      <c r="EA166" s="282"/>
      <c r="EB166" s="282"/>
      <c r="EC166" s="282"/>
      <c r="ED166" s="282"/>
      <c r="EE166" s="282"/>
      <c r="EF166" s="282"/>
      <c r="EG166" s="282"/>
      <c r="EH166" s="282"/>
      <c r="EI166" s="282"/>
      <c r="EJ166" s="282"/>
      <c r="EK166" s="282"/>
      <c r="EL166" s="282"/>
      <c r="EM166" s="282"/>
      <c r="EN166" s="282"/>
      <c r="EO166" s="282"/>
      <c r="EP166" s="282"/>
      <c r="EQ166" s="282"/>
      <c r="ER166" s="282"/>
      <c r="ES166" s="282"/>
      <c r="ET166" s="282"/>
      <c r="EU166" s="282"/>
      <c r="EV166" s="282"/>
      <c r="EW166" s="282"/>
      <c r="EX166" s="282"/>
      <c r="EY166" s="282"/>
      <c r="EZ166" s="282"/>
      <c r="FA166" s="282"/>
      <c r="FB166" s="282"/>
      <c r="FC166" s="282"/>
      <c r="FD166" s="282"/>
      <c r="FE166" s="282"/>
      <c r="FF166" s="282"/>
      <c r="FG166" s="282"/>
      <c r="FH166" s="282"/>
      <c r="FI166" s="282"/>
      <c r="FJ166" s="282"/>
      <c r="FK166" s="282"/>
      <c r="FL166" s="282"/>
      <c r="FM166" s="282"/>
      <c r="FN166" s="282"/>
      <c r="FO166" s="282"/>
      <c r="FP166" s="282"/>
      <c r="FQ166" s="282"/>
      <c r="FR166" s="282"/>
      <c r="FS166" s="282"/>
      <c r="FT166" s="282"/>
      <c r="FU166" s="282"/>
      <c r="FV166" s="282"/>
      <c r="FW166" s="282"/>
      <c r="FX166" s="282"/>
      <c r="FY166" s="282"/>
      <c r="FZ166" s="282"/>
      <c r="GA166" s="282"/>
      <c r="GB166" s="282"/>
      <c r="GC166" s="282"/>
      <c r="GD166" s="282"/>
      <c r="GE166" s="282"/>
      <c r="GF166" s="282"/>
      <c r="GG166" s="282"/>
      <c r="GH166" s="587"/>
      <c r="GI166" s="587"/>
      <c r="GJ166" s="587"/>
      <c r="GK166" s="587"/>
      <c r="GL166" s="587"/>
      <c r="GM166" s="587"/>
      <c r="GN166" s="587"/>
      <c r="GO166" s="587"/>
      <c r="GP166" s="587"/>
      <c r="GQ166" s="587"/>
      <c r="GR166" s="587"/>
      <c r="GS166" s="587"/>
      <c r="GT166" s="587"/>
      <c r="GU166" s="587"/>
      <c r="GV166" s="587"/>
      <c r="GW166" s="587"/>
      <c r="GX166" s="587"/>
      <c r="GY166" s="587"/>
      <c r="GZ166" s="587"/>
      <c r="HA166" s="587"/>
      <c r="HB166" s="587"/>
      <c r="HC166" s="587"/>
      <c r="HD166" s="587"/>
      <c r="HE166" s="587"/>
      <c r="HF166" s="587"/>
      <c r="HG166" s="587"/>
      <c r="HH166" s="587"/>
      <c r="HI166" s="587"/>
      <c r="HJ166" s="587"/>
      <c r="HK166" s="587"/>
      <c r="HL166" s="587"/>
      <c r="HM166" s="587"/>
      <c r="HN166" s="587"/>
      <c r="HO166" s="587"/>
      <c r="HP166" s="587"/>
      <c r="HQ166" s="587"/>
      <c r="HR166" s="587"/>
      <c r="HS166" s="587"/>
      <c r="HT166" s="587"/>
      <c r="HU166" s="587"/>
      <c r="HV166" s="587"/>
      <c r="HW166" s="587"/>
      <c r="HX166" s="587"/>
      <c r="HY166" s="587"/>
      <c r="HZ166" s="587"/>
      <c r="IA166" s="587"/>
      <c r="IB166" s="587"/>
      <c r="IC166" s="587"/>
      <c r="ID166" s="587"/>
      <c r="IE166" s="587"/>
      <c r="IF166" s="587"/>
      <c r="IG166" s="587"/>
      <c r="IH166" s="587"/>
      <c r="II166" s="587"/>
      <c r="IJ166" s="587"/>
      <c r="IK166" s="587"/>
      <c r="IL166" s="587"/>
      <c r="IM166" s="587"/>
      <c r="IN166" s="587"/>
      <c r="IO166" s="587"/>
      <c r="IP166" s="587"/>
      <c r="IQ166" s="587"/>
      <c r="IR166" s="587"/>
      <c r="IS166" s="587"/>
      <c r="IT166" s="587"/>
      <c r="IU166" s="587"/>
      <c r="IV166" s="587"/>
    </row>
    <row r="167" spans="1:256" s="388" customFormat="1" ht="12.75" customHeight="1" x14ac:dyDescent="0.25">
      <c r="A167" s="282"/>
      <c r="B167" s="282"/>
      <c r="C167" s="282"/>
      <c r="D167" s="282"/>
      <c r="E167" s="305"/>
      <c r="F167" s="305"/>
      <c r="G167" s="282"/>
      <c r="H167" s="282"/>
      <c r="I167" s="282"/>
      <c r="J167" s="305"/>
      <c r="K167" s="305"/>
      <c r="L167" s="282"/>
      <c r="M167" s="305"/>
      <c r="N167" s="305"/>
      <c r="O167" s="282"/>
      <c r="P167" s="282"/>
      <c r="Q167" s="282"/>
      <c r="R167" s="282"/>
      <c r="S167" s="413"/>
      <c r="T167" s="317" t="s">
        <v>248</v>
      </c>
      <c r="U167" s="317"/>
      <c r="V167" s="317"/>
      <c r="W167" s="317"/>
      <c r="X167" s="325" t="s">
        <v>248</v>
      </c>
      <c r="Y167" s="325" t="s">
        <v>248</v>
      </c>
      <c r="Z167" s="317" t="s">
        <v>248</v>
      </c>
      <c r="AA167" s="317"/>
      <c r="AB167" s="318"/>
      <c r="AC167" s="369" t="s">
        <v>642</v>
      </c>
      <c r="AD167" s="369">
        <v>8.5999999999999993E-2</v>
      </c>
      <c r="AE167" s="317" t="s">
        <v>248</v>
      </c>
      <c r="AF167" s="318"/>
      <c r="AG167" s="335" t="s">
        <v>9</v>
      </c>
      <c r="AH167" s="369">
        <v>5.9000000000000004E-2</v>
      </c>
      <c r="AI167" s="369" t="s">
        <v>482</v>
      </c>
      <c r="AJ167" s="317" t="s">
        <v>407</v>
      </c>
      <c r="AK167" s="318"/>
      <c r="AL167" s="335" t="s">
        <v>589</v>
      </c>
      <c r="AM167" s="369">
        <v>2.5000000000000001E-3</v>
      </c>
      <c r="AN167" s="317" t="s">
        <v>445</v>
      </c>
      <c r="AO167" s="335"/>
      <c r="AP167" s="335"/>
      <c r="AQ167" s="371"/>
      <c r="AR167" s="282"/>
      <c r="AS167" s="282"/>
      <c r="AT167" s="377" t="str">
        <f>IF('INPUT &amp; OUTPUT'!$AF$10=1,"",IF('INPUT &amp; OUTPUT'!$AF$10=2,$B167,$T167))</f>
        <v>Service Industry</v>
      </c>
      <c r="AU167" s="378"/>
      <c r="AV167" s="378"/>
      <c r="AW167" s="379"/>
      <c r="AX167" s="380" t="str">
        <f>IF('INPUT &amp; OUTPUT'!$AF$10=1,"",IF('INPUT &amp; OUTPUT'!$AF$10=2,$B167,$Z167))</f>
        <v>Service Industry</v>
      </c>
      <c r="AY167" s="381"/>
      <c r="AZ167" s="380"/>
      <c r="BA167" s="382" t="str">
        <f>IF('INPUT &amp; OUTPUT'!$AF$10=1,"",IF('INPUT &amp; OUTPUT'!$AF$10=2,E167,AC167))</f>
        <v>m² TUA</v>
      </c>
      <c r="BB167" s="383">
        <f>IF('INPUT &amp; OUTPUT'!$AF$10=1,"",IF('INPUT &amp; OUTPUT'!$AF$10=2,F167,AD167))</f>
        <v>8.5999999999999993E-2</v>
      </c>
      <c r="BC167" s="380" t="str">
        <f>IF('INPUT &amp; OUTPUT'!$AF$10=1,"",IF('INPUT &amp; OUTPUT'!$AF$10=2,$G167,$AE167))</f>
        <v>Service Industry</v>
      </c>
      <c r="BD167" s="384"/>
      <c r="BE167" s="385"/>
      <c r="BF167" s="385" t="str">
        <f>IF('INPUT &amp; OUTPUT'!$AF$10=1,"",IF('INPUT &amp; OUTPUT'!$AF$10=2,$J167,$AG167))</f>
        <v>m²  GFA</v>
      </c>
      <c r="BG167" s="386">
        <f>IF('INPUT &amp; OUTPUT'!$AF$10=1,"",IF('INPUT &amp; OUTPUT'!$AF$10=2,"",$AH167))</f>
        <v>5.9000000000000004E-2</v>
      </c>
      <c r="BH167" s="296" t="str">
        <f>IF('INPUT &amp; OUTPUT'!$AF$10=1,"",IF('INPUT &amp; OUTPUT'!$AF$10=2,$K167,$AI167))</f>
        <v>1/5 or part</v>
      </c>
      <c r="BI167" s="380" t="str">
        <f>IF('INPUT &amp; OUTPUT'!$AF$10=1,"",IF('INPUT &amp; OUTPUT'!$AF$10=2,$L167,$AJ167))</f>
        <v>Commercial or retail uses</v>
      </c>
      <c r="BJ167" s="385"/>
      <c r="BK167" s="385" t="str">
        <f>IF('INPUT &amp; OUTPUT'!$AF$10=1,"",IF('INPUT &amp; OUTPUT'!$AF$10=2,$M167,$AL167))</f>
        <v>m² site area</v>
      </c>
      <c r="BL167" s="296">
        <f>IF('INPUT &amp; OUTPUT'!$AF$10=1,"",IF('INPUT &amp; OUTPUT'!$AF$10=2,$N167,$AM167))</f>
        <v>2.5000000000000001E-3</v>
      </c>
      <c r="BM167" s="384" t="str">
        <f>IF(OR(BI167="Single dwelling unit",BI167="Multiple dwelling units"),"dwelling",IF(AND('INPUT &amp; OUTPUT'!$AF$10=2,'Reference Data'!AT167&lt;&gt;0),"lot","-"))</f>
        <v>-</v>
      </c>
      <c r="BN167" s="387"/>
      <c r="BO167" s="380" t="str">
        <f>IF('INPUT &amp; OUTPUT'!$AF$10=1,"",IF('INPUT &amp; OUTPUT'!$AF$10=2,$O167,$AN167))</f>
        <v>Commercial (retail)</v>
      </c>
      <c r="BP167" s="378"/>
      <c r="BQ167" s="378"/>
      <c r="BR167" s="379"/>
      <c r="BS167" s="282"/>
      <c r="BT167" s="282"/>
      <c r="BU167" s="282"/>
      <c r="BV167" s="282"/>
      <c r="BW167" s="282"/>
      <c r="BX167" s="282"/>
      <c r="BY167" s="282"/>
      <c r="BZ167" s="282"/>
      <c r="CA167" s="309"/>
      <c r="CB167" s="282"/>
      <c r="CC167" s="282"/>
      <c r="CD167" s="282"/>
      <c r="CE167" s="282"/>
      <c r="CF167" s="282"/>
      <c r="CG167" s="282"/>
      <c r="CH167" s="282"/>
      <c r="CI167" s="282"/>
      <c r="CJ167" s="282"/>
      <c r="CK167" s="282"/>
      <c r="CL167" s="282"/>
      <c r="CM167" s="282"/>
      <c r="CN167" s="282"/>
      <c r="CO167" s="282"/>
      <c r="CP167" s="282"/>
      <c r="CQ167" s="282"/>
      <c r="CR167" s="282"/>
      <c r="CS167" s="282"/>
      <c r="CT167" s="282"/>
      <c r="CU167" s="282"/>
      <c r="CV167" s="282"/>
      <c r="CW167" s="282"/>
      <c r="CX167" s="282"/>
      <c r="CY167" s="282"/>
      <c r="CZ167" s="282"/>
      <c r="DA167" s="282"/>
      <c r="DB167" s="282"/>
      <c r="DC167" s="282"/>
      <c r="DD167" s="282"/>
      <c r="DE167" s="282"/>
      <c r="DF167" s="282"/>
      <c r="DG167" s="282"/>
      <c r="DH167" s="282"/>
      <c r="DI167" s="282"/>
      <c r="DJ167" s="282"/>
      <c r="DK167" s="282"/>
      <c r="DL167" s="282"/>
      <c r="DM167" s="282"/>
      <c r="DN167" s="282"/>
      <c r="DO167" s="282"/>
      <c r="DP167" s="282"/>
      <c r="DQ167" s="282"/>
      <c r="DR167" s="282"/>
      <c r="DS167" s="282"/>
      <c r="DT167" s="282"/>
      <c r="DU167" s="282"/>
      <c r="DV167" s="282"/>
      <c r="DW167" s="282"/>
      <c r="DX167" s="282"/>
      <c r="DY167" s="282"/>
      <c r="DZ167" s="282"/>
      <c r="EA167" s="282"/>
      <c r="EB167" s="282"/>
      <c r="EC167" s="282"/>
      <c r="ED167" s="282"/>
      <c r="EE167" s="282"/>
      <c r="EF167" s="282"/>
      <c r="EG167" s="282"/>
      <c r="EH167" s="282"/>
      <c r="EI167" s="282"/>
      <c r="EJ167" s="282"/>
      <c r="EK167" s="282"/>
      <c r="EL167" s="282"/>
      <c r="EM167" s="282"/>
      <c r="EN167" s="282"/>
      <c r="EO167" s="282"/>
      <c r="EP167" s="282"/>
      <c r="EQ167" s="282"/>
      <c r="ER167" s="282"/>
      <c r="ES167" s="282"/>
      <c r="ET167" s="282"/>
      <c r="EU167" s="282"/>
      <c r="EV167" s="282"/>
      <c r="EW167" s="282"/>
      <c r="EX167" s="282"/>
      <c r="EY167" s="282"/>
      <c r="EZ167" s="282"/>
      <c r="FA167" s="282"/>
      <c r="FB167" s="282"/>
      <c r="FC167" s="282"/>
      <c r="FD167" s="282"/>
      <c r="FE167" s="282"/>
      <c r="FF167" s="282"/>
      <c r="FG167" s="282"/>
      <c r="FH167" s="282"/>
      <c r="FI167" s="282"/>
      <c r="FJ167" s="282"/>
      <c r="FK167" s="282"/>
      <c r="FL167" s="282"/>
      <c r="FM167" s="282"/>
      <c r="FN167" s="282"/>
      <c r="FO167" s="282"/>
      <c r="FP167" s="282"/>
      <c r="FQ167" s="282"/>
      <c r="FR167" s="282"/>
      <c r="FS167" s="282"/>
      <c r="FT167" s="282"/>
      <c r="FU167" s="282"/>
      <c r="FV167" s="282"/>
      <c r="FW167" s="282"/>
      <c r="FX167" s="282"/>
      <c r="FY167" s="282"/>
      <c r="FZ167" s="282"/>
      <c r="GA167" s="282"/>
      <c r="GB167" s="282"/>
      <c r="GC167" s="282"/>
      <c r="GD167" s="282"/>
      <c r="GE167" s="282"/>
      <c r="GF167" s="282"/>
      <c r="GG167" s="282"/>
      <c r="GH167" s="587"/>
      <c r="GI167" s="587"/>
      <c r="GJ167" s="587"/>
      <c r="GK167" s="587"/>
      <c r="GL167" s="587"/>
      <c r="GM167" s="587"/>
      <c r="GN167" s="587"/>
      <c r="GO167" s="587"/>
      <c r="GP167" s="587"/>
      <c r="GQ167" s="587"/>
      <c r="GR167" s="587"/>
      <c r="GS167" s="587"/>
      <c r="GT167" s="587"/>
      <c r="GU167" s="587"/>
      <c r="GV167" s="587"/>
      <c r="GW167" s="587"/>
      <c r="GX167" s="587"/>
      <c r="GY167" s="587"/>
      <c r="GZ167" s="587"/>
      <c r="HA167" s="587"/>
      <c r="HB167" s="587"/>
      <c r="HC167" s="587"/>
      <c r="HD167" s="587"/>
      <c r="HE167" s="587"/>
      <c r="HF167" s="587"/>
      <c r="HG167" s="587"/>
      <c r="HH167" s="587"/>
      <c r="HI167" s="587"/>
      <c r="HJ167" s="587"/>
      <c r="HK167" s="587"/>
      <c r="HL167" s="587"/>
      <c r="HM167" s="587"/>
      <c r="HN167" s="587"/>
      <c r="HO167" s="587"/>
      <c r="HP167" s="587"/>
      <c r="HQ167" s="587"/>
      <c r="HR167" s="587"/>
      <c r="HS167" s="587"/>
      <c r="HT167" s="587"/>
      <c r="HU167" s="587"/>
      <c r="HV167" s="587"/>
      <c r="HW167" s="587"/>
      <c r="HX167" s="587"/>
      <c r="HY167" s="587"/>
      <c r="HZ167" s="587"/>
      <c r="IA167" s="587"/>
      <c r="IB167" s="587"/>
      <c r="IC167" s="587"/>
      <c r="ID167" s="587"/>
      <c r="IE167" s="587"/>
      <c r="IF167" s="587"/>
      <c r="IG167" s="587"/>
      <c r="IH167" s="587"/>
      <c r="II167" s="587"/>
      <c r="IJ167" s="587"/>
      <c r="IK167" s="587"/>
      <c r="IL167" s="587"/>
      <c r="IM167" s="587"/>
      <c r="IN167" s="587"/>
      <c r="IO167" s="587"/>
      <c r="IP167" s="587"/>
      <c r="IQ167" s="587"/>
      <c r="IR167" s="587"/>
      <c r="IS167" s="587"/>
      <c r="IT167" s="587"/>
      <c r="IU167" s="587"/>
      <c r="IV167" s="587"/>
    </row>
    <row r="168" spans="1:256" s="388" customFormat="1" ht="12.75" customHeight="1" x14ac:dyDescent="0.25">
      <c r="A168" s="282"/>
      <c r="B168" s="282"/>
      <c r="C168" s="282"/>
      <c r="D168" s="282"/>
      <c r="E168" s="305"/>
      <c r="F168" s="305"/>
      <c r="G168" s="282"/>
      <c r="H168" s="282"/>
      <c r="I168" s="282"/>
      <c r="J168" s="305"/>
      <c r="K168" s="305"/>
      <c r="L168" s="282"/>
      <c r="M168" s="305"/>
      <c r="N168" s="305"/>
      <c r="O168" s="282"/>
      <c r="P168" s="282"/>
      <c r="Q168" s="282"/>
      <c r="R168" s="282"/>
      <c r="S168" s="413"/>
      <c r="T168" s="335" t="s">
        <v>130</v>
      </c>
      <c r="U168" s="317"/>
      <c r="V168" s="317"/>
      <c r="W168" s="317"/>
      <c r="X168" s="325" t="s">
        <v>236</v>
      </c>
      <c r="Y168" s="325" t="s">
        <v>236</v>
      </c>
      <c r="Z168" s="317" t="s">
        <v>359</v>
      </c>
      <c r="AA168" s="317"/>
      <c r="AB168" s="318"/>
      <c r="AC168" s="369" t="s">
        <v>375</v>
      </c>
      <c r="AD168" s="369">
        <v>3.4</v>
      </c>
      <c r="AE168" s="317" t="s">
        <v>236</v>
      </c>
      <c r="AF168" s="318"/>
      <c r="AG168" s="335" t="s">
        <v>9</v>
      </c>
      <c r="AH168" s="369">
        <v>9.3000000000000013E-2</v>
      </c>
      <c r="AI168" s="369" t="s">
        <v>482</v>
      </c>
      <c r="AJ168" s="317" t="s">
        <v>407</v>
      </c>
      <c r="AK168" s="412"/>
      <c r="AL168" s="335" t="s">
        <v>589</v>
      </c>
      <c r="AM168" s="369">
        <v>2.5000000000000001E-3</v>
      </c>
      <c r="AN168" s="317" t="s">
        <v>445</v>
      </c>
      <c r="AO168" s="335"/>
      <c r="AP168" s="335"/>
      <c r="AQ168" s="371"/>
      <c r="AR168" s="282"/>
      <c r="AS168" s="282"/>
      <c r="AT168" s="377" t="str">
        <f>IF('INPUT &amp; OUTPUT'!$AF$10=1,"",IF('INPUT &amp; OUTPUT'!$AF$10=2,$B168,$T168))</f>
        <v>Service Station - Fuel Pumps</v>
      </c>
      <c r="AU168" s="378"/>
      <c r="AV168" s="378"/>
      <c r="AW168" s="379"/>
      <c r="AX168" s="380" t="str">
        <f>IF('INPUT &amp; OUTPUT'!$AF$10=1,"",IF('INPUT &amp; OUTPUT'!$AF$10=2,$B168,$Z168))</f>
        <v>Service Station - fuel pumps</v>
      </c>
      <c r="AY168" s="381"/>
      <c r="AZ168" s="380"/>
      <c r="BA168" s="382" t="str">
        <f>IF('INPUT &amp; OUTPUT'!$AF$10=1,"",IF('INPUT &amp; OUTPUT'!$AF$10=2,E168,AC168))</f>
        <v>pump</v>
      </c>
      <c r="BB168" s="383">
        <f>IF('INPUT &amp; OUTPUT'!$AF$10=1,"",IF('INPUT &amp; OUTPUT'!$AF$10=2,F168,AD168))</f>
        <v>3.4</v>
      </c>
      <c r="BC168" s="380" t="str">
        <f>IF('INPUT &amp; OUTPUT'!$AF$10=1,"",IF('INPUT &amp; OUTPUT'!$AF$10=2,$G168,$AE168))</f>
        <v>Service Station</v>
      </c>
      <c r="BD168" s="384"/>
      <c r="BE168" s="385"/>
      <c r="BF168" s="385" t="str">
        <f>IF('INPUT &amp; OUTPUT'!$AF$10=1,"",IF('INPUT &amp; OUTPUT'!$AF$10=2,$J168,$AG168))</f>
        <v>m²  GFA</v>
      </c>
      <c r="BG168" s="386">
        <f>IF('INPUT &amp; OUTPUT'!$AF$10=1,"",IF('INPUT &amp; OUTPUT'!$AF$10=2,"",$AH168))</f>
        <v>9.3000000000000013E-2</v>
      </c>
      <c r="BH168" s="296" t="str">
        <f>IF('INPUT &amp; OUTPUT'!$AF$10=1,"",IF('INPUT &amp; OUTPUT'!$AF$10=2,$K168,$AI168))</f>
        <v>1/5 or part</v>
      </c>
      <c r="BI168" s="380" t="str">
        <f>IF('INPUT &amp; OUTPUT'!$AF$10=1,"",IF('INPUT &amp; OUTPUT'!$AF$10=2,$L168,$AJ168))</f>
        <v>Commercial or retail uses</v>
      </c>
      <c r="BJ168" s="385"/>
      <c r="BK168" s="385" t="str">
        <f>IF('INPUT &amp; OUTPUT'!$AF$10=1,"",IF('INPUT &amp; OUTPUT'!$AF$10=2,$M168,$AL168))</f>
        <v>m² site area</v>
      </c>
      <c r="BL168" s="296">
        <f>IF('INPUT &amp; OUTPUT'!$AF$10=1,"",IF('INPUT &amp; OUTPUT'!$AF$10=2,$N168,$AM168))</f>
        <v>2.5000000000000001E-3</v>
      </c>
      <c r="BM168" s="384" t="str">
        <f>IF(OR(BI168="Single dwelling unit",BI168="Multiple dwelling units"),"dwelling",IF(AND('INPUT &amp; OUTPUT'!$AF$10=2,'Reference Data'!AT168&lt;&gt;0),"lot","-"))</f>
        <v>-</v>
      </c>
      <c r="BN168" s="387"/>
      <c r="BO168" s="380" t="str">
        <f>IF('INPUT &amp; OUTPUT'!$AF$10=1,"",IF('INPUT &amp; OUTPUT'!$AF$10=2,$O168,$AN168))</f>
        <v>Commercial (retail)</v>
      </c>
      <c r="BP168" s="378"/>
      <c r="BQ168" s="378"/>
      <c r="BR168" s="379"/>
      <c r="BS168" s="282"/>
      <c r="BT168" s="282"/>
      <c r="BU168" s="282"/>
      <c r="BV168" s="282"/>
      <c r="BW168" s="282"/>
      <c r="BX168" s="282"/>
      <c r="BY168" s="282"/>
      <c r="BZ168" s="282"/>
      <c r="CA168" s="309"/>
      <c r="CB168" s="282"/>
      <c r="CC168" s="282"/>
      <c r="CD168" s="282"/>
      <c r="CE168" s="282"/>
      <c r="CF168" s="282"/>
      <c r="CG168" s="282"/>
      <c r="CH168" s="282"/>
      <c r="CI168" s="282"/>
      <c r="CJ168" s="282"/>
      <c r="CK168" s="282"/>
      <c r="CL168" s="282"/>
      <c r="CM168" s="282"/>
      <c r="CN168" s="282"/>
      <c r="CO168" s="282"/>
      <c r="CP168" s="282"/>
      <c r="CQ168" s="282"/>
      <c r="CR168" s="282"/>
      <c r="CS168" s="282"/>
      <c r="CT168" s="282"/>
      <c r="CU168" s="282"/>
      <c r="CV168" s="282"/>
      <c r="CW168" s="282"/>
      <c r="CX168" s="282"/>
      <c r="CY168" s="282"/>
      <c r="CZ168" s="282"/>
      <c r="DA168" s="282"/>
      <c r="DB168" s="282"/>
      <c r="DC168" s="282"/>
      <c r="DD168" s="282"/>
      <c r="DE168" s="282"/>
      <c r="DF168" s="282"/>
      <c r="DG168" s="282"/>
      <c r="DH168" s="282"/>
      <c r="DI168" s="282"/>
      <c r="DJ168" s="282"/>
      <c r="DK168" s="282"/>
      <c r="DL168" s="282"/>
      <c r="DM168" s="282"/>
      <c r="DN168" s="282"/>
      <c r="DO168" s="282"/>
      <c r="DP168" s="282"/>
      <c r="DQ168" s="282"/>
      <c r="DR168" s="282"/>
      <c r="DS168" s="282"/>
      <c r="DT168" s="282"/>
      <c r="DU168" s="282"/>
      <c r="DV168" s="282"/>
      <c r="DW168" s="282"/>
      <c r="DX168" s="282"/>
      <c r="DY168" s="282"/>
      <c r="DZ168" s="282"/>
      <c r="EA168" s="282"/>
      <c r="EB168" s="282"/>
      <c r="EC168" s="282"/>
      <c r="ED168" s="282"/>
      <c r="EE168" s="282"/>
      <c r="EF168" s="282"/>
      <c r="EG168" s="282"/>
      <c r="EH168" s="282"/>
      <c r="EI168" s="282"/>
      <c r="EJ168" s="282"/>
      <c r="EK168" s="282"/>
      <c r="EL168" s="282"/>
      <c r="EM168" s="282"/>
      <c r="EN168" s="282"/>
      <c r="EO168" s="282"/>
      <c r="EP168" s="282"/>
      <c r="EQ168" s="282"/>
      <c r="ER168" s="282"/>
      <c r="ES168" s="282"/>
      <c r="ET168" s="282"/>
      <c r="EU168" s="282"/>
      <c r="EV168" s="282"/>
      <c r="EW168" s="282"/>
      <c r="EX168" s="282"/>
      <c r="EY168" s="282"/>
      <c r="EZ168" s="282"/>
      <c r="FA168" s="282"/>
      <c r="FB168" s="282"/>
      <c r="FC168" s="282"/>
      <c r="FD168" s="282"/>
      <c r="FE168" s="282"/>
      <c r="FF168" s="282"/>
      <c r="FG168" s="282"/>
      <c r="FH168" s="282"/>
      <c r="FI168" s="282"/>
      <c r="FJ168" s="282"/>
      <c r="FK168" s="282"/>
      <c r="FL168" s="282"/>
      <c r="FM168" s="282"/>
      <c r="FN168" s="282"/>
      <c r="FO168" s="282"/>
      <c r="FP168" s="282"/>
      <c r="FQ168" s="282"/>
      <c r="FR168" s="282"/>
      <c r="FS168" s="282"/>
      <c r="FT168" s="282"/>
      <c r="FU168" s="282"/>
      <c r="FV168" s="282"/>
      <c r="FW168" s="282"/>
      <c r="FX168" s="282"/>
      <c r="FY168" s="282"/>
      <c r="FZ168" s="282"/>
      <c r="GA168" s="282"/>
      <c r="GB168" s="282"/>
      <c r="GC168" s="282"/>
      <c r="GD168" s="282"/>
      <c r="GE168" s="282"/>
      <c r="GF168" s="282"/>
      <c r="GG168" s="282"/>
      <c r="GH168" s="587"/>
      <c r="GI168" s="587"/>
      <c r="GJ168" s="587"/>
      <c r="GK168" s="587"/>
      <c r="GL168" s="587"/>
      <c r="GM168" s="587"/>
      <c r="GN168" s="587"/>
      <c r="GO168" s="587"/>
      <c r="GP168" s="587"/>
      <c r="GQ168" s="587"/>
      <c r="GR168" s="587"/>
      <c r="GS168" s="587"/>
      <c r="GT168" s="587"/>
      <c r="GU168" s="587"/>
      <c r="GV168" s="587"/>
      <c r="GW168" s="587"/>
      <c r="GX168" s="587"/>
      <c r="GY168" s="587"/>
      <c r="GZ168" s="587"/>
      <c r="HA168" s="587"/>
      <c r="HB168" s="587"/>
      <c r="HC168" s="587"/>
      <c r="HD168" s="587"/>
      <c r="HE168" s="587"/>
      <c r="HF168" s="587"/>
      <c r="HG168" s="587"/>
      <c r="HH168" s="587"/>
      <c r="HI168" s="587"/>
      <c r="HJ168" s="587"/>
      <c r="HK168" s="587"/>
      <c r="HL168" s="587"/>
      <c r="HM168" s="587"/>
      <c r="HN168" s="587"/>
      <c r="HO168" s="587"/>
      <c r="HP168" s="587"/>
      <c r="HQ168" s="587"/>
      <c r="HR168" s="587"/>
      <c r="HS168" s="587"/>
      <c r="HT168" s="587"/>
      <c r="HU168" s="587"/>
      <c r="HV168" s="587"/>
      <c r="HW168" s="587"/>
      <c r="HX168" s="587"/>
      <c r="HY168" s="587"/>
      <c r="HZ168" s="587"/>
      <c r="IA168" s="587"/>
      <c r="IB168" s="587"/>
      <c r="IC168" s="587"/>
      <c r="ID168" s="587"/>
      <c r="IE168" s="587"/>
      <c r="IF168" s="587"/>
      <c r="IG168" s="587"/>
      <c r="IH168" s="587"/>
      <c r="II168" s="587"/>
      <c r="IJ168" s="587"/>
      <c r="IK168" s="587"/>
      <c r="IL168" s="587"/>
      <c r="IM168" s="587"/>
      <c r="IN168" s="587"/>
      <c r="IO168" s="587"/>
      <c r="IP168" s="587"/>
      <c r="IQ168" s="587"/>
      <c r="IR168" s="587"/>
      <c r="IS168" s="587"/>
      <c r="IT168" s="587"/>
      <c r="IU168" s="587"/>
      <c r="IV168" s="587"/>
    </row>
    <row r="169" spans="1:256" s="388" customFormat="1" ht="12.75" customHeight="1" x14ac:dyDescent="0.25">
      <c r="A169" s="282"/>
      <c r="B169" s="282"/>
      <c r="C169" s="282"/>
      <c r="D169" s="282"/>
      <c r="E169" s="305"/>
      <c r="F169" s="305"/>
      <c r="G169" s="282"/>
      <c r="H169" s="282"/>
      <c r="I169" s="282"/>
      <c r="J169" s="305"/>
      <c r="K169" s="305"/>
      <c r="L169" s="282"/>
      <c r="M169" s="305"/>
      <c r="N169" s="305"/>
      <c r="O169" s="282"/>
      <c r="P169" s="282"/>
      <c r="Q169" s="282"/>
      <c r="R169" s="282"/>
      <c r="S169" s="413"/>
      <c r="T169" s="335" t="s">
        <v>360</v>
      </c>
      <c r="U169" s="317"/>
      <c r="V169" s="317"/>
      <c r="W169" s="317"/>
      <c r="X169" s="325" t="s">
        <v>236</v>
      </c>
      <c r="Y169" s="325" t="s">
        <v>236</v>
      </c>
      <c r="Z169" s="317" t="s">
        <v>360</v>
      </c>
      <c r="AA169" s="317"/>
      <c r="AB169" s="318"/>
      <c r="AC169" s="369" t="s">
        <v>642</v>
      </c>
      <c r="AD169" s="369">
        <v>5.2000000000000005E-2</v>
      </c>
      <c r="AE169" s="317" t="s">
        <v>236</v>
      </c>
      <c r="AF169" s="318"/>
      <c r="AG169" s="335" t="s">
        <v>9</v>
      </c>
      <c r="AH169" s="369">
        <v>9.3000000000000013E-2</v>
      </c>
      <c r="AI169" s="369" t="s">
        <v>482</v>
      </c>
      <c r="AJ169" s="317" t="s">
        <v>407</v>
      </c>
      <c r="AK169" s="318"/>
      <c r="AL169" s="335" t="s">
        <v>589</v>
      </c>
      <c r="AM169" s="369">
        <v>2.5000000000000001E-3</v>
      </c>
      <c r="AN169" s="317" t="s">
        <v>445</v>
      </c>
      <c r="AO169" s="335"/>
      <c r="AP169" s="335"/>
      <c r="AQ169" s="371"/>
      <c r="AR169" s="282"/>
      <c r="AS169" s="282"/>
      <c r="AT169" s="377" t="str">
        <f>IF('INPUT &amp; OUTPUT'!$AF$10=1,"",IF('INPUT &amp; OUTPUT'!$AF$10=2,$B169,$T169))</f>
        <v>Service Station - Service Bays</v>
      </c>
      <c r="AU169" s="378"/>
      <c r="AV169" s="378"/>
      <c r="AW169" s="379"/>
      <c r="AX169" s="380" t="str">
        <f>IF('INPUT &amp; OUTPUT'!$AF$10=1,"",IF('INPUT &amp; OUTPUT'!$AF$10=2,$B169,$Z169))</f>
        <v>Service Station - Service Bays</v>
      </c>
      <c r="AY169" s="381"/>
      <c r="AZ169" s="380"/>
      <c r="BA169" s="382" t="str">
        <f>IF('INPUT &amp; OUTPUT'!$AF$10=1,"",IF('INPUT &amp; OUTPUT'!$AF$10=2,E169,AC169))</f>
        <v>m² TUA</v>
      </c>
      <c r="BB169" s="383">
        <f>IF('INPUT &amp; OUTPUT'!$AF$10=1,"",IF('INPUT &amp; OUTPUT'!$AF$10=2,F169,AD169))</f>
        <v>5.2000000000000005E-2</v>
      </c>
      <c r="BC169" s="380" t="str">
        <f>IF('INPUT &amp; OUTPUT'!$AF$10=1,"",IF('INPUT &amp; OUTPUT'!$AF$10=2,$G169,$AE169))</f>
        <v>Service Station</v>
      </c>
      <c r="BD169" s="384"/>
      <c r="BE169" s="385"/>
      <c r="BF169" s="385" t="str">
        <f>IF('INPUT &amp; OUTPUT'!$AF$10=1,"",IF('INPUT &amp; OUTPUT'!$AF$10=2,$J169,$AG169))</f>
        <v>m²  GFA</v>
      </c>
      <c r="BG169" s="386">
        <f>IF('INPUT &amp; OUTPUT'!$AF$10=1,"",IF('INPUT &amp; OUTPUT'!$AF$10=2,"",$AH169))</f>
        <v>9.3000000000000013E-2</v>
      </c>
      <c r="BH169" s="296" t="str">
        <f>IF('INPUT &amp; OUTPUT'!$AF$10=1,"",IF('INPUT &amp; OUTPUT'!$AF$10=2,$K169,$AI169))</f>
        <v>1/5 or part</v>
      </c>
      <c r="BI169" s="380" t="str">
        <f>IF('INPUT &amp; OUTPUT'!$AF$10=1,"",IF('INPUT &amp; OUTPUT'!$AF$10=2,$L169,$AJ169))</f>
        <v>Commercial or retail uses</v>
      </c>
      <c r="BJ169" s="385"/>
      <c r="BK169" s="385" t="str">
        <f>IF('INPUT &amp; OUTPUT'!$AF$10=1,"",IF('INPUT &amp; OUTPUT'!$AF$10=2,$M169,$AL169))</f>
        <v>m² site area</v>
      </c>
      <c r="BL169" s="296">
        <f>IF('INPUT &amp; OUTPUT'!$AF$10=1,"",IF('INPUT &amp; OUTPUT'!$AF$10=2,$N169,$AM169))</f>
        <v>2.5000000000000001E-3</v>
      </c>
      <c r="BM169" s="384" t="str">
        <f>IF(OR(BI169="Single dwelling unit",BI169="Multiple dwelling units"),"dwelling",IF(AND('INPUT &amp; OUTPUT'!$AF$10=2,'Reference Data'!AT169&lt;&gt;0),"lot","-"))</f>
        <v>-</v>
      </c>
      <c r="BN169" s="387"/>
      <c r="BO169" s="380" t="str">
        <f>IF('INPUT &amp; OUTPUT'!$AF$10=1,"",IF('INPUT &amp; OUTPUT'!$AF$10=2,$O169,$AN169))</f>
        <v>Commercial (retail)</v>
      </c>
      <c r="BP169" s="378"/>
      <c r="BQ169" s="378"/>
      <c r="BR169" s="379"/>
      <c r="BS169" s="282"/>
      <c r="BT169" s="282"/>
      <c r="BU169" s="282"/>
      <c r="BV169" s="282"/>
      <c r="BW169" s="282"/>
      <c r="BX169" s="282"/>
      <c r="BY169" s="282"/>
      <c r="BZ169" s="282"/>
      <c r="CA169" s="309"/>
      <c r="CB169" s="282"/>
      <c r="CC169" s="282"/>
      <c r="CD169" s="282"/>
      <c r="CE169" s="282"/>
      <c r="CF169" s="282"/>
      <c r="CG169" s="282"/>
      <c r="CH169" s="282"/>
      <c r="CI169" s="282"/>
      <c r="CJ169" s="282"/>
      <c r="CK169" s="282"/>
      <c r="CL169" s="282"/>
      <c r="CM169" s="282"/>
      <c r="CN169" s="282"/>
      <c r="CO169" s="282"/>
      <c r="CP169" s="282"/>
      <c r="CQ169" s="282"/>
      <c r="CR169" s="282"/>
      <c r="CS169" s="282"/>
      <c r="CT169" s="282"/>
      <c r="CU169" s="282"/>
      <c r="CV169" s="282"/>
      <c r="CW169" s="282"/>
      <c r="CX169" s="282"/>
      <c r="CY169" s="282"/>
      <c r="CZ169" s="282"/>
      <c r="DA169" s="282"/>
      <c r="DB169" s="282"/>
      <c r="DC169" s="282"/>
      <c r="DD169" s="282"/>
      <c r="DE169" s="282"/>
      <c r="DF169" s="282"/>
      <c r="DG169" s="282"/>
      <c r="DH169" s="282"/>
      <c r="DI169" s="282"/>
      <c r="DJ169" s="282"/>
      <c r="DK169" s="282"/>
      <c r="DL169" s="282"/>
      <c r="DM169" s="282"/>
      <c r="DN169" s="282"/>
      <c r="DO169" s="282"/>
      <c r="DP169" s="282"/>
      <c r="DQ169" s="282"/>
      <c r="DR169" s="282"/>
      <c r="DS169" s="282"/>
      <c r="DT169" s="282"/>
      <c r="DU169" s="282"/>
      <c r="DV169" s="282"/>
      <c r="DW169" s="282"/>
      <c r="DX169" s="282"/>
      <c r="DY169" s="282"/>
      <c r="DZ169" s="282"/>
      <c r="EA169" s="282"/>
      <c r="EB169" s="282"/>
      <c r="EC169" s="282"/>
      <c r="ED169" s="282"/>
      <c r="EE169" s="282"/>
      <c r="EF169" s="282"/>
      <c r="EG169" s="282"/>
      <c r="EH169" s="282"/>
      <c r="EI169" s="282"/>
      <c r="EJ169" s="282"/>
      <c r="EK169" s="282"/>
      <c r="EL169" s="282"/>
      <c r="EM169" s="282"/>
      <c r="EN169" s="282"/>
      <c r="EO169" s="282"/>
      <c r="EP169" s="282"/>
      <c r="EQ169" s="282"/>
      <c r="ER169" s="282"/>
      <c r="ES169" s="282"/>
      <c r="ET169" s="282"/>
      <c r="EU169" s="282"/>
      <c r="EV169" s="282"/>
      <c r="EW169" s="282"/>
      <c r="EX169" s="282"/>
      <c r="EY169" s="282"/>
      <c r="EZ169" s="282"/>
      <c r="FA169" s="282"/>
      <c r="FB169" s="282"/>
      <c r="FC169" s="282"/>
      <c r="FD169" s="282"/>
      <c r="FE169" s="282"/>
      <c r="FF169" s="282"/>
      <c r="FG169" s="282"/>
      <c r="FH169" s="282"/>
      <c r="FI169" s="282"/>
      <c r="FJ169" s="282"/>
      <c r="FK169" s="282"/>
      <c r="FL169" s="282"/>
      <c r="FM169" s="282"/>
      <c r="FN169" s="282"/>
      <c r="FO169" s="282"/>
      <c r="FP169" s="282"/>
      <c r="FQ169" s="282"/>
      <c r="FR169" s="282"/>
      <c r="FS169" s="282"/>
      <c r="FT169" s="282"/>
      <c r="FU169" s="282"/>
      <c r="FV169" s="282"/>
      <c r="FW169" s="282"/>
      <c r="FX169" s="282"/>
      <c r="FY169" s="282"/>
      <c r="FZ169" s="282"/>
      <c r="GA169" s="282"/>
      <c r="GB169" s="282"/>
      <c r="GC169" s="282"/>
      <c r="GD169" s="282"/>
      <c r="GE169" s="282"/>
      <c r="GF169" s="282"/>
      <c r="GG169" s="282"/>
      <c r="GH169" s="587"/>
      <c r="GI169" s="587"/>
      <c r="GJ169" s="587"/>
      <c r="GK169" s="587"/>
      <c r="GL169" s="587"/>
      <c r="GM169" s="587"/>
      <c r="GN169" s="587"/>
      <c r="GO169" s="587"/>
      <c r="GP169" s="587"/>
      <c r="GQ169" s="587"/>
      <c r="GR169" s="587"/>
      <c r="GS169" s="587"/>
      <c r="GT169" s="587"/>
      <c r="GU169" s="587"/>
      <c r="GV169" s="587"/>
      <c r="GW169" s="587"/>
      <c r="GX169" s="587"/>
      <c r="GY169" s="587"/>
      <c r="GZ169" s="587"/>
      <c r="HA169" s="587"/>
      <c r="HB169" s="587"/>
      <c r="HC169" s="587"/>
      <c r="HD169" s="587"/>
      <c r="HE169" s="587"/>
      <c r="HF169" s="587"/>
      <c r="HG169" s="587"/>
      <c r="HH169" s="587"/>
      <c r="HI169" s="587"/>
      <c r="HJ169" s="587"/>
      <c r="HK169" s="587"/>
      <c r="HL169" s="587"/>
      <c r="HM169" s="587"/>
      <c r="HN169" s="587"/>
      <c r="HO169" s="587"/>
      <c r="HP169" s="587"/>
      <c r="HQ169" s="587"/>
      <c r="HR169" s="587"/>
      <c r="HS169" s="587"/>
      <c r="HT169" s="587"/>
      <c r="HU169" s="587"/>
      <c r="HV169" s="587"/>
      <c r="HW169" s="587"/>
      <c r="HX169" s="587"/>
      <c r="HY169" s="587"/>
      <c r="HZ169" s="587"/>
      <c r="IA169" s="587"/>
      <c r="IB169" s="587"/>
      <c r="IC169" s="587"/>
      <c r="ID169" s="587"/>
      <c r="IE169" s="587"/>
      <c r="IF169" s="587"/>
      <c r="IG169" s="587"/>
      <c r="IH169" s="587"/>
      <c r="II169" s="587"/>
      <c r="IJ169" s="587"/>
      <c r="IK169" s="587"/>
      <c r="IL169" s="587"/>
      <c r="IM169" s="587"/>
      <c r="IN169" s="587"/>
      <c r="IO169" s="587"/>
      <c r="IP169" s="587"/>
      <c r="IQ169" s="587"/>
      <c r="IR169" s="587"/>
      <c r="IS169" s="587"/>
      <c r="IT169" s="587"/>
      <c r="IU169" s="587"/>
      <c r="IV169" s="587"/>
    </row>
    <row r="170" spans="1:256" s="388" customFormat="1" ht="12.75" customHeight="1" x14ac:dyDescent="0.25">
      <c r="A170" s="282"/>
      <c r="B170" s="282"/>
      <c r="C170" s="282"/>
      <c r="D170" s="282"/>
      <c r="E170" s="305"/>
      <c r="F170" s="305"/>
      <c r="G170" s="282"/>
      <c r="H170" s="282"/>
      <c r="I170" s="282"/>
      <c r="J170" s="305"/>
      <c r="K170" s="305"/>
      <c r="L170" s="282"/>
      <c r="M170" s="305"/>
      <c r="N170" s="305"/>
      <c r="O170" s="282"/>
      <c r="P170" s="282"/>
      <c r="Q170" s="282"/>
      <c r="R170" s="282"/>
      <c r="S170" s="413"/>
      <c r="T170" s="335" t="s">
        <v>104</v>
      </c>
      <c r="U170" s="317"/>
      <c r="V170" s="317"/>
      <c r="W170" s="317"/>
      <c r="X170" s="325" t="s">
        <v>236</v>
      </c>
      <c r="Y170" s="325" t="s">
        <v>236</v>
      </c>
      <c r="Z170" s="317" t="s">
        <v>361</v>
      </c>
      <c r="AA170" s="317"/>
      <c r="AB170" s="318"/>
      <c r="AC170" s="369" t="s">
        <v>642</v>
      </c>
      <c r="AD170" s="369">
        <v>3.4000000000000002E-2</v>
      </c>
      <c r="AE170" s="317" t="s">
        <v>236</v>
      </c>
      <c r="AF170" s="318"/>
      <c r="AG170" s="335" t="s">
        <v>9</v>
      </c>
      <c r="AH170" s="369">
        <v>9.3000000000000013E-2</v>
      </c>
      <c r="AI170" s="369" t="s">
        <v>482</v>
      </c>
      <c r="AJ170" s="317" t="s">
        <v>407</v>
      </c>
      <c r="AK170" s="318"/>
      <c r="AL170" s="335" t="s">
        <v>589</v>
      </c>
      <c r="AM170" s="369">
        <v>2.5000000000000001E-3</v>
      </c>
      <c r="AN170" s="317" t="s">
        <v>445</v>
      </c>
      <c r="AO170" s="335"/>
      <c r="AP170" s="335"/>
      <c r="AQ170" s="371"/>
      <c r="AR170" s="282"/>
      <c r="AS170" s="282"/>
      <c r="AT170" s="377" t="str">
        <f>IF('INPUT &amp; OUTPUT'!$AF$10=1,"",IF('INPUT &amp; OUTPUT'!$AF$10=2,$B170,$T170))</f>
        <v>Service Station - Shop, Restaurant etc</v>
      </c>
      <c r="AU170" s="378"/>
      <c r="AV170" s="378"/>
      <c r="AW170" s="379"/>
      <c r="AX170" s="380" t="str">
        <f>IF('INPUT &amp; OUTPUT'!$AF$10=1,"",IF('INPUT &amp; OUTPUT'!$AF$10=2,$B170,$Z170))</f>
        <v>Service Station - Shop, restaurant, etc</v>
      </c>
      <c r="AY170" s="381"/>
      <c r="AZ170" s="380"/>
      <c r="BA170" s="382" t="str">
        <f>IF('INPUT &amp; OUTPUT'!$AF$10=1,"",IF('INPUT &amp; OUTPUT'!$AF$10=2,E170,AC170))</f>
        <v>m² TUA</v>
      </c>
      <c r="BB170" s="383">
        <f>IF('INPUT &amp; OUTPUT'!$AF$10=1,"",IF('INPUT &amp; OUTPUT'!$AF$10=2,F170,AD170))</f>
        <v>3.4000000000000002E-2</v>
      </c>
      <c r="BC170" s="380" t="str">
        <f>IF('INPUT &amp; OUTPUT'!$AF$10=1,"",IF('INPUT &amp; OUTPUT'!$AF$10=2,$G170,$AE170))</f>
        <v>Service Station</v>
      </c>
      <c r="BD170" s="384"/>
      <c r="BE170" s="385"/>
      <c r="BF170" s="385" t="str">
        <f>IF('INPUT &amp; OUTPUT'!$AF$10=1,"",IF('INPUT &amp; OUTPUT'!$AF$10=2,$J170,$AG170))</f>
        <v>m²  GFA</v>
      </c>
      <c r="BG170" s="386">
        <f>IF('INPUT &amp; OUTPUT'!$AF$10=1,"",IF('INPUT &amp; OUTPUT'!$AF$10=2,"",$AH170))</f>
        <v>9.3000000000000013E-2</v>
      </c>
      <c r="BH170" s="296" t="str">
        <f>IF('INPUT &amp; OUTPUT'!$AF$10=1,"",IF('INPUT &amp; OUTPUT'!$AF$10=2,$K170,$AI170))</f>
        <v>1/5 or part</v>
      </c>
      <c r="BI170" s="380" t="str">
        <f>IF('INPUT &amp; OUTPUT'!$AF$10=1,"",IF('INPUT &amp; OUTPUT'!$AF$10=2,$L170,$AJ170))</f>
        <v>Commercial or retail uses</v>
      </c>
      <c r="BJ170" s="385"/>
      <c r="BK170" s="385" t="str">
        <f>IF('INPUT &amp; OUTPUT'!$AF$10=1,"",IF('INPUT &amp; OUTPUT'!$AF$10=2,$M170,$AL170))</f>
        <v>m² site area</v>
      </c>
      <c r="BL170" s="296">
        <f>IF('INPUT &amp; OUTPUT'!$AF$10=1,"",IF('INPUT &amp; OUTPUT'!$AF$10=2,$N170,$AM170))</f>
        <v>2.5000000000000001E-3</v>
      </c>
      <c r="BM170" s="384" t="str">
        <f>IF(OR(BI170="Single dwelling unit",BI170="Multiple dwelling units"),"dwelling",IF(AND('INPUT &amp; OUTPUT'!$AF$10=2,'Reference Data'!AT170&lt;&gt;0),"lot","-"))</f>
        <v>-</v>
      </c>
      <c r="BN170" s="387"/>
      <c r="BO170" s="380" t="str">
        <f>IF('INPUT &amp; OUTPUT'!$AF$10=1,"",IF('INPUT &amp; OUTPUT'!$AF$10=2,$O170,$AN170))</f>
        <v>Commercial (retail)</v>
      </c>
      <c r="BP170" s="378"/>
      <c r="BQ170" s="378"/>
      <c r="BR170" s="379"/>
      <c r="BS170" s="282"/>
      <c r="BT170" s="282"/>
      <c r="BU170" s="282"/>
      <c r="BV170" s="282"/>
      <c r="BW170" s="282"/>
      <c r="BX170" s="282"/>
      <c r="BY170" s="282"/>
      <c r="BZ170" s="282"/>
      <c r="CA170" s="309"/>
      <c r="CB170" s="282"/>
      <c r="CC170" s="282"/>
      <c r="CD170" s="282"/>
      <c r="CE170" s="282"/>
      <c r="CF170" s="282"/>
      <c r="CG170" s="282"/>
      <c r="CH170" s="282"/>
      <c r="CI170" s="282"/>
      <c r="CJ170" s="282"/>
      <c r="CK170" s="282"/>
      <c r="CL170" s="282"/>
      <c r="CM170" s="282"/>
      <c r="CN170" s="282"/>
      <c r="CO170" s="282"/>
      <c r="CP170" s="282"/>
      <c r="CQ170" s="282"/>
      <c r="CR170" s="282"/>
      <c r="CS170" s="282"/>
      <c r="CT170" s="282"/>
      <c r="CU170" s="282"/>
      <c r="CV170" s="282"/>
      <c r="CW170" s="282"/>
      <c r="CX170" s="282"/>
      <c r="CY170" s="282"/>
      <c r="CZ170" s="282"/>
      <c r="DA170" s="282"/>
      <c r="DB170" s="282"/>
      <c r="DC170" s="282"/>
      <c r="DD170" s="282"/>
      <c r="DE170" s="282"/>
      <c r="DF170" s="282"/>
      <c r="DG170" s="282"/>
      <c r="DH170" s="282"/>
      <c r="DI170" s="282"/>
      <c r="DJ170" s="282"/>
      <c r="DK170" s="282"/>
      <c r="DL170" s="282"/>
      <c r="DM170" s="282"/>
      <c r="DN170" s="282"/>
      <c r="DO170" s="282"/>
      <c r="DP170" s="282"/>
      <c r="DQ170" s="282"/>
      <c r="DR170" s="282"/>
      <c r="DS170" s="282"/>
      <c r="DT170" s="282"/>
      <c r="DU170" s="282"/>
      <c r="DV170" s="282"/>
      <c r="DW170" s="282"/>
      <c r="DX170" s="282"/>
      <c r="DY170" s="282"/>
      <c r="DZ170" s="282"/>
      <c r="EA170" s="282"/>
      <c r="EB170" s="282"/>
      <c r="EC170" s="282"/>
      <c r="ED170" s="282"/>
      <c r="EE170" s="282"/>
      <c r="EF170" s="282"/>
      <c r="EG170" s="282"/>
      <c r="EH170" s="282"/>
      <c r="EI170" s="282"/>
      <c r="EJ170" s="282"/>
      <c r="EK170" s="282"/>
      <c r="EL170" s="282"/>
      <c r="EM170" s="282"/>
      <c r="EN170" s="282"/>
      <c r="EO170" s="282"/>
      <c r="EP170" s="282"/>
      <c r="EQ170" s="282"/>
      <c r="ER170" s="282"/>
      <c r="ES170" s="282"/>
      <c r="ET170" s="282"/>
      <c r="EU170" s="282"/>
      <c r="EV170" s="282"/>
      <c r="EW170" s="282"/>
      <c r="EX170" s="282"/>
      <c r="EY170" s="282"/>
      <c r="EZ170" s="282"/>
      <c r="FA170" s="282"/>
      <c r="FB170" s="282"/>
      <c r="FC170" s="282"/>
      <c r="FD170" s="282"/>
      <c r="FE170" s="282"/>
      <c r="FF170" s="282"/>
      <c r="FG170" s="282"/>
      <c r="FH170" s="282"/>
      <c r="FI170" s="282"/>
      <c r="FJ170" s="282"/>
      <c r="FK170" s="282"/>
      <c r="FL170" s="282"/>
      <c r="FM170" s="282"/>
      <c r="FN170" s="282"/>
      <c r="FO170" s="282"/>
      <c r="FP170" s="282"/>
      <c r="FQ170" s="282"/>
      <c r="FR170" s="282"/>
      <c r="FS170" s="282"/>
      <c r="FT170" s="282"/>
      <c r="FU170" s="282"/>
      <c r="FV170" s="282"/>
      <c r="FW170" s="282"/>
      <c r="FX170" s="282"/>
      <c r="FY170" s="282"/>
      <c r="FZ170" s="282"/>
      <c r="GA170" s="282"/>
      <c r="GB170" s="282"/>
      <c r="GC170" s="282"/>
      <c r="GD170" s="282"/>
      <c r="GE170" s="282"/>
      <c r="GF170" s="282"/>
      <c r="GG170" s="282"/>
      <c r="GH170" s="587"/>
      <c r="GI170" s="587"/>
      <c r="GJ170" s="587"/>
      <c r="GK170" s="587"/>
      <c r="GL170" s="587"/>
      <c r="GM170" s="587"/>
      <c r="GN170" s="587"/>
      <c r="GO170" s="587"/>
      <c r="GP170" s="587"/>
      <c r="GQ170" s="587"/>
      <c r="GR170" s="587"/>
      <c r="GS170" s="587"/>
      <c r="GT170" s="587"/>
      <c r="GU170" s="587"/>
      <c r="GV170" s="587"/>
      <c r="GW170" s="587"/>
      <c r="GX170" s="587"/>
      <c r="GY170" s="587"/>
      <c r="GZ170" s="587"/>
      <c r="HA170" s="587"/>
      <c r="HB170" s="587"/>
      <c r="HC170" s="587"/>
      <c r="HD170" s="587"/>
      <c r="HE170" s="587"/>
      <c r="HF170" s="587"/>
      <c r="HG170" s="587"/>
      <c r="HH170" s="587"/>
      <c r="HI170" s="587"/>
      <c r="HJ170" s="587"/>
      <c r="HK170" s="587"/>
      <c r="HL170" s="587"/>
      <c r="HM170" s="587"/>
      <c r="HN170" s="587"/>
      <c r="HO170" s="587"/>
      <c r="HP170" s="587"/>
      <c r="HQ170" s="587"/>
      <c r="HR170" s="587"/>
      <c r="HS170" s="587"/>
      <c r="HT170" s="587"/>
      <c r="HU170" s="587"/>
      <c r="HV170" s="587"/>
      <c r="HW170" s="587"/>
      <c r="HX170" s="587"/>
      <c r="HY170" s="587"/>
      <c r="HZ170" s="587"/>
      <c r="IA170" s="587"/>
      <c r="IB170" s="587"/>
      <c r="IC170" s="587"/>
      <c r="ID170" s="587"/>
      <c r="IE170" s="587"/>
      <c r="IF170" s="587"/>
      <c r="IG170" s="587"/>
      <c r="IH170" s="587"/>
      <c r="II170" s="587"/>
      <c r="IJ170" s="587"/>
      <c r="IK170" s="587"/>
      <c r="IL170" s="587"/>
      <c r="IM170" s="587"/>
      <c r="IN170" s="587"/>
      <c r="IO170" s="587"/>
      <c r="IP170" s="587"/>
      <c r="IQ170" s="587"/>
      <c r="IR170" s="587"/>
      <c r="IS170" s="587"/>
      <c r="IT170" s="587"/>
      <c r="IU170" s="587"/>
      <c r="IV170" s="587"/>
    </row>
    <row r="171" spans="1:256" s="388" customFormat="1" ht="12.75" customHeight="1" x14ac:dyDescent="0.25">
      <c r="A171" s="282"/>
      <c r="B171" s="282"/>
      <c r="C171" s="282"/>
      <c r="D171" s="282"/>
      <c r="E171" s="305"/>
      <c r="F171" s="305"/>
      <c r="G171" s="282"/>
      <c r="H171" s="282"/>
      <c r="I171" s="282"/>
      <c r="J171" s="305"/>
      <c r="K171" s="305"/>
      <c r="L171" s="282"/>
      <c r="M171" s="305"/>
      <c r="N171" s="305"/>
      <c r="O171" s="282"/>
      <c r="P171" s="282"/>
      <c r="Q171" s="282"/>
      <c r="R171" s="282"/>
      <c r="S171" s="413"/>
      <c r="T171" s="335" t="s">
        <v>237</v>
      </c>
      <c r="U171" s="317"/>
      <c r="V171" s="317"/>
      <c r="W171" s="317"/>
      <c r="X171" s="369" t="s">
        <v>237</v>
      </c>
      <c r="Y171" s="369" t="s">
        <v>237</v>
      </c>
      <c r="Z171" s="317" t="s">
        <v>237</v>
      </c>
      <c r="AA171" s="317"/>
      <c r="AB171" s="318"/>
      <c r="AC171" s="369" t="s">
        <v>642</v>
      </c>
      <c r="AD171" s="369">
        <v>0.17199999999999999</v>
      </c>
      <c r="AE171" s="317" t="s">
        <v>237</v>
      </c>
      <c r="AF171" s="318"/>
      <c r="AG171" s="335" t="s">
        <v>9</v>
      </c>
      <c r="AH171" s="369">
        <v>9.3000000000000013E-2</v>
      </c>
      <c r="AI171" s="369" t="s">
        <v>482</v>
      </c>
      <c r="AJ171" s="317" t="s">
        <v>407</v>
      </c>
      <c r="AK171" s="318"/>
      <c r="AL171" s="335" t="s">
        <v>589</v>
      </c>
      <c r="AM171" s="369">
        <v>2.5000000000000001E-3</v>
      </c>
      <c r="AN171" s="317" t="s">
        <v>445</v>
      </c>
      <c r="AO171" s="335"/>
      <c r="AP171" s="335"/>
      <c r="AQ171" s="371"/>
      <c r="AR171" s="282"/>
      <c r="AS171" s="282"/>
      <c r="AT171" s="377" t="str">
        <f>IF('INPUT &amp; OUTPUT'!$AF$10=1,"",IF('INPUT &amp; OUTPUT'!$AF$10=2,$B171,$T171))</f>
        <v>Shop</v>
      </c>
      <c r="AU171" s="378"/>
      <c r="AV171" s="378"/>
      <c r="AW171" s="379"/>
      <c r="AX171" s="380" t="str">
        <f>IF('INPUT &amp; OUTPUT'!$AF$10=1,"",IF('INPUT &amp; OUTPUT'!$AF$10=2,$B171,$Z171))</f>
        <v>Shop</v>
      </c>
      <c r="AY171" s="381"/>
      <c r="AZ171" s="380"/>
      <c r="BA171" s="382" t="str">
        <f>IF('INPUT &amp; OUTPUT'!$AF$10=1,"",IF('INPUT &amp; OUTPUT'!$AF$10=2,E171,AC171))</f>
        <v>m² TUA</v>
      </c>
      <c r="BB171" s="383">
        <f>IF('INPUT &amp; OUTPUT'!$AF$10=1,"",IF('INPUT &amp; OUTPUT'!$AF$10=2,F171,AD171))</f>
        <v>0.17199999999999999</v>
      </c>
      <c r="BC171" s="380" t="str">
        <f>IF('INPUT &amp; OUTPUT'!$AF$10=1,"",IF('INPUT &amp; OUTPUT'!$AF$10=2,$G171,$AE171))</f>
        <v>Shop</v>
      </c>
      <c r="BD171" s="384"/>
      <c r="BE171" s="385"/>
      <c r="BF171" s="385" t="str">
        <f>IF('INPUT &amp; OUTPUT'!$AF$10=1,"",IF('INPUT &amp; OUTPUT'!$AF$10=2,$J171,$AG171))</f>
        <v>m²  GFA</v>
      </c>
      <c r="BG171" s="386">
        <f>IF('INPUT &amp; OUTPUT'!$AF$10=1,"",IF('INPUT &amp; OUTPUT'!$AF$10=2,"",$AH171))</f>
        <v>9.3000000000000013E-2</v>
      </c>
      <c r="BH171" s="296" t="str">
        <f>IF('INPUT &amp; OUTPUT'!$AF$10=1,"",IF('INPUT &amp; OUTPUT'!$AF$10=2,$K171,$AI171))</f>
        <v>1/5 or part</v>
      </c>
      <c r="BI171" s="380" t="str">
        <f>IF('INPUT &amp; OUTPUT'!$AF$10=1,"",IF('INPUT &amp; OUTPUT'!$AF$10=2,$L171,$AJ171))</f>
        <v>Commercial or retail uses</v>
      </c>
      <c r="BJ171" s="385"/>
      <c r="BK171" s="385" t="str">
        <f>IF('INPUT &amp; OUTPUT'!$AF$10=1,"",IF('INPUT &amp; OUTPUT'!$AF$10=2,$M171,$AL171))</f>
        <v>m² site area</v>
      </c>
      <c r="BL171" s="296">
        <f>IF('INPUT &amp; OUTPUT'!$AF$10=1,"",IF('INPUT &amp; OUTPUT'!$AF$10=2,$N171,$AM171))</f>
        <v>2.5000000000000001E-3</v>
      </c>
      <c r="BM171" s="384" t="str">
        <f>IF(OR(BI171="Single dwelling unit",BI171="Multiple dwelling units"),"dwelling",IF(AND('INPUT &amp; OUTPUT'!$AF$10=2,'Reference Data'!AT171&lt;&gt;0),"lot","-"))</f>
        <v>-</v>
      </c>
      <c r="BN171" s="387"/>
      <c r="BO171" s="380" t="str">
        <f>IF('INPUT &amp; OUTPUT'!$AF$10=1,"",IF('INPUT &amp; OUTPUT'!$AF$10=2,$O171,$AN171))</f>
        <v>Commercial (retail)</v>
      </c>
      <c r="BP171" s="378"/>
      <c r="BQ171" s="378"/>
      <c r="BR171" s="379"/>
      <c r="BS171" s="282"/>
      <c r="BT171" s="282"/>
      <c r="BU171" s="282"/>
      <c r="BV171" s="282"/>
      <c r="BW171" s="282"/>
      <c r="BX171" s="282"/>
      <c r="BY171" s="282"/>
      <c r="BZ171" s="282"/>
      <c r="CA171" s="309"/>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82"/>
      <c r="DE171" s="282"/>
      <c r="DF171" s="282"/>
      <c r="DG171" s="282"/>
      <c r="DH171" s="282"/>
      <c r="DI171" s="282"/>
      <c r="DJ171" s="282"/>
      <c r="DK171" s="282"/>
      <c r="DL171" s="282"/>
      <c r="DM171" s="282"/>
      <c r="DN171" s="282"/>
      <c r="DO171" s="282"/>
      <c r="DP171" s="282"/>
      <c r="DQ171" s="282"/>
      <c r="DR171" s="282"/>
      <c r="DS171" s="282"/>
      <c r="DT171" s="282"/>
      <c r="DU171" s="282"/>
      <c r="DV171" s="282"/>
      <c r="DW171" s="282"/>
      <c r="DX171" s="282"/>
      <c r="DY171" s="282"/>
      <c r="DZ171" s="282"/>
      <c r="EA171" s="282"/>
      <c r="EB171" s="282"/>
      <c r="EC171" s="282"/>
      <c r="ED171" s="282"/>
      <c r="EE171" s="282"/>
      <c r="EF171" s="282"/>
      <c r="EG171" s="282"/>
      <c r="EH171" s="282"/>
      <c r="EI171" s="282"/>
      <c r="EJ171" s="282"/>
      <c r="EK171" s="282"/>
      <c r="EL171" s="282"/>
      <c r="EM171" s="282"/>
      <c r="EN171" s="282"/>
      <c r="EO171" s="282"/>
      <c r="EP171" s="282"/>
      <c r="EQ171" s="282"/>
      <c r="ER171" s="282"/>
      <c r="ES171" s="282"/>
      <c r="ET171" s="282"/>
      <c r="EU171" s="282"/>
      <c r="EV171" s="282"/>
      <c r="EW171" s="282"/>
      <c r="EX171" s="282"/>
      <c r="EY171" s="282"/>
      <c r="EZ171" s="282"/>
      <c r="FA171" s="282"/>
      <c r="FB171" s="282"/>
      <c r="FC171" s="282"/>
      <c r="FD171" s="282"/>
      <c r="FE171" s="282"/>
      <c r="FF171" s="282"/>
      <c r="FG171" s="282"/>
      <c r="FH171" s="282"/>
      <c r="FI171" s="282"/>
      <c r="FJ171" s="282"/>
      <c r="FK171" s="282"/>
      <c r="FL171" s="282"/>
      <c r="FM171" s="282"/>
      <c r="FN171" s="282"/>
      <c r="FO171" s="282"/>
      <c r="FP171" s="282"/>
      <c r="FQ171" s="282"/>
      <c r="FR171" s="282"/>
      <c r="FS171" s="282"/>
      <c r="FT171" s="282"/>
      <c r="FU171" s="282"/>
      <c r="FV171" s="282"/>
      <c r="FW171" s="282"/>
      <c r="FX171" s="282"/>
      <c r="FY171" s="282"/>
      <c r="FZ171" s="282"/>
      <c r="GA171" s="282"/>
      <c r="GB171" s="282"/>
      <c r="GC171" s="282"/>
      <c r="GD171" s="282"/>
      <c r="GE171" s="282"/>
      <c r="GF171" s="282"/>
      <c r="GG171" s="282"/>
      <c r="GH171" s="587"/>
      <c r="GI171" s="587"/>
      <c r="GJ171" s="587"/>
      <c r="GK171" s="587"/>
      <c r="GL171" s="587"/>
      <c r="GM171" s="587"/>
      <c r="GN171" s="587"/>
      <c r="GO171" s="587"/>
      <c r="GP171" s="587"/>
      <c r="GQ171" s="587"/>
      <c r="GR171" s="587"/>
      <c r="GS171" s="587"/>
      <c r="GT171" s="587"/>
      <c r="GU171" s="587"/>
      <c r="GV171" s="587"/>
      <c r="GW171" s="587"/>
      <c r="GX171" s="587"/>
      <c r="GY171" s="587"/>
      <c r="GZ171" s="587"/>
      <c r="HA171" s="587"/>
      <c r="HB171" s="587"/>
      <c r="HC171" s="587"/>
      <c r="HD171" s="587"/>
      <c r="HE171" s="587"/>
      <c r="HF171" s="587"/>
      <c r="HG171" s="587"/>
      <c r="HH171" s="587"/>
      <c r="HI171" s="587"/>
      <c r="HJ171" s="587"/>
      <c r="HK171" s="587"/>
      <c r="HL171" s="587"/>
      <c r="HM171" s="587"/>
      <c r="HN171" s="587"/>
      <c r="HO171" s="587"/>
      <c r="HP171" s="587"/>
      <c r="HQ171" s="587"/>
      <c r="HR171" s="587"/>
      <c r="HS171" s="587"/>
      <c r="HT171" s="587"/>
      <c r="HU171" s="587"/>
      <c r="HV171" s="587"/>
      <c r="HW171" s="587"/>
      <c r="HX171" s="587"/>
      <c r="HY171" s="587"/>
      <c r="HZ171" s="587"/>
      <c r="IA171" s="587"/>
      <c r="IB171" s="587"/>
      <c r="IC171" s="587"/>
      <c r="ID171" s="587"/>
      <c r="IE171" s="587"/>
      <c r="IF171" s="587"/>
      <c r="IG171" s="587"/>
      <c r="IH171" s="587"/>
      <c r="II171" s="587"/>
      <c r="IJ171" s="587"/>
      <c r="IK171" s="587"/>
      <c r="IL171" s="587"/>
      <c r="IM171" s="587"/>
      <c r="IN171" s="587"/>
      <c r="IO171" s="587"/>
      <c r="IP171" s="587"/>
      <c r="IQ171" s="587"/>
      <c r="IR171" s="587"/>
      <c r="IS171" s="587"/>
      <c r="IT171" s="587"/>
      <c r="IU171" s="587"/>
      <c r="IV171" s="587"/>
    </row>
    <row r="172" spans="1:256" s="388" customFormat="1" ht="12.75" customHeight="1" x14ac:dyDescent="0.25">
      <c r="A172" s="282"/>
      <c r="B172" s="282"/>
      <c r="C172" s="282"/>
      <c r="D172" s="282"/>
      <c r="E172" s="305"/>
      <c r="F172" s="305"/>
      <c r="G172" s="282"/>
      <c r="H172" s="282"/>
      <c r="I172" s="282"/>
      <c r="J172" s="305"/>
      <c r="K172" s="305"/>
      <c r="L172" s="282"/>
      <c r="M172" s="305"/>
      <c r="N172" s="305"/>
      <c r="O172" s="282"/>
      <c r="P172" s="282"/>
      <c r="Q172" s="282"/>
      <c r="R172" s="282"/>
      <c r="S172" s="413"/>
      <c r="T172" s="335" t="s">
        <v>58</v>
      </c>
      <c r="U172" s="317"/>
      <c r="V172" s="317"/>
      <c r="W172" s="317"/>
      <c r="X172" s="369" t="s">
        <v>237</v>
      </c>
      <c r="Y172" s="369" t="s">
        <v>77</v>
      </c>
      <c r="Z172" s="317" t="s">
        <v>237</v>
      </c>
      <c r="AA172" s="317"/>
      <c r="AB172" s="318"/>
      <c r="AC172" s="369" t="s">
        <v>642</v>
      </c>
      <c r="AD172" s="369">
        <v>0.17199999999999999</v>
      </c>
      <c r="AE172" s="317" t="s">
        <v>237</v>
      </c>
      <c r="AF172" s="318"/>
      <c r="AG172" s="335" t="s">
        <v>9</v>
      </c>
      <c r="AH172" s="369">
        <v>9.3000000000000013E-2</v>
      </c>
      <c r="AI172" s="369" t="s">
        <v>482</v>
      </c>
      <c r="AJ172" s="317" t="s">
        <v>407</v>
      </c>
      <c r="AK172" s="318"/>
      <c r="AL172" s="335" t="s">
        <v>589</v>
      </c>
      <c r="AM172" s="369">
        <v>2.5000000000000001E-3</v>
      </c>
      <c r="AN172" s="317" t="s">
        <v>447</v>
      </c>
      <c r="AO172" s="335"/>
      <c r="AP172" s="335"/>
      <c r="AQ172" s="371"/>
      <c r="AR172" s="282"/>
      <c r="AS172" s="282"/>
      <c r="AT172" s="377" t="str">
        <f>IF('INPUT &amp; OUTPUT'!$AF$10=1,"",IF('INPUT &amp; OUTPUT'!$AF$10=2,$B172,$T172))</f>
        <v>Shop - Hardware and trade supplies(&lt;600m² lettable area)</v>
      </c>
      <c r="AU172" s="378"/>
      <c r="AV172" s="378"/>
      <c r="AW172" s="379"/>
      <c r="AX172" s="380" t="str">
        <f>IF('INPUT &amp; OUTPUT'!$AF$10=1,"",IF('INPUT &amp; OUTPUT'!$AF$10=2,$B172,$Z172))</f>
        <v>Shop</v>
      </c>
      <c r="AY172" s="381"/>
      <c r="AZ172" s="380"/>
      <c r="BA172" s="382" t="str">
        <f>IF('INPUT &amp; OUTPUT'!$AF$10=1,"",IF('INPUT &amp; OUTPUT'!$AF$10=2,E172,AC172))</f>
        <v>m² TUA</v>
      </c>
      <c r="BB172" s="383">
        <f>IF('INPUT &amp; OUTPUT'!$AF$10=1,"",IF('INPUT &amp; OUTPUT'!$AF$10=2,F172,AD172))</f>
        <v>0.17199999999999999</v>
      </c>
      <c r="BC172" s="380" t="str">
        <f>IF('INPUT &amp; OUTPUT'!$AF$10=1,"",IF('INPUT &amp; OUTPUT'!$AF$10=2,$G172,$AE172))</f>
        <v>Shop</v>
      </c>
      <c r="BD172" s="384"/>
      <c r="BE172" s="385"/>
      <c r="BF172" s="385" t="str">
        <f>IF('INPUT &amp; OUTPUT'!$AF$10=1,"",IF('INPUT &amp; OUTPUT'!$AF$10=2,$J172,$AG172))</f>
        <v>m²  GFA</v>
      </c>
      <c r="BG172" s="386">
        <f>IF('INPUT &amp; OUTPUT'!$AF$10=1,"",IF('INPUT &amp; OUTPUT'!$AF$10=2,"",$AH172))</f>
        <v>9.3000000000000013E-2</v>
      </c>
      <c r="BH172" s="296" t="str">
        <f>IF('INPUT &amp; OUTPUT'!$AF$10=1,"",IF('INPUT &amp; OUTPUT'!$AF$10=2,$K172,$AI172))</f>
        <v>1/5 or part</v>
      </c>
      <c r="BI172" s="380" t="str">
        <f>IF('INPUT &amp; OUTPUT'!$AF$10=1,"",IF('INPUT &amp; OUTPUT'!$AF$10=2,$L172,$AJ172))</f>
        <v>Commercial or retail uses</v>
      </c>
      <c r="BJ172" s="385"/>
      <c r="BK172" s="385" t="str">
        <f>IF('INPUT &amp; OUTPUT'!$AF$10=1,"",IF('INPUT &amp; OUTPUT'!$AF$10=2,$M172,$AL172))</f>
        <v>m² site area</v>
      </c>
      <c r="BL172" s="296">
        <f>IF('INPUT &amp; OUTPUT'!$AF$10=1,"",IF('INPUT &amp; OUTPUT'!$AF$10=2,$N172,$AM172))</f>
        <v>2.5000000000000001E-3</v>
      </c>
      <c r="BM172" s="384" t="str">
        <f>IF(OR(BI172="Single dwelling unit",BI172="Multiple dwelling units"),"dwelling",IF(AND('INPUT &amp; OUTPUT'!$AF$10=2,'Reference Data'!AT172&lt;&gt;0),"lot","-"))</f>
        <v>-</v>
      </c>
      <c r="BN172" s="387"/>
      <c r="BO172" s="380" t="str">
        <f>IF('INPUT &amp; OUTPUT'!$AF$10=1,"",IF('INPUT &amp; OUTPUT'!$AF$10=2,$O172,$AN172))</f>
        <v>Commercial (bulk goods)</v>
      </c>
      <c r="BP172" s="378"/>
      <c r="BQ172" s="378"/>
      <c r="BR172" s="379"/>
      <c r="BS172" s="282"/>
      <c r="BT172" s="282"/>
      <c r="BU172" s="282"/>
      <c r="BV172" s="282"/>
      <c r="BW172" s="282"/>
      <c r="BX172" s="282"/>
      <c r="BY172" s="282"/>
      <c r="BZ172" s="282"/>
      <c r="CA172" s="309"/>
      <c r="CB172" s="282"/>
      <c r="CC172" s="282"/>
      <c r="CD172" s="282"/>
      <c r="CE172" s="282"/>
      <c r="CF172" s="282"/>
      <c r="CG172" s="282"/>
      <c r="CH172" s="282"/>
      <c r="CI172" s="282"/>
      <c r="CJ172" s="282"/>
      <c r="CK172" s="282"/>
      <c r="CL172" s="282"/>
      <c r="CM172" s="282"/>
      <c r="CN172" s="282"/>
      <c r="CO172" s="282"/>
      <c r="CP172" s="282"/>
      <c r="CQ172" s="282"/>
      <c r="CR172" s="282"/>
      <c r="CS172" s="282"/>
      <c r="CT172" s="282"/>
      <c r="CU172" s="282"/>
      <c r="CV172" s="282"/>
      <c r="CW172" s="282"/>
      <c r="CX172" s="282"/>
      <c r="CY172" s="282"/>
      <c r="CZ172" s="282"/>
      <c r="DA172" s="282"/>
      <c r="DB172" s="282"/>
      <c r="DC172" s="282"/>
      <c r="DD172" s="282"/>
      <c r="DE172" s="282"/>
      <c r="DF172" s="282"/>
      <c r="DG172" s="282"/>
      <c r="DH172" s="282"/>
      <c r="DI172" s="282"/>
      <c r="DJ172" s="282"/>
      <c r="DK172" s="282"/>
      <c r="DL172" s="282"/>
      <c r="DM172" s="282"/>
      <c r="DN172" s="282"/>
      <c r="DO172" s="282"/>
      <c r="DP172" s="282"/>
      <c r="DQ172" s="282"/>
      <c r="DR172" s="282"/>
      <c r="DS172" s="282"/>
      <c r="DT172" s="282"/>
      <c r="DU172" s="282"/>
      <c r="DV172" s="282"/>
      <c r="DW172" s="282"/>
      <c r="DX172" s="282"/>
      <c r="DY172" s="282"/>
      <c r="DZ172" s="282"/>
      <c r="EA172" s="282"/>
      <c r="EB172" s="282"/>
      <c r="EC172" s="282"/>
      <c r="ED172" s="282"/>
      <c r="EE172" s="282"/>
      <c r="EF172" s="282"/>
      <c r="EG172" s="282"/>
      <c r="EH172" s="282"/>
      <c r="EI172" s="282"/>
      <c r="EJ172" s="282"/>
      <c r="EK172" s="282"/>
      <c r="EL172" s="282"/>
      <c r="EM172" s="282"/>
      <c r="EN172" s="282"/>
      <c r="EO172" s="282"/>
      <c r="EP172" s="282"/>
      <c r="EQ172" s="282"/>
      <c r="ER172" s="282"/>
      <c r="ES172" s="282"/>
      <c r="ET172" s="282"/>
      <c r="EU172" s="282"/>
      <c r="EV172" s="282"/>
      <c r="EW172" s="282"/>
      <c r="EX172" s="282"/>
      <c r="EY172" s="282"/>
      <c r="EZ172" s="282"/>
      <c r="FA172" s="282"/>
      <c r="FB172" s="282"/>
      <c r="FC172" s="282"/>
      <c r="FD172" s="282"/>
      <c r="FE172" s="282"/>
      <c r="FF172" s="282"/>
      <c r="FG172" s="282"/>
      <c r="FH172" s="282"/>
      <c r="FI172" s="282"/>
      <c r="FJ172" s="282"/>
      <c r="FK172" s="282"/>
      <c r="FL172" s="282"/>
      <c r="FM172" s="282"/>
      <c r="FN172" s="282"/>
      <c r="FO172" s="282"/>
      <c r="FP172" s="282"/>
      <c r="FQ172" s="282"/>
      <c r="FR172" s="282"/>
      <c r="FS172" s="282"/>
      <c r="FT172" s="282"/>
      <c r="FU172" s="282"/>
      <c r="FV172" s="282"/>
      <c r="FW172" s="282"/>
      <c r="FX172" s="282"/>
      <c r="FY172" s="282"/>
      <c r="FZ172" s="282"/>
      <c r="GA172" s="282"/>
      <c r="GB172" s="282"/>
      <c r="GC172" s="282"/>
      <c r="GD172" s="282"/>
      <c r="GE172" s="282"/>
      <c r="GF172" s="282"/>
      <c r="GG172" s="282"/>
      <c r="GH172" s="587"/>
      <c r="GI172" s="587"/>
      <c r="GJ172" s="587"/>
      <c r="GK172" s="587"/>
      <c r="GL172" s="587"/>
      <c r="GM172" s="587"/>
      <c r="GN172" s="587"/>
      <c r="GO172" s="587"/>
      <c r="GP172" s="587"/>
      <c r="GQ172" s="587"/>
      <c r="GR172" s="587"/>
      <c r="GS172" s="587"/>
      <c r="GT172" s="587"/>
      <c r="GU172" s="587"/>
      <c r="GV172" s="587"/>
      <c r="GW172" s="587"/>
      <c r="GX172" s="587"/>
      <c r="GY172" s="587"/>
      <c r="GZ172" s="587"/>
      <c r="HA172" s="587"/>
      <c r="HB172" s="587"/>
      <c r="HC172" s="587"/>
      <c r="HD172" s="587"/>
      <c r="HE172" s="587"/>
      <c r="HF172" s="587"/>
      <c r="HG172" s="587"/>
      <c r="HH172" s="587"/>
      <c r="HI172" s="587"/>
      <c r="HJ172" s="587"/>
      <c r="HK172" s="587"/>
      <c r="HL172" s="587"/>
      <c r="HM172" s="587"/>
      <c r="HN172" s="587"/>
      <c r="HO172" s="587"/>
      <c r="HP172" s="587"/>
      <c r="HQ172" s="587"/>
      <c r="HR172" s="587"/>
      <c r="HS172" s="587"/>
      <c r="HT172" s="587"/>
      <c r="HU172" s="587"/>
      <c r="HV172" s="587"/>
      <c r="HW172" s="587"/>
      <c r="HX172" s="587"/>
      <c r="HY172" s="587"/>
      <c r="HZ172" s="587"/>
      <c r="IA172" s="587"/>
      <c r="IB172" s="587"/>
      <c r="IC172" s="587"/>
      <c r="ID172" s="587"/>
      <c r="IE172" s="587"/>
      <c r="IF172" s="587"/>
      <c r="IG172" s="587"/>
      <c r="IH172" s="587"/>
      <c r="II172" s="587"/>
      <c r="IJ172" s="587"/>
      <c r="IK172" s="587"/>
      <c r="IL172" s="587"/>
      <c r="IM172" s="587"/>
      <c r="IN172" s="587"/>
      <c r="IO172" s="587"/>
      <c r="IP172" s="587"/>
      <c r="IQ172" s="587"/>
      <c r="IR172" s="587"/>
      <c r="IS172" s="587"/>
      <c r="IT172" s="587"/>
      <c r="IU172" s="587"/>
      <c r="IV172" s="587"/>
    </row>
    <row r="173" spans="1:256" s="388" customFormat="1" ht="12.75" customHeight="1" x14ac:dyDescent="0.25">
      <c r="A173" s="282"/>
      <c r="B173" s="282"/>
      <c r="C173" s="282"/>
      <c r="D173" s="282"/>
      <c r="E173" s="305"/>
      <c r="F173" s="305"/>
      <c r="G173" s="282"/>
      <c r="H173" s="282"/>
      <c r="I173" s="282"/>
      <c r="J173" s="305"/>
      <c r="K173" s="305"/>
      <c r="L173" s="282"/>
      <c r="M173" s="305"/>
      <c r="N173" s="305"/>
      <c r="O173" s="282"/>
      <c r="P173" s="282"/>
      <c r="Q173" s="282"/>
      <c r="R173" s="282"/>
      <c r="S173" s="413"/>
      <c r="T173" s="335" t="s">
        <v>201</v>
      </c>
      <c r="U173" s="317"/>
      <c r="V173" s="317"/>
      <c r="W173" s="317"/>
      <c r="X173" s="369" t="s">
        <v>237</v>
      </c>
      <c r="Y173" s="369" t="s">
        <v>158</v>
      </c>
      <c r="Z173" s="317" t="s">
        <v>237</v>
      </c>
      <c r="AA173" s="317"/>
      <c r="AB173" s="318"/>
      <c r="AC173" s="369" t="s">
        <v>642</v>
      </c>
      <c r="AD173" s="369">
        <v>0.17199999999999999</v>
      </c>
      <c r="AE173" s="317" t="s">
        <v>237</v>
      </c>
      <c r="AF173" s="318"/>
      <c r="AG173" s="335" t="s">
        <v>9</v>
      </c>
      <c r="AH173" s="369">
        <v>9.3000000000000013E-2</v>
      </c>
      <c r="AI173" s="369" t="s">
        <v>482</v>
      </c>
      <c r="AJ173" s="317" t="s">
        <v>407</v>
      </c>
      <c r="AK173" s="318"/>
      <c r="AL173" s="335" t="s">
        <v>589</v>
      </c>
      <c r="AM173" s="369">
        <v>2.5000000000000001E-3</v>
      </c>
      <c r="AN173" s="317" t="s">
        <v>445</v>
      </c>
      <c r="AO173" s="335"/>
      <c r="AP173" s="335"/>
      <c r="AQ173" s="371"/>
      <c r="AR173" s="282"/>
      <c r="AS173" s="282"/>
      <c r="AT173" s="377" t="str">
        <f>IF('INPUT &amp; OUTPUT'!$AF$10=1,"",IF('INPUT &amp; OUTPUT'!$AF$10=2,$B173,$T173))</f>
        <v>Shop (Adult store)</v>
      </c>
      <c r="AU173" s="378"/>
      <c r="AV173" s="378"/>
      <c r="AW173" s="379"/>
      <c r="AX173" s="380" t="str">
        <f>IF('INPUT &amp; OUTPUT'!$AF$10=1,"",IF('INPUT &amp; OUTPUT'!$AF$10=2,$B173,$Z173))</f>
        <v>Shop</v>
      </c>
      <c r="AY173" s="381"/>
      <c r="AZ173" s="380"/>
      <c r="BA173" s="382" t="str">
        <f>IF('INPUT &amp; OUTPUT'!$AF$10=1,"",IF('INPUT &amp; OUTPUT'!$AF$10=2,E173,AC173))</f>
        <v>m² TUA</v>
      </c>
      <c r="BB173" s="383">
        <f>IF('INPUT &amp; OUTPUT'!$AF$10=1,"",IF('INPUT &amp; OUTPUT'!$AF$10=2,F173,AD173))</f>
        <v>0.17199999999999999</v>
      </c>
      <c r="BC173" s="380" t="str">
        <f>IF('INPUT &amp; OUTPUT'!$AF$10=1,"",IF('INPUT &amp; OUTPUT'!$AF$10=2,$G173,$AE173))</f>
        <v>Shop</v>
      </c>
      <c r="BD173" s="384"/>
      <c r="BE173" s="385"/>
      <c r="BF173" s="385" t="str">
        <f>IF('INPUT &amp; OUTPUT'!$AF$10=1,"",IF('INPUT &amp; OUTPUT'!$AF$10=2,$J173,$AG173))</f>
        <v>m²  GFA</v>
      </c>
      <c r="BG173" s="386">
        <f>IF('INPUT &amp; OUTPUT'!$AF$10=1,"",IF('INPUT &amp; OUTPUT'!$AF$10=2,"",$AH173))</f>
        <v>9.3000000000000013E-2</v>
      </c>
      <c r="BH173" s="296" t="str">
        <f>IF('INPUT &amp; OUTPUT'!$AF$10=1,"",IF('INPUT &amp; OUTPUT'!$AF$10=2,$K173,$AI173))</f>
        <v>1/5 or part</v>
      </c>
      <c r="BI173" s="380" t="str">
        <f>IF('INPUT &amp; OUTPUT'!$AF$10=1,"",IF('INPUT &amp; OUTPUT'!$AF$10=2,$L173,$AJ173))</f>
        <v>Commercial or retail uses</v>
      </c>
      <c r="BJ173" s="385"/>
      <c r="BK173" s="385" t="str">
        <f>IF('INPUT &amp; OUTPUT'!$AF$10=1,"",IF('INPUT &amp; OUTPUT'!$AF$10=2,$M173,$AL173))</f>
        <v>m² site area</v>
      </c>
      <c r="BL173" s="296">
        <f>IF('INPUT &amp; OUTPUT'!$AF$10=1,"",IF('INPUT &amp; OUTPUT'!$AF$10=2,$N173,$AM173))</f>
        <v>2.5000000000000001E-3</v>
      </c>
      <c r="BM173" s="384" t="str">
        <f>IF(OR(BI173="Single dwelling unit",BI173="Multiple dwelling units"),"dwelling",IF(AND('INPUT &amp; OUTPUT'!$AF$10=2,'Reference Data'!AT173&lt;&gt;0),"lot","-"))</f>
        <v>-</v>
      </c>
      <c r="BN173" s="387"/>
      <c r="BO173" s="380" t="str">
        <f>IF('INPUT &amp; OUTPUT'!$AF$10=1,"",IF('INPUT &amp; OUTPUT'!$AF$10=2,$O173,$AN173))</f>
        <v>Commercial (retail)</v>
      </c>
      <c r="BP173" s="378"/>
      <c r="BQ173" s="378"/>
      <c r="BR173" s="379"/>
      <c r="BS173" s="282"/>
      <c r="BT173" s="282"/>
      <c r="BU173" s="282"/>
      <c r="BV173" s="282"/>
      <c r="BW173" s="282"/>
      <c r="BX173" s="282"/>
      <c r="BY173" s="282"/>
      <c r="BZ173" s="282"/>
      <c r="CA173" s="309"/>
      <c r="CB173" s="282"/>
      <c r="CC173" s="282"/>
      <c r="CD173" s="282"/>
      <c r="CE173" s="282"/>
      <c r="CF173" s="282"/>
      <c r="CG173" s="282"/>
      <c r="CH173" s="282"/>
      <c r="CI173" s="282"/>
      <c r="CJ173" s="282"/>
      <c r="CK173" s="282"/>
      <c r="CL173" s="282"/>
      <c r="CM173" s="282"/>
      <c r="CN173" s="282"/>
      <c r="CO173" s="282"/>
      <c r="CP173" s="282"/>
      <c r="CQ173" s="282"/>
      <c r="CR173" s="282"/>
      <c r="CS173" s="282"/>
      <c r="CT173" s="282"/>
      <c r="CU173" s="282"/>
      <c r="CV173" s="282"/>
      <c r="CW173" s="282"/>
      <c r="CX173" s="282"/>
      <c r="CY173" s="282"/>
      <c r="CZ173" s="282"/>
      <c r="DA173" s="282"/>
      <c r="DB173" s="282"/>
      <c r="DC173" s="282"/>
      <c r="DD173" s="282"/>
      <c r="DE173" s="282"/>
      <c r="DF173" s="282"/>
      <c r="DG173" s="282"/>
      <c r="DH173" s="282"/>
      <c r="DI173" s="282"/>
      <c r="DJ173" s="282"/>
      <c r="DK173" s="282"/>
      <c r="DL173" s="282"/>
      <c r="DM173" s="282"/>
      <c r="DN173" s="282"/>
      <c r="DO173" s="282"/>
      <c r="DP173" s="282"/>
      <c r="DQ173" s="282"/>
      <c r="DR173" s="282"/>
      <c r="DS173" s="282"/>
      <c r="DT173" s="282"/>
      <c r="DU173" s="282"/>
      <c r="DV173" s="282"/>
      <c r="DW173" s="282"/>
      <c r="DX173" s="282"/>
      <c r="DY173" s="282"/>
      <c r="DZ173" s="282"/>
      <c r="EA173" s="282"/>
      <c r="EB173" s="282"/>
      <c r="EC173" s="282"/>
      <c r="ED173" s="282"/>
      <c r="EE173" s="282"/>
      <c r="EF173" s="282"/>
      <c r="EG173" s="282"/>
      <c r="EH173" s="282"/>
      <c r="EI173" s="282"/>
      <c r="EJ173" s="282"/>
      <c r="EK173" s="282"/>
      <c r="EL173" s="282"/>
      <c r="EM173" s="282"/>
      <c r="EN173" s="282"/>
      <c r="EO173" s="282"/>
      <c r="EP173" s="282"/>
      <c r="EQ173" s="282"/>
      <c r="ER173" s="282"/>
      <c r="ES173" s="282"/>
      <c r="ET173" s="282"/>
      <c r="EU173" s="282"/>
      <c r="EV173" s="282"/>
      <c r="EW173" s="282"/>
      <c r="EX173" s="282"/>
      <c r="EY173" s="282"/>
      <c r="EZ173" s="282"/>
      <c r="FA173" s="282"/>
      <c r="FB173" s="282"/>
      <c r="FC173" s="282"/>
      <c r="FD173" s="282"/>
      <c r="FE173" s="282"/>
      <c r="FF173" s="282"/>
      <c r="FG173" s="282"/>
      <c r="FH173" s="282"/>
      <c r="FI173" s="282"/>
      <c r="FJ173" s="282"/>
      <c r="FK173" s="282"/>
      <c r="FL173" s="282"/>
      <c r="FM173" s="282"/>
      <c r="FN173" s="282"/>
      <c r="FO173" s="282"/>
      <c r="FP173" s="282"/>
      <c r="FQ173" s="282"/>
      <c r="FR173" s="282"/>
      <c r="FS173" s="282"/>
      <c r="FT173" s="282"/>
      <c r="FU173" s="282"/>
      <c r="FV173" s="282"/>
      <c r="FW173" s="282"/>
      <c r="FX173" s="282"/>
      <c r="FY173" s="282"/>
      <c r="FZ173" s="282"/>
      <c r="GA173" s="282"/>
      <c r="GB173" s="282"/>
      <c r="GC173" s="282"/>
      <c r="GD173" s="282"/>
      <c r="GE173" s="282"/>
      <c r="GF173" s="282"/>
      <c r="GG173" s="282"/>
      <c r="GH173" s="587"/>
      <c r="GI173" s="587"/>
      <c r="GJ173" s="587"/>
      <c r="GK173" s="587"/>
      <c r="GL173" s="587"/>
      <c r="GM173" s="587"/>
      <c r="GN173" s="587"/>
      <c r="GO173" s="587"/>
      <c r="GP173" s="587"/>
      <c r="GQ173" s="587"/>
      <c r="GR173" s="587"/>
      <c r="GS173" s="587"/>
      <c r="GT173" s="587"/>
      <c r="GU173" s="587"/>
      <c r="GV173" s="587"/>
      <c r="GW173" s="587"/>
      <c r="GX173" s="587"/>
      <c r="GY173" s="587"/>
      <c r="GZ173" s="587"/>
      <c r="HA173" s="587"/>
      <c r="HB173" s="587"/>
      <c r="HC173" s="587"/>
      <c r="HD173" s="587"/>
      <c r="HE173" s="587"/>
      <c r="HF173" s="587"/>
      <c r="HG173" s="587"/>
      <c r="HH173" s="587"/>
      <c r="HI173" s="587"/>
      <c r="HJ173" s="587"/>
      <c r="HK173" s="587"/>
      <c r="HL173" s="587"/>
      <c r="HM173" s="587"/>
      <c r="HN173" s="587"/>
      <c r="HO173" s="587"/>
      <c r="HP173" s="587"/>
      <c r="HQ173" s="587"/>
      <c r="HR173" s="587"/>
      <c r="HS173" s="587"/>
      <c r="HT173" s="587"/>
      <c r="HU173" s="587"/>
      <c r="HV173" s="587"/>
      <c r="HW173" s="587"/>
      <c r="HX173" s="587"/>
      <c r="HY173" s="587"/>
      <c r="HZ173" s="587"/>
      <c r="IA173" s="587"/>
      <c r="IB173" s="587"/>
      <c r="IC173" s="587"/>
      <c r="ID173" s="587"/>
      <c r="IE173" s="587"/>
      <c r="IF173" s="587"/>
      <c r="IG173" s="587"/>
      <c r="IH173" s="587"/>
      <c r="II173" s="587"/>
      <c r="IJ173" s="587"/>
      <c r="IK173" s="587"/>
      <c r="IL173" s="587"/>
      <c r="IM173" s="587"/>
      <c r="IN173" s="587"/>
      <c r="IO173" s="587"/>
      <c r="IP173" s="587"/>
      <c r="IQ173" s="587"/>
      <c r="IR173" s="587"/>
      <c r="IS173" s="587"/>
      <c r="IT173" s="587"/>
      <c r="IU173" s="587"/>
      <c r="IV173" s="587"/>
    </row>
    <row r="174" spans="1:256" s="388" customFormat="1" ht="12.75" customHeight="1" x14ac:dyDescent="0.25">
      <c r="A174" s="282"/>
      <c r="B174" s="282"/>
      <c r="C174" s="282"/>
      <c r="D174" s="282"/>
      <c r="E174" s="305"/>
      <c r="F174" s="305"/>
      <c r="G174" s="282"/>
      <c r="H174" s="282"/>
      <c r="I174" s="282"/>
      <c r="J174" s="305"/>
      <c r="K174" s="305"/>
      <c r="L174" s="282"/>
      <c r="M174" s="305"/>
      <c r="N174" s="305"/>
      <c r="O174" s="282"/>
      <c r="P174" s="282"/>
      <c r="Q174" s="282"/>
      <c r="R174" s="282"/>
      <c r="S174" s="413"/>
      <c r="T174" s="406" t="s">
        <v>202</v>
      </c>
      <c r="U174" s="317"/>
      <c r="V174" s="317"/>
      <c r="W174" s="317"/>
      <c r="X174" s="325" t="s">
        <v>237</v>
      </c>
      <c r="Y174" s="325" t="s">
        <v>159</v>
      </c>
      <c r="Z174" s="317" t="s">
        <v>237</v>
      </c>
      <c r="AA174" s="317"/>
      <c r="AB174" s="318"/>
      <c r="AC174" s="369" t="s">
        <v>642</v>
      </c>
      <c r="AD174" s="369">
        <v>0.17199999999999999</v>
      </c>
      <c r="AE174" s="317" t="s">
        <v>237</v>
      </c>
      <c r="AF174" s="318"/>
      <c r="AG174" s="335" t="s">
        <v>9</v>
      </c>
      <c r="AH174" s="369">
        <v>9.3000000000000013E-2</v>
      </c>
      <c r="AI174" s="369" t="s">
        <v>482</v>
      </c>
      <c r="AJ174" s="317" t="s">
        <v>407</v>
      </c>
      <c r="AK174" s="318"/>
      <c r="AL174" s="335" t="s">
        <v>589</v>
      </c>
      <c r="AM174" s="369">
        <v>2.5000000000000001E-3</v>
      </c>
      <c r="AN174" s="317" t="s">
        <v>447</v>
      </c>
      <c r="AO174" s="335"/>
      <c r="AP174" s="335"/>
      <c r="AQ174" s="371"/>
      <c r="AR174" s="282"/>
      <c r="AS174" s="282"/>
      <c r="AT174" s="377" t="str">
        <f>IF('INPUT &amp; OUTPUT'!$AF$10=1,"",IF('INPUT &amp; OUTPUT'!$AF$10=2,$B174,$T174))</f>
        <v>Shop (Agricultural supplies store)</v>
      </c>
      <c r="AU174" s="378"/>
      <c r="AV174" s="378"/>
      <c r="AW174" s="379"/>
      <c r="AX174" s="380" t="str">
        <f>IF('INPUT &amp; OUTPUT'!$AF$10=1,"",IF('INPUT &amp; OUTPUT'!$AF$10=2,$B174,$Z174))</f>
        <v>Shop</v>
      </c>
      <c r="AY174" s="381"/>
      <c r="AZ174" s="380"/>
      <c r="BA174" s="382" t="str">
        <f>IF('INPUT &amp; OUTPUT'!$AF$10=1,"",IF('INPUT &amp; OUTPUT'!$AF$10=2,E174,AC174))</f>
        <v>m² TUA</v>
      </c>
      <c r="BB174" s="383">
        <f>IF('INPUT &amp; OUTPUT'!$AF$10=1,"",IF('INPUT &amp; OUTPUT'!$AF$10=2,F174,AD174))</f>
        <v>0.17199999999999999</v>
      </c>
      <c r="BC174" s="380" t="str">
        <f>IF('INPUT &amp; OUTPUT'!$AF$10=1,"",IF('INPUT &amp; OUTPUT'!$AF$10=2,$G174,$AE174))</f>
        <v>Shop</v>
      </c>
      <c r="BD174" s="384"/>
      <c r="BE174" s="385"/>
      <c r="BF174" s="385" t="str">
        <f>IF('INPUT &amp; OUTPUT'!$AF$10=1,"",IF('INPUT &amp; OUTPUT'!$AF$10=2,$J174,$AG174))</f>
        <v>m²  GFA</v>
      </c>
      <c r="BG174" s="386">
        <f>IF('INPUT &amp; OUTPUT'!$AF$10=1,"",IF('INPUT &amp; OUTPUT'!$AF$10=2,"",$AH174))</f>
        <v>9.3000000000000013E-2</v>
      </c>
      <c r="BH174" s="296" t="str">
        <f>IF('INPUT &amp; OUTPUT'!$AF$10=1,"",IF('INPUT &amp; OUTPUT'!$AF$10=2,$K174,$AI174))</f>
        <v>1/5 or part</v>
      </c>
      <c r="BI174" s="380" t="str">
        <f>IF('INPUT &amp; OUTPUT'!$AF$10=1,"",IF('INPUT &amp; OUTPUT'!$AF$10=2,$L174,$AJ174))</f>
        <v>Commercial or retail uses</v>
      </c>
      <c r="BJ174" s="385"/>
      <c r="BK174" s="385" t="str">
        <f>IF('INPUT &amp; OUTPUT'!$AF$10=1,"",IF('INPUT &amp; OUTPUT'!$AF$10=2,$M174,$AL174))</f>
        <v>m² site area</v>
      </c>
      <c r="BL174" s="296">
        <f>IF('INPUT &amp; OUTPUT'!$AF$10=1,"",IF('INPUT &amp; OUTPUT'!$AF$10=2,$N174,$AM174))</f>
        <v>2.5000000000000001E-3</v>
      </c>
      <c r="BM174" s="384" t="str">
        <f>IF(OR(BI174="Single dwelling unit",BI174="Multiple dwelling units"),"dwelling",IF(AND('INPUT &amp; OUTPUT'!$AF$10=2,'Reference Data'!AT174&lt;&gt;0),"lot","-"))</f>
        <v>-</v>
      </c>
      <c r="BN174" s="387"/>
      <c r="BO174" s="380" t="str">
        <f>IF('INPUT &amp; OUTPUT'!$AF$10=1,"",IF('INPUT &amp; OUTPUT'!$AF$10=2,$O174,$AN174))</f>
        <v>Commercial (bulk goods)</v>
      </c>
      <c r="BP174" s="378"/>
      <c r="BQ174" s="378"/>
      <c r="BR174" s="379"/>
      <c r="BS174" s="282"/>
      <c r="BT174" s="282"/>
      <c r="BU174" s="282"/>
      <c r="BV174" s="282"/>
      <c r="BW174" s="282"/>
      <c r="BX174" s="282"/>
      <c r="BY174" s="282"/>
      <c r="BZ174" s="282"/>
      <c r="CA174" s="309"/>
      <c r="CB174" s="282"/>
      <c r="CC174" s="282"/>
      <c r="CD174" s="282"/>
      <c r="CE174" s="282"/>
      <c r="CF174" s="282"/>
      <c r="CG174" s="282"/>
      <c r="CH174" s="282"/>
      <c r="CI174" s="282"/>
      <c r="CJ174" s="282"/>
      <c r="CK174" s="282"/>
      <c r="CL174" s="282"/>
      <c r="CM174" s="282"/>
      <c r="CN174" s="282"/>
      <c r="CO174" s="282"/>
      <c r="CP174" s="282"/>
      <c r="CQ174" s="282"/>
      <c r="CR174" s="282"/>
      <c r="CS174" s="282"/>
      <c r="CT174" s="282"/>
      <c r="CU174" s="282"/>
      <c r="CV174" s="282"/>
      <c r="CW174" s="282"/>
      <c r="CX174" s="282"/>
      <c r="CY174" s="282"/>
      <c r="CZ174" s="282"/>
      <c r="DA174" s="282"/>
      <c r="DB174" s="282"/>
      <c r="DC174" s="282"/>
      <c r="DD174" s="282"/>
      <c r="DE174" s="282"/>
      <c r="DF174" s="282"/>
      <c r="DG174" s="282"/>
      <c r="DH174" s="282"/>
      <c r="DI174" s="282"/>
      <c r="DJ174" s="282"/>
      <c r="DK174" s="282"/>
      <c r="DL174" s="282"/>
      <c r="DM174" s="282"/>
      <c r="DN174" s="282"/>
      <c r="DO174" s="282"/>
      <c r="DP174" s="282"/>
      <c r="DQ174" s="282"/>
      <c r="DR174" s="282"/>
      <c r="DS174" s="282"/>
      <c r="DT174" s="282"/>
      <c r="DU174" s="282"/>
      <c r="DV174" s="282"/>
      <c r="DW174" s="282"/>
      <c r="DX174" s="282"/>
      <c r="DY174" s="282"/>
      <c r="DZ174" s="282"/>
      <c r="EA174" s="282"/>
      <c r="EB174" s="282"/>
      <c r="EC174" s="282"/>
      <c r="ED174" s="282"/>
      <c r="EE174" s="282"/>
      <c r="EF174" s="282"/>
      <c r="EG174" s="282"/>
      <c r="EH174" s="282"/>
      <c r="EI174" s="282"/>
      <c r="EJ174" s="282"/>
      <c r="EK174" s="282"/>
      <c r="EL174" s="282"/>
      <c r="EM174" s="282"/>
      <c r="EN174" s="282"/>
      <c r="EO174" s="282"/>
      <c r="EP174" s="282"/>
      <c r="EQ174" s="282"/>
      <c r="ER174" s="282"/>
      <c r="ES174" s="282"/>
      <c r="ET174" s="282"/>
      <c r="EU174" s="282"/>
      <c r="EV174" s="282"/>
      <c r="EW174" s="282"/>
      <c r="EX174" s="282"/>
      <c r="EY174" s="282"/>
      <c r="EZ174" s="282"/>
      <c r="FA174" s="282"/>
      <c r="FB174" s="282"/>
      <c r="FC174" s="282"/>
      <c r="FD174" s="282"/>
      <c r="FE174" s="282"/>
      <c r="FF174" s="282"/>
      <c r="FG174" s="282"/>
      <c r="FH174" s="282"/>
      <c r="FI174" s="282"/>
      <c r="FJ174" s="282"/>
      <c r="FK174" s="282"/>
      <c r="FL174" s="282"/>
      <c r="FM174" s="282"/>
      <c r="FN174" s="282"/>
      <c r="FO174" s="282"/>
      <c r="FP174" s="282"/>
      <c r="FQ174" s="282"/>
      <c r="FR174" s="282"/>
      <c r="FS174" s="282"/>
      <c r="FT174" s="282"/>
      <c r="FU174" s="282"/>
      <c r="FV174" s="282"/>
      <c r="FW174" s="282"/>
      <c r="FX174" s="282"/>
      <c r="FY174" s="282"/>
      <c r="FZ174" s="282"/>
      <c r="GA174" s="282"/>
      <c r="GB174" s="282"/>
      <c r="GC174" s="282"/>
      <c r="GD174" s="282"/>
      <c r="GE174" s="282"/>
      <c r="GF174" s="282"/>
      <c r="GG174" s="282"/>
      <c r="GH174" s="587"/>
      <c r="GI174" s="587"/>
      <c r="GJ174" s="587"/>
      <c r="GK174" s="587"/>
      <c r="GL174" s="587"/>
      <c r="GM174" s="587"/>
      <c r="GN174" s="587"/>
      <c r="GO174" s="587"/>
      <c r="GP174" s="587"/>
      <c r="GQ174" s="587"/>
      <c r="GR174" s="587"/>
      <c r="GS174" s="587"/>
      <c r="GT174" s="587"/>
      <c r="GU174" s="587"/>
      <c r="GV174" s="587"/>
      <c r="GW174" s="587"/>
      <c r="GX174" s="587"/>
      <c r="GY174" s="587"/>
      <c r="GZ174" s="587"/>
      <c r="HA174" s="587"/>
      <c r="HB174" s="587"/>
      <c r="HC174" s="587"/>
      <c r="HD174" s="587"/>
      <c r="HE174" s="587"/>
      <c r="HF174" s="587"/>
      <c r="HG174" s="587"/>
      <c r="HH174" s="587"/>
      <c r="HI174" s="587"/>
      <c r="HJ174" s="587"/>
      <c r="HK174" s="587"/>
      <c r="HL174" s="587"/>
      <c r="HM174" s="587"/>
      <c r="HN174" s="587"/>
      <c r="HO174" s="587"/>
      <c r="HP174" s="587"/>
      <c r="HQ174" s="587"/>
      <c r="HR174" s="587"/>
      <c r="HS174" s="587"/>
      <c r="HT174" s="587"/>
      <c r="HU174" s="587"/>
      <c r="HV174" s="587"/>
      <c r="HW174" s="587"/>
      <c r="HX174" s="587"/>
      <c r="HY174" s="587"/>
      <c r="HZ174" s="587"/>
      <c r="IA174" s="587"/>
      <c r="IB174" s="587"/>
      <c r="IC174" s="587"/>
      <c r="ID174" s="587"/>
      <c r="IE174" s="587"/>
      <c r="IF174" s="587"/>
      <c r="IG174" s="587"/>
      <c r="IH174" s="587"/>
      <c r="II174" s="587"/>
      <c r="IJ174" s="587"/>
      <c r="IK174" s="587"/>
      <c r="IL174" s="587"/>
      <c r="IM174" s="587"/>
      <c r="IN174" s="587"/>
      <c r="IO174" s="587"/>
      <c r="IP174" s="587"/>
      <c r="IQ174" s="587"/>
      <c r="IR174" s="587"/>
      <c r="IS174" s="587"/>
      <c r="IT174" s="587"/>
      <c r="IU174" s="587"/>
      <c r="IV174" s="587"/>
    </row>
    <row r="175" spans="1:256" s="388" customFormat="1" ht="12.75" customHeight="1" x14ac:dyDescent="0.25">
      <c r="A175" s="282"/>
      <c r="B175" s="282"/>
      <c r="C175" s="282"/>
      <c r="D175" s="282"/>
      <c r="E175" s="305"/>
      <c r="F175" s="305"/>
      <c r="G175" s="282"/>
      <c r="H175" s="282"/>
      <c r="I175" s="282"/>
      <c r="J175" s="305"/>
      <c r="K175" s="305"/>
      <c r="L175" s="282"/>
      <c r="M175" s="305"/>
      <c r="N175" s="305"/>
      <c r="O175" s="282"/>
      <c r="P175" s="282"/>
      <c r="Q175" s="282"/>
      <c r="R175" s="282"/>
      <c r="S175" s="413"/>
      <c r="T175" s="335" t="s">
        <v>59</v>
      </c>
      <c r="U175" s="317"/>
      <c r="V175" s="317"/>
      <c r="W175" s="317"/>
      <c r="X175" s="369" t="s">
        <v>238</v>
      </c>
      <c r="Y175" s="369" t="s">
        <v>185</v>
      </c>
      <c r="Z175" s="317" t="s">
        <v>54</v>
      </c>
      <c r="AA175" s="317"/>
      <c r="AB175" s="318"/>
      <c r="AC175" s="369" t="s">
        <v>8</v>
      </c>
      <c r="AD175" s="369">
        <v>0.28600000000000003</v>
      </c>
      <c r="AE175" s="317" t="s">
        <v>238</v>
      </c>
      <c r="AF175" s="318"/>
      <c r="AG175" s="335" t="s">
        <v>9</v>
      </c>
      <c r="AH175" s="369">
        <v>1.9E-2</v>
      </c>
      <c r="AI175" s="369" t="s">
        <v>482</v>
      </c>
      <c r="AJ175" s="317" t="s">
        <v>407</v>
      </c>
      <c r="AK175" s="318"/>
      <c r="AL175" s="335" t="s">
        <v>589</v>
      </c>
      <c r="AM175" s="369">
        <v>2.5000000000000001E-3</v>
      </c>
      <c r="AN175" s="317" t="s">
        <v>445</v>
      </c>
      <c r="AO175" s="335"/>
      <c r="AP175" s="335"/>
      <c r="AQ175" s="371"/>
      <c r="AR175" s="282"/>
      <c r="AS175" s="282"/>
      <c r="AT175" s="377" t="str">
        <f>IF('INPUT &amp; OUTPUT'!$AF$10=1,"",IF('INPUT &amp; OUTPUT'!$AF$10=2,$B175,$T175))</f>
        <v>Shopping Complex (0-10000m² GFA)</v>
      </c>
      <c r="AU175" s="378"/>
      <c r="AV175" s="378"/>
      <c r="AW175" s="379"/>
      <c r="AX175" s="380" t="str">
        <f>IF('INPUT &amp; OUTPUT'!$AF$10=1,"",IF('INPUT &amp; OUTPUT'!$AF$10=2,$B175,$Z175))</f>
        <v>Shopping Complex 0 - 10,000m² GFA</v>
      </c>
      <c r="AY175" s="381"/>
      <c r="AZ175" s="380"/>
      <c r="BA175" s="382" t="str">
        <f>IF('INPUT &amp; OUTPUT'!$AF$10=1,"",IF('INPUT &amp; OUTPUT'!$AF$10=2,E175,AC175))</f>
        <v>m² GFA</v>
      </c>
      <c r="BB175" s="383">
        <f>IF('INPUT &amp; OUTPUT'!$AF$10=1,"",IF('INPUT &amp; OUTPUT'!$AF$10=2,F175,AD175))</f>
        <v>0.28600000000000003</v>
      </c>
      <c r="BC175" s="380" t="str">
        <f>IF('INPUT &amp; OUTPUT'!$AF$10=1,"",IF('INPUT &amp; OUTPUT'!$AF$10=2,$G175,$AE175))</f>
        <v>Shopping Complex</v>
      </c>
      <c r="BD175" s="384"/>
      <c r="BE175" s="385"/>
      <c r="BF175" s="385" t="str">
        <f>IF('INPUT &amp; OUTPUT'!$AF$10=1,"",IF('INPUT &amp; OUTPUT'!$AF$10=2,$J175,$AG175))</f>
        <v>m²  GFA</v>
      </c>
      <c r="BG175" s="386">
        <f>IF('INPUT &amp; OUTPUT'!$AF$10=1,"",IF('INPUT &amp; OUTPUT'!$AF$10=2,"",$AH175))</f>
        <v>1.9E-2</v>
      </c>
      <c r="BH175" s="296" t="str">
        <f>IF('INPUT &amp; OUTPUT'!$AF$10=1,"",IF('INPUT &amp; OUTPUT'!$AF$10=2,$K175,$AI175))</f>
        <v>1/5 or part</v>
      </c>
      <c r="BI175" s="380" t="str">
        <f>IF('INPUT &amp; OUTPUT'!$AF$10=1,"",IF('INPUT &amp; OUTPUT'!$AF$10=2,$L175,$AJ175))</f>
        <v>Commercial or retail uses</v>
      </c>
      <c r="BJ175" s="385"/>
      <c r="BK175" s="385" t="str">
        <f>IF('INPUT &amp; OUTPUT'!$AF$10=1,"",IF('INPUT &amp; OUTPUT'!$AF$10=2,$M175,$AL175))</f>
        <v>m² site area</v>
      </c>
      <c r="BL175" s="296">
        <f>IF('INPUT &amp; OUTPUT'!$AF$10=1,"",IF('INPUT &amp; OUTPUT'!$AF$10=2,$N175,$AM175))</f>
        <v>2.5000000000000001E-3</v>
      </c>
      <c r="BM175" s="384" t="str">
        <f>IF(OR(BI175="Single dwelling unit",BI175="Multiple dwelling units"),"dwelling",IF(AND('INPUT &amp; OUTPUT'!$AF$10=2,'Reference Data'!AT175&lt;&gt;0),"lot","-"))</f>
        <v>-</v>
      </c>
      <c r="BN175" s="387"/>
      <c r="BO175" s="380" t="str">
        <f>IF('INPUT &amp; OUTPUT'!$AF$10=1,"",IF('INPUT &amp; OUTPUT'!$AF$10=2,$O175,$AN175))</f>
        <v>Commercial (retail)</v>
      </c>
      <c r="BP175" s="378"/>
      <c r="BQ175" s="378"/>
      <c r="BR175" s="379"/>
      <c r="BS175" s="282"/>
      <c r="BT175" s="282"/>
      <c r="BU175" s="282"/>
      <c r="BV175" s="282"/>
      <c r="BW175" s="282"/>
      <c r="BX175" s="282"/>
      <c r="BY175" s="282"/>
      <c r="BZ175" s="282"/>
      <c r="CA175" s="309"/>
      <c r="CB175" s="282"/>
      <c r="CC175" s="282"/>
      <c r="CD175" s="282"/>
      <c r="CE175" s="282"/>
      <c r="CF175" s="282"/>
      <c r="CG175" s="282"/>
      <c r="CH175" s="282"/>
      <c r="CI175" s="282"/>
      <c r="CJ175" s="282"/>
      <c r="CK175" s="282"/>
      <c r="CL175" s="282"/>
      <c r="CM175" s="282"/>
      <c r="CN175" s="282"/>
      <c r="CO175" s="282"/>
      <c r="CP175" s="282"/>
      <c r="CQ175" s="282"/>
      <c r="CR175" s="282"/>
      <c r="CS175" s="282"/>
      <c r="CT175" s="282"/>
      <c r="CU175" s="282"/>
      <c r="CV175" s="282"/>
      <c r="CW175" s="282"/>
      <c r="CX175" s="282"/>
      <c r="CY175" s="282"/>
      <c r="CZ175" s="282"/>
      <c r="DA175" s="282"/>
      <c r="DB175" s="282"/>
      <c r="DC175" s="282"/>
      <c r="DD175" s="282"/>
      <c r="DE175" s="282"/>
      <c r="DF175" s="282"/>
      <c r="DG175" s="282"/>
      <c r="DH175" s="282"/>
      <c r="DI175" s="282"/>
      <c r="DJ175" s="282"/>
      <c r="DK175" s="282"/>
      <c r="DL175" s="282"/>
      <c r="DM175" s="282"/>
      <c r="DN175" s="282"/>
      <c r="DO175" s="282"/>
      <c r="DP175" s="282"/>
      <c r="DQ175" s="282"/>
      <c r="DR175" s="282"/>
      <c r="DS175" s="282"/>
      <c r="DT175" s="282"/>
      <c r="DU175" s="282"/>
      <c r="DV175" s="282"/>
      <c r="DW175" s="282"/>
      <c r="DX175" s="282"/>
      <c r="DY175" s="282"/>
      <c r="DZ175" s="282"/>
      <c r="EA175" s="282"/>
      <c r="EB175" s="282"/>
      <c r="EC175" s="282"/>
      <c r="ED175" s="282"/>
      <c r="EE175" s="282"/>
      <c r="EF175" s="282"/>
      <c r="EG175" s="282"/>
      <c r="EH175" s="282"/>
      <c r="EI175" s="282"/>
      <c r="EJ175" s="282"/>
      <c r="EK175" s="282"/>
      <c r="EL175" s="282"/>
      <c r="EM175" s="282"/>
      <c r="EN175" s="282"/>
      <c r="EO175" s="282"/>
      <c r="EP175" s="282"/>
      <c r="EQ175" s="282"/>
      <c r="ER175" s="282"/>
      <c r="ES175" s="282"/>
      <c r="ET175" s="282"/>
      <c r="EU175" s="282"/>
      <c r="EV175" s="282"/>
      <c r="EW175" s="282"/>
      <c r="EX175" s="282"/>
      <c r="EY175" s="282"/>
      <c r="EZ175" s="282"/>
      <c r="FA175" s="282"/>
      <c r="FB175" s="282"/>
      <c r="FC175" s="282"/>
      <c r="FD175" s="282"/>
      <c r="FE175" s="282"/>
      <c r="FF175" s="282"/>
      <c r="FG175" s="282"/>
      <c r="FH175" s="282"/>
      <c r="FI175" s="282"/>
      <c r="FJ175" s="282"/>
      <c r="FK175" s="282"/>
      <c r="FL175" s="282"/>
      <c r="FM175" s="282"/>
      <c r="FN175" s="282"/>
      <c r="FO175" s="282"/>
      <c r="FP175" s="282"/>
      <c r="FQ175" s="282"/>
      <c r="FR175" s="282"/>
      <c r="FS175" s="282"/>
      <c r="FT175" s="282"/>
      <c r="FU175" s="282"/>
      <c r="FV175" s="282"/>
      <c r="FW175" s="282"/>
      <c r="FX175" s="282"/>
      <c r="FY175" s="282"/>
      <c r="FZ175" s="282"/>
      <c r="GA175" s="282"/>
      <c r="GB175" s="282"/>
      <c r="GC175" s="282"/>
      <c r="GD175" s="282"/>
      <c r="GE175" s="282"/>
      <c r="GF175" s="282"/>
      <c r="GG175" s="282"/>
      <c r="GH175" s="587"/>
      <c r="GI175" s="587"/>
      <c r="GJ175" s="587"/>
      <c r="GK175" s="587"/>
      <c r="GL175" s="587"/>
      <c r="GM175" s="587"/>
      <c r="GN175" s="587"/>
      <c r="GO175" s="587"/>
      <c r="GP175" s="587"/>
      <c r="GQ175" s="587"/>
      <c r="GR175" s="587"/>
      <c r="GS175" s="587"/>
      <c r="GT175" s="587"/>
      <c r="GU175" s="587"/>
      <c r="GV175" s="587"/>
      <c r="GW175" s="587"/>
      <c r="GX175" s="587"/>
      <c r="GY175" s="587"/>
      <c r="GZ175" s="587"/>
      <c r="HA175" s="587"/>
      <c r="HB175" s="587"/>
      <c r="HC175" s="587"/>
      <c r="HD175" s="587"/>
      <c r="HE175" s="587"/>
      <c r="HF175" s="587"/>
      <c r="HG175" s="587"/>
      <c r="HH175" s="587"/>
      <c r="HI175" s="587"/>
      <c r="HJ175" s="587"/>
      <c r="HK175" s="587"/>
      <c r="HL175" s="587"/>
      <c r="HM175" s="587"/>
      <c r="HN175" s="587"/>
      <c r="HO175" s="587"/>
      <c r="HP175" s="587"/>
      <c r="HQ175" s="587"/>
      <c r="HR175" s="587"/>
      <c r="HS175" s="587"/>
      <c r="HT175" s="587"/>
      <c r="HU175" s="587"/>
      <c r="HV175" s="587"/>
      <c r="HW175" s="587"/>
      <c r="HX175" s="587"/>
      <c r="HY175" s="587"/>
      <c r="HZ175" s="587"/>
      <c r="IA175" s="587"/>
      <c r="IB175" s="587"/>
      <c r="IC175" s="587"/>
      <c r="ID175" s="587"/>
      <c r="IE175" s="587"/>
      <c r="IF175" s="587"/>
      <c r="IG175" s="587"/>
      <c r="IH175" s="587"/>
      <c r="II175" s="587"/>
      <c r="IJ175" s="587"/>
      <c r="IK175" s="587"/>
      <c r="IL175" s="587"/>
      <c r="IM175" s="587"/>
      <c r="IN175" s="587"/>
      <c r="IO175" s="587"/>
      <c r="IP175" s="587"/>
      <c r="IQ175" s="587"/>
      <c r="IR175" s="587"/>
      <c r="IS175" s="587"/>
      <c r="IT175" s="587"/>
      <c r="IU175" s="587"/>
      <c r="IV175" s="587"/>
    </row>
    <row r="176" spans="1:256" s="388" customFormat="1" ht="12.75" customHeight="1" x14ac:dyDescent="0.25">
      <c r="A176" s="282"/>
      <c r="B176" s="282"/>
      <c r="C176" s="282"/>
      <c r="D176" s="282"/>
      <c r="E176" s="305"/>
      <c r="F176" s="305"/>
      <c r="G176" s="282"/>
      <c r="H176" s="282"/>
      <c r="I176" s="282"/>
      <c r="J176" s="305"/>
      <c r="K176" s="305"/>
      <c r="L176" s="282"/>
      <c r="M176" s="305"/>
      <c r="N176" s="305"/>
      <c r="O176" s="282"/>
      <c r="P176" s="282"/>
      <c r="Q176" s="282"/>
      <c r="R176" s="282"/>
      <c r="S176" s="413"/>
      <c r="T176" s="335" t="s">
        <v>105</v>
      </c>
      <c r="U176" s="317"/>
      <c r="V176" s="317"/>
      <c r="W176" s="317"/>
      <c r="X176" s="369" t="s">
        <v>238</v>
      </c>
      <c r="Y176" s="369" t="s">
        <v>185</v>
      </c>
      <c r="Z176" s="317" t="s">
        <v>55</v>
      </c>
      <c r="AA176" s="317"/>
      <c r="AB176" s="318"/>
      <c r="AC176" s="369" t="s">
        <v>8</v>
      </c>
      <c r="AD176" s="369">
        <v>0.184</v>
      </c>
      <c r="AE176" s="317" t="s">
        <v>238</v>
      </c>
      <c r="AF176" s="318"/>
      <c r="AG176" s="335" t="s">
        <v>9</v>
      </c>
      <c r="AH176" s="369">
        <v>1.9E-2</v>
      </c>
      <c r="AI176" s="369" t="s">
        <v>482</v>
      </c>
      <c r="AJ176" s="317" t="s">
        <v>407</v>
      </c>
      <c r="AK176" s="318"/>
      <c r="AL176" s="335" t="s">
        <v>589</v>
      </c>
      <c r="AM176" s="369">
        <v>2.5000000000000001E-3</v>
      </c>
      <c r="AN176" s="317" t="s">
        <v>445</v>
      </c>
      <c r="AO176" s="335"/>
      <c r="AP176" s="335"/>
      <c r="AQ176" s="371"/>
      <c r="AR176" s="282"/>
      <c r="AS176" s="282"/>
      <c r="AT176" s="377" t="str">
        <f>IF('INPUT &amp; OUTPUT'!$AF$10=1,"",IF('INPUT &amp; OUTPUT'!$AF$10=2,$B176,$T176))</f>
        <v>Shopping Complex (10000-20000 GFA)</v>
      </c>
      <c r="AU176" s="378"/>
      <c r="AV176" s="378"/>
      <c r="AW176" s="379"/>
      <c r="AX176" s="380" t="str">
        <f>IF('INPUT &amp; OUTPUT'!$AF$10=1,"",IF('INPUT &amp; OUTPUT'!$AF$10=2,$B176,$Z176))</f>
        <v>Shopping Complex 10,000 - 20,000m² GFA</v>
      </c>
      <c r="AY176" s="381"/>
      <c r="AZ176" s="380"/>
      <c r="BA176" s="382" t="str">
        <f>IF('INPUT &amp; OUTPUT'!$AF$10=1,"",IF('INPUT &amp; OUTPUT'!$AF$10=2,E176,AC176))</f>
        <v>m² GFA</v>
      </c>
      <c r="BB176" s="383">
        <f>IF('INPUT &amp; OUTPUT'!$AF$10=1,"",IF('INPUT &amp; OUTPUT'!$AF$10=2,F176,AD176))</f>
        <v>0.184</v>
      </c>
      <c r="BC176" s="380" t="str">
        <f>IF('INPUT &amp; OUTPUT'!$AF$10=1,"",IF('INPUT &amp; OUTPUT'!$AF$10=2,$G176,$AE176))</f>
        <v>Shopping Complex</v>
      </c>
      <c r="BD176" s="384"/>
      <c r="BE176" s="385"/>
      <c r="BF176" s="385" t="str">
        <f>IF('INPUT &amp; OUTPUT'!$AF$10=1,"",IF('INPUT &amp; OUTPUT'!$AF$10=2,$J176,$AG176))</f>
        <v>m²  GFA</v>
      </c>
      <c r="BG176" s="386">
        <f>IF('INPUT &amp; OUTPUT'!$AF$10=1,"",IF('INPUT &amp; OUTPUT'!$AF$10=2,"",$AH176))</f>
        <v>1.9E-2</v>
      </c>
      <c r="BH176" s="296" t="str">
        <f>IF('INPUT &amp; OUTPUT'!$AF$10=1,"",IF('INPUT &amp; OUTPUT'!$AF$10=2,$K176,$AI176))</f>
        <v>1/5 or part</v>
      </c>
      <c r="BI176" s="380" t="str">
        <f>IF('INPUT &amp; OUTPUT'!$AF$10=1,"",IF('INPUT &amp; OUTPUT'!$AF$10=2,$L176,$AJ176))</f>
        <v>Commercial or retail uses</v>
      </c>
      <c r="BJ176" s="385"/>
      <c r="BK176" s="385" t="str">
        <f>IF('INPUT &amp; OUTPUT'!$AF$10=1,"",IF('INPUT &amp; OUTPUT'!$AF$10=2,$M176,$AL176))</f>
        <v>m² site area</v>
      </c>
      <c r="BL176" s="296">
        <f>IF('INPUT &amp; OUTPUT'!$AF$10=1,"",IF('INPUT &amp; OUTPUT'!$AF$10=2,$N176,$AM176))</f>
        <v>2.5000000000000001E-3</v>
      </c>
      <c r="BM176" s="384" t="str">
        <f>IF(OR(BI176="Single dwelling unit",BI176="Multiple dwelling units"),"dwelling",IF(AND('INPUT &amp; OUTPUT'!$AF$10=2,'Reference Data'!AT176&lt;&gt;0),"lot","-"))</f>
        <v>-</v>
      </c>
      <c r="BN176" s="387"/>
      <c r="BO176" s="380" t="str">
        <f>IF('INPUT &amp; OUTPUT'!$AF$10=1,"",IF('INPUT &amp; OUTPUT'!$AF$10=2,$O176,$AN176))</f>
        <v>Commercial (retail)</v>
      </c>
      <c r="BP176" s="378"/>
      <c r="BQ176" s="378"/>
      <c r="BR176" s="379"/>
      <c r="BS176" s="282"/>
      <c r="BT176" s="282"/>
      <c r="BU176" s="282"/>
      <c r="BV176" s="282"/>
      <c r="BW176" s="282"/>
      <c r="BX176" s="282"/>
      <c r="BY176" s="282"/>
      <c r="BZ176" s="282"/>
      <c r="CA176" s="309"/>
      <c r="CB176" s="282"/>
      <c r="CC176" s="282"/>
      <c r="CD176" s="282"/>
      <c r="CE176" s="282"/>
      <c r="CF176" s="282"/>
      <c r="CG176" s="282"/>
      <c r="CH176" s="282"/>
      <c r="CI176" s="282"/>
      <c r="CJ176" s="282"/>
      <c r="CK176" s="282"/>
      <c r="CL176" s="282"/>
      <c r="CM176" s="282"/>
      <c r="CN176" s="282"/>
      <c r="CO176" s="282"/>
      <c r="CP176" s="282"/>
      <c r="CQ176" s="282"/>
      <c r="CR176" s="282"/>
      <c r="CS176" s="282"/>
      <c r="CT176" s="282"/>
      <c r="CU176" s="282"/>
      <c r="CV176" s="282"/>
      <c r="CW176" s="282"/>
      <c r="CX176" s="282"/>
      <c r="CY176" s="282"/>
      <c r="CZ176" s="282"/>
      <c r="DA176" s="282"/>
      <c r="DB176" s="282"/>
      <c r="DC176" s="282"/>
      <c r="DD176" s="282"/>
      <c r="DE176" s="282"/>
      <c r="DF176" s="282"/>
      <c r="DG176" s="282"/>
      <c r="DH176" s="282"/>
      <c r="DI176" s="282"/>
      <c r="DJ176" s="282"/>
      <c r="DK176" s="282"/>
      <c r="DL176" s="282"/>
      <c r="DM176" s="282"/>
      <c r="DN176" s="282"/>
      <c r="DO176" s="282"/>
      <c r="DP176" s="282"/>
      <c r="DQ176" s="282"/>
      <c r="DR176" s="282"/>
      <c r="DS176" s="282"/>
      <c r="DT176" s="282"/>
      <c r="DU176" s="282"/>
      <c r="DV176" s="282"/>
      <c r="DW176" s="282"/>
      <c r="DX176" s="282"/>
      <c r="DY176" s="282"/>
      <c r="DZ176" s="282"/>
      <c r="EA176" s="282"/>
      <c r="EB176" s="282"/>
      <c r="EC176" s="282"/>
      <c r="ED176" s="282"/>
      <c r="EE176" s="282"/>
      <c r="EF176" s="282"/>
      <c r="EG176" s="282"/>
      <c r="EH176" s="282"/>
      <c r="EI176" s="282"/>
      <c r="EJ176" s="282"/>
      <c r="EK176" s="282"/>
      <c r="EL176" s="282"/>
      <c r="EM176" s="282"/>
      <c r="EN176" s="282"/>
      <c r="EO176" s="282"/>
      <c r="EP176" s="282"/>
      <c r="EQ176" s="282"/>
      <c r="ER176" s="282"/>
      <c r="ES176" s="282"/>
      <c r="ET176" s="282"/>
      <c r="EU176" s="282"/>
      <c r="EV176" s="282"/>
      <c r="EW176" s="282"/>
      <c r="EX176" s="282"/>
      <c r="EY176" s="282"/>
      <c r="EZ176" s="282"/>
      <c r="FA176" s="282"/>
      <c r="FB176" s="282"/>
      <c r="FC176" s="282"/>
      <c r="FD176" s="282"/>
      <c r="FE176" s="282"/>
      <c r="FF176" s="282"/>
      <c r="FG176" s="282"/>
      <c r="FH176" s="282"/>
      <c r="FI176" s="282"/>
      <c r="FJ176" s="282"/>
      <c r="FK176" s="282"/>
      <c r="FL176" s="282"/>
      <c r="FM176" s="282"/>
      <c r="FN176" s="282"/>
      <c r="FO176" s="282"/>
      <c r="FP176" s="282"/>
      <c r="FQ176" s="282"/>
      <c r="FR176" s="282"/>
      <c r="FS176" s="282"/>
      <c r="FT176" s="282"/>
      <c r="FU176" s="282"/>
      <c r="FV176" s="282"/>
      <c r="FW176" s="282"/>
      <c r="FX176" s="282"/>
      <c r="FY176" s="282"/>
      <c r="FZ176" s="282"/>
      <c r="GA176" s="282"/>
      <c r="GB176" s="282"/>
      <c r="GC176" s="282"/>
      <c r="GD176" s="282"/>
      <c r="GE176" s="282"/>
      <c r="GF176" s="282"/>
      <c r="GG176" s="282"/>
      <c r="GH176" s="587"/>
      <c r="GI176" s="587"/>
      <c r="GJ176" s="587"/>
      <c r="GK176" s="587"/>
      <c r="GL176" s="587"/>
      <c r="GM176" s="587"/>
      <c r="GN176" s="587"/>
      <c r="GO176" s="587"/>
      <c r="GP176" s="587"/>
      <c r="GQ176" s="587"/>
      <c r="GR176" s="587"/>
      <c r="GS176" s="587"/>
      <c r="GT176" s="587"/>
      <c r="GU176" s="587"/>
      <c r="GV176" s="587"/>
      <c r="GW176" s="587"/>
      <c r="GX176" s="587"/>
      <c r="GY176" s="587"/>
      <c r="GZ176" s="587"/>
      <c r="HA176" s="587"/>
      <c r="HB176" s="587"/>
      <c r="HC176" s="587"/>
      <c r="HD176" s="587"/>
      <c r="HE176" s="587"/>
      <c r="HF176" s="587"/>
      <c r="HG176" s="587"/>
      <c r="HH176" s="587"/>
      <c r="HI176" s="587"/>
      <c r="HJ176" s="587"/>
      <c r="HK176" s="587"/>
      <c r="HL176" s="587"/>
      <c r="HM176" s="587"/>
      <c r="HN176" s="587"/>
      <c r="HO176" s="587"/>
      <c r="HP176" s="587"/>
      <c r="HQ176" s="587"/>
      <c r="HR176" s="587"/>
      <c r="HS176" s="587"/>
      <c r="HT176" s="587"/>
      <c r="HU176" s="587"/>
      <c r="HV176" s="587"/>
      <c r="HW176" s="587"/>
      <c r="HX176" s="587"/>
      <c r="HY176" s="587"/>
      <c r="HZ176" s="587"/>
      <c r="IA176" s="587"/>
      <c r="IB176" s="587"/>
      <c r="IC176" s="587"/>
      <c r="ID176" s="587"/>
      <c r="IE176" s="587"/>
      <c r="IF176" s="587"/>
      <c r="IG176" s="587"/>
      <c r="IH176" s="587"/>
      <c r="II176" s="587"/>
      <c r="IJ176" s="587"/>
      <c r="IK176" s="587"/>
      <c r="IL176" s="587"/>
      <c r="IM176" s="587"/>
      <c r="IN176" s="587"/>
      <c r="IO176" s="587"/>
      <c r="IP176" s="587"/>
      <c r="IQ176" s="587"/>
      <c r="IR176" s="587"/>
      <c r="IS176" s="587"/>
      <c r="IT176" s="587"/>
      <c r="IU176" s="587"/>
      <c r="IV176" s="587"/>
    </row>
    <row r="177" spans="1:256" ht="12.75" customHeight="1" x14ac:dyDescent="0.25">
      <c r="E177" s="305"/>
      <c r="F177" s="305"/>
      <c r="J177" s="305"/>
      <c r="K177" s="305"/>
      <c r="M177" s="305"/>
      <c r="N177" s="305"/>
      <c r="S177" s="413"/>
      <c r="T177" s="335" t="s">
        <v>60</v>
      </c>
      <c r="U177" s="317"/>
      <c r="V177" s="317"/>
      <c r="W177" s="317"/>
      <c r="X177" s="369" t="s">
        <v>238</v>
      </c>
      <c r="Y177" s="369" t="s">
        <v>185</v>
      </c>
      <c r="Z177" s="317" t="s">
        <v>56</v>
      </c>
      <c r="AA177" s="317"/>
      <c r="AB177" s="318"/>
      <c r="AC177" s="369" t="s">
        <v>8</v>
      </c>
      <c r="AD177" s="369">
        <v>0.14899999999999999</v>
      </c>
      <c r="AE177" s="317" t="s">
        <v>238</v>
      </c>
      <c r="AF177" s="318"/>
      <c r="AG177" s="335" t="s">
        <v>9</v>
      </c>
      <c r="AH177" s="369">
        <v>1.9E-2</v>
      </c>
      <c r="AI177" s="369" t="s">
        <v>482</v>
      </c>
      <c r="AJ177" s="317" t="s">
        <v>407</v>
      </c>
      <c r="AK177" s="318"/>
      <c r="AL177" s="335" t="s">
        <v>589</v>
      </c>
      <c r="AM177" s="369">
        <v>2.5000000000000001E-3</v>
      </c>
      <c r="AN177" s="317" t="s">
        <v>445</v>
      </c>
      <c r="AO177" s="335"/>
      <c r="AP177" s="335"/>
      <c r="AQ177" s="371"/>
      <c r="AT177" s="377" t="str">
        <f>IF('INPUT &amp; OUTPUT'!$AF$10=1,"",IF('INPUT &amp; OUTPUT'!$AF$10=2,$B177,$T177))</f>
        <v>Shopping Complex (20000-30000m² GFA)</v>
      </c>
      <c r="AU177" s="378"/>
      <c r="AV177" s="378"/>
      <c r="AW177" s="379"/>
      <c r="AX177" s="380" t="str">
        <f>IF('INPUT &amp; OUTPUT'!$AF$10=1,"",IF('INPUT &amp; OUTPUT'!$AF$10=2,$B177,$Z177))</f>
        <v>Shopping Complex 20,000 - 30,000m² GFA</v>
      </c>
      <c r="AY177" s="381"/>
      <c r="AZ177" s="380"/>
      <c r="BA177" s="382" t="str">
        <f>IF('INPUT &amp; OUTPUT'!$AF$10=1,"",IF('INPUT &amp; OUTPUT'!$AF$10=2,E177,AC177))</f>
        <v>m² GFA</v>
      </c>
      <c r="BB177" s="383">
        <f>IF('INPUT &amp; OUTPUT'!$AF$10=1,"",IF('INPUT &amp; OUTPUT'!$AF$10=2,F177,AD177))</f>
        <v>0.14899999999999999</v>
      </c>
      <c r="BC177" s="380" t="str">
        <f>IF('INPUT &amp; OUTPUT'!$AF$10=1,"",IF('INPUT &amp; OUTPUT'!$AF$10=2,$G177,$AE177))</f>
        <v>Shopping Complex</v>
      </c>
      <c r="BD177" s="384"/>
      <c r="BE177" s="385"/>
      <c r="BF177" s="385" t="str">
        <f>IF('INPUT &amp; OUTPUT'!$AF$10=1,"",IF('INPUT &amp; OUTPUT'!$AF$10=2,$J177,$AG177))</f>
        <v>m²  GFA</v>
      </c>
      <c r="BG177" s="386">
        <f>IF('INPUT &amp; OUTPUT'!$AF$10=1,"",IF('INPUT &amp; OUTPUT'!$AF$10=2,"",$AH177))</f>
        <v>1.9E-2</v>
      </c>
      <c r="BH177" s="296" t="str">
        <f>IF('INPUT &amp; OUTPUT'!$AF$10=1,"",IF('INPUT &amp; OUTPUT'!$AF$10=2,$K177,$AI177))</f>
        <v>1/5 or part</v>
      </c>
      <c r="BI177" s="380" t="str">
        <f>IF('INPUT &amp; OUTPUT'!$AF$10=1,"",IF('INPUT &amp; OUTPUT'!$AF$10=2,$L177,$AJ177))</f>
        <v>Commercial or retail uses</v>
      </c>
      <c r="BJ177" s="385"/>
      <c r="BK177" s="385" t="str">
        <f>IF('INPUT &amp; OUTPUT'!$AF$10=1,"",IF('INPUT &amp; OUTPUT'!$AF$10=2,$M177,$AL177))</f>
        <v>m² site area</v>
      </c>
      <c r="BL177" s="296">
        <f>IF('INPUT &amp; OUTPUT'!$AF$10=1,"",IF('INPUT &amp; OUTPUT'!$AF$10=2,$N177,$AM177))</f>
        <v>2.5000000000000001E-3</v>
      </c>
      <c r="BM177" s="384" t="str">
        <f>IF(OR(BI177="Single dwelling unit",BI177="Multiple dwelling units"),"dwelling",IF(AND('INPUT &amp; OUTPUT'!$AF$10=2,'Reference Data'!AT177&lt;&gt;0),"lot","-"))</f>
        <v>-</v>
      </c>
      <c r="BN177" s="387"/>
      <c r="BO177" s="380" t="str">
        <f>IF('INPUT &amp; OUTPUT'!$AF$10=1,"",IF('INPUT &amp; OUTPUT'!$AF$10=2,$O177,$AN177))</f>
        <v>Commercial (retail)</v>
      </c>
      <c r="BP177" s="378"/>
      <c r="BQ177" s="378"/>
      <c r="BR177" s="379"/>
      <c r="CA177" s="309"/>
      <c r="GH177" s="587"/>
      <c r="GI177" s="587"/>
      <c r="GJ177" s="587"/>
      <c r="GK177" s="587"/>
      <c r="GL177" s="587"/>
      <c r="GM177" s="587"/>
      <c r="GN177" s="587"/>
      <c r="GO177" s="587"/>
      <c r="GP177" s="587"/>
      <c r="GQ177" s="587"/>
      <c r="GR177" s="587"/>
      <c r="GS177" s="587"/>
      <c r="GT177" s="587"/>
      <c r="GU177" s="587"/>
      <c r="GV177" s="587"/>
      <c r="GW177" s="587"/>
      <c r="GX177" s="587"/>
      <c r="GY177" s="587"/>
      <c r="GZ177" s="587"/>
      <c r="HA177" s="587"/>
      <c r="HB177" s="587"/>
      <c r="HC177" s="587"/>
      <c r="HD177" s="587"/>
      <c r="HE177" s="587"/>
      <c r="HF177" s="587"/>
      <c r="HG177" s="587"/>
      <c r="HH177" s="587"/>
      <c r="HI177" s="587"/>
      <c r="HJ177" s="587"/>
      <c r="HK177" s="587"/>
      <c r="HL177" s="587"/>
      <c r="HM177" s="587"/>
      <c r="HN177" s="587"/>
      <c r="HO177" s="587"/>
      <c r="HP177" s="587"/>
      <c r="HQ177" s="587"/>
      <c r="HR177" s="587"/>
      <c r="HS177" s="587"/>
      <c r="HT177" s="587"/>
      <c r="HU177" s="587"/>
      <c r="HV177" s="587"/>
      <c r="HW177" s="587"/>
      <c r="HX177" s="587"/>
      <c r="HY177" s="587"/>
      <c r="HZ177" s="587"/>
      <c r="IA177" s="587"/>
      <c r="IB177" s="587"/>
      <c r="IC177" s="587"/>
      <c r="ID177" s="587"/>
      <c r="IE177" s="587"/>
      <c r="IF177" s="587"/>
      <c r="IG177" s="587"/>
      <c r="IH177" s="587"/>
      <c r="II177" s="587"/>
      <c r="IJ177" s="587"/>
      <c r="IK177" s="587"/>
      <c r="IL177" s="587"/>
      <c r="IM177" s="587"/>
      <c r="IN177" s="587"/>
      <c r="IO177" s="587"/>
      <c r="IP177" s="587"/>
      <c r="IQ177" s="587"/>
      <c r="IR177" s="587"/>
      <c r="IS177" s="587"/>
      <c r="IT177" s="587"/>
      <c r="IU177" s="587"/>
      <c r="IV177" s="587"/>
    </row>
    <row r="178" spans="1:256" s="388" customFormat="1" ht="12.75" customHeight="1" x14ac:dyDescent="0.25">
      <c r="A178" s="282"/>
      <c r="B178" s="282"/>
      <c r="C178" s="282"/>
      <c r="D178" s="282"/>
      <c r="E178" s="305"/>
      <c r="F178" s="305"/>
      <c r="G178" s="282"/>
      <c r="H178" s="282"/>
      <c r="I178" s="282"/>
      <c r="J178" s="305"/>
      <c r="K178" s="305"/>
      <c r="L178" s="282"/>
      <c r="M178" s="305"/>
      <c r="N178" s="305"/>
      <c r="O178" s="282"/>
      <c r="P178" s="282"/>
      <c r="Q178" s="282"/>
      <c r="R178" s="282"/>
      <c r="S178" s="413"/>
      <c r="T178" s="335" t="s">
        <v>61</v>
      </c>
      <c r="U178" s="411"/>
      <c r="V178" s="411"/>
      <c r="W178" s="411"/>
      <c r="X178" s="369" t="s">
        <v>238</v>
      </c>
      <c r="Y178" s="369" t="s">
        <v>185</v>
      </c>
      <c r="Z178" s="317" t="s">
        <v>57</v>
      </c>
      <c r="AA178" s="317"/>
      <c r="AB178" s="318"/>
      <c r="AC178" s="369" t="s">
        <v>8</v>
      </c>
      <c r="AD178" s="369">
        <v>0.14000000000000001</v>
      </c>
      <c r="AE178" s="317" t="s">
        <v>238</v>
      </c>
      <c r="AF178" s="318"/>
      <c r="AG178" s="335" t="s">
        <v>9</v>
      </c>
      <c r="AH178" s="369">
        <v>1.9E-2</v>
      </c>
      <c r="AI178" s="369" t="s">
        <v>482</v>
      </c>
      <c r="AJ178" s="317" t="s">
        <v>407</v>
      </c>
      <c r="AK178" s="318"/>
      <c r="AL178" s="335" t="s">
        <v>589</v>
      </c>
      <c r="AM178" s="369">
        <v>2.5000000000000001E-3</v>
      </c>
      <c r="AN178" s="317" t="s">
        <v>445</v>
      </c>
      <c r="AO178" s="335"/>
      <c r="AP178" s="335"/>
      <c r="AQ178" s="371"/>
      <c r="AR178" s="282"/>
      <c r="AS178" s="282"/>
      <c r="AT178" s="377" t="str">
        <f>IF('INPUT &amp; OUTPUT'!$AF$10=1,"",IF('INPUT &amp; OUTPUT'!$AF$10=2,$B178,$T178))</f>
        <v>Shopping Complex (30000-40000m² GFA)</v>
      </c>
      <c r="AU178" s="378"/>
      <c r="AV178" s="378"/>
      <c r="AW178" s="379"/>
      <c r="AX178" s="380" t="str">
        <f>IF('INPUT &amp; OUTPUT'!$AF$10=1,"",IF('INPUT &amp; OUTPUT'!$AF$10=2,$B178,$Z178))</f>
        <v>Shopping Complex 30,000 - 40,000m² GFA</v>
      </c>
      <c r="AY178" s="381"/>
      <c r="AZ178" s="380"/>
      <c r="BA178" s="382" t="str">
        <f>IF('INPUT &amp; OUTPUT'!$AF$10=1,"",IF('INPUT &amp; OUTPUT'!$AF$10=2,E178,AC178))</f>
        <v>m² GFA</v>
      </c>
      <c r="BB178" s="383">
        <f>IF('INPUT &amp; OUTPUT'!$AF$10=1,"",IF('INPUT &amp; OUTPUT'!$AF$10=2,F178,AD178))</f>
        <v>0.14000000000000001</v>
      </c>
      <c r="BC178" s="380" t="str">
        <f>IF('INPUT &amp; OUTPUT'!$AF$10=1,"",IF('INPUT &amp; OUTPUT'!$AF$10=2,$G178,$AE178))</f>
        <v>Shopping Complex</v>
      </c>
      <c r="BD178" s="384"/>
      <c r="BE178" s="385"/>
      <c r="BF178" s="385" t="str">
        <f>IF('INPUT &amp; OUTPUT'!$AF$10=1,"",IF('INPUT &amp; OUTPUT'!$AF$10=2,$J178,$AG178))</f>
        <v>m²  GFA</v>
      </c>
      <c r="BG178" s="386">
        <f>IF('INPUT &amp; OUTPUT'!$AF$10=1,"",IF('INPUT &amp; OUTPUT'!$AF$10=2,"",$AH178))</f>
        <v>1.9E-2</v>
      </c>
      <c r="BH178" s="296" t="str">
        <f>IF('INPUT &amp; OUTPUT'!$AF$10=1,"",IF('INPUT &amp; OUTPUT'!$AF$10=2,$K178,$AI178))</f>
        <v>1/5 or part</v>
      </c>
      <c r="BI178" s="380" t="str">
        <f>IF('INPUT &amp; OUTPUT'!$AF$10=1,"",IF('INPUT &amp; OUTPUT'!$AF$10=2,$L178,$AJ178))</f>
        <v>Commercial or retail uses</v>
      </c>
      <c r="BJ178" s="385"/>
      <c r="BK178" s="385" t="str">
        <f>IF('INPUT &amp; OUTPUT'!$AF$10=1,"",IF('INPUT &amp; OUTPUT'!$AF$10=2,$M178,$AL178))</f>
        <v>m² site area</v>
      </c>
      <c r="BL178" s="296">
        <f>IF('INPUT &amp; OUTPUT'!$AF$10=1,"",IF('INPUT &amp; OUTPUT'!$AF$10=2,$N178,$AM178))</f>
        <v>2.5000000000000001E-3</v>
      </c>
      <c r="BM178" s="384" t="str">
        <f>IF(OR(BI178="Single dwelling unit",BI178="Multiple dwelling units"),"dwelling",IF(AND('INPUT &amp; OUTPUT'!$AF$10=2,'Reference Data'!AT178&lt;&gt;0),"lot","-"))</f>
        <v>-</v>
      </c>
      <c r="BN178" s="387"/>
      <c r="BO178" s="380" t="str">
        <f>IF('INPUT &amp; OUTPUT'!$AF$10=1,"",IF('INPUT &amp; OUTPUT'!$AF$10=2,$O178,$AN178))</f>
        <v>Commercial (retail)</v>
      </c>
      <c r="BP178" s="378"/>
      <c r="BQ178" s="378"/>
      <c r="BR178" s="379"/>
      <c r="BS178" s="282"/>
      <c r="BT178" s="282"/>
      <c r="BU178" s="282"/>
      <c r="BV178" s="282"/>
      <c r="BW178" s="282"/>
      <c r="BX178" s="282"/>
      <c r="BY178" s="282"/>
      <c r="BZ178" s="282"/>
      <c r="CA178" s="309"/>
      <c r="CB178" s="282"/>
      <c r="CC178" s="282"/>
      <c r="CD178" s="282"/>
      <c r="CE178" s="282"/>
      <c r="CF178" s="282"/>
      <c r="CG178" s="282"/>
      <c r="CH178" s="282"/>
      <c r="CI178" s="282"/>
      <c r="CJ178" s="282"/>
      <c r="CK178" s="282"/>
      <c r="CL178" s="282"/>
      <c r="CM178" s="282"/>
      <c r="CN178" s="282"/>
      <c r="CO178" s="282"/>
      <c r="CP178" s="282"/>
      <c r="CQ178" s="282"/>
      <c r="CR178" s="282"/>
      <c r="CS178" s="282"/>
      <c r="CT178" s="282"/>
      <c r="CU178" s="282"/>
      <c r="CV178" s="282"/>
      <c r="CW178" s="282"/>
      <c r="CX178" s="282"/>
      <c r="CY178" s="282"/>
      <c r="CZ178" s="282"/>
      <c r="DA178" s="282"/>
      <c r="DB178" s="282"/>
      <c r="DC178" s="282"/>
      <c r="DD178" s="282"/>
      <c r="DE178" s="282"/>
      <c r="DF178" s="282"/>
      <c r="DG178" s="282"/>
      <c r="DH178" s="282"/>
      <c r="DI178" s="282"/>
      <c r="DJ178" s="282"/>
      <c r="DK178" s="282"/>
      <c r="DL178" s="282"/>
      <c r="DM178" s="282"/>
      <c r="DN178" s="282"/>
      <c r="DO178" s="282"/>
      <c r="DP178" s="282"/>
      <c r="DQ178" s="282"/>
      <c r="DR178" s="282"/>
      <c r="DS178" s="282"/>
      <c r="DT178" s="282"/>
      <c r="DU178" s="282"/>
      <c r="DV178" s="282"/>
      <c r="DW178" s="282"/>
      <c r="DX178" s="282"/>
      <c r="DY178" s="282"/>
      <c r="DZ178" s="282"/>
      <c r="EA178" s="282"/>
      <c r="EB178" s="282"/>
      <c r="EC178" s="282"/>
      <c r="ED178" s="282"/>
      <c r="EE178" s="282"/>
      <c r="EF178" s="282"/>
      <c r="EG178" s="282"/>
      <c r="EH178" s="282"/>
      <c r="EI178" s="282"/>
      <c r="EJ178" s="282"/>
      <c r="EK178" s="282"/>
      <c r="EL178" s="282"/>
      <c r="EM178" s="282"/>
      <c r="EN178" s="282"/>
      <c r="EO178" s="282"/>
      <c r="EP178" s="282"/>
      <c r="EQ178" s="282"/>
      <c r="ER178" s="282"/>
      <c r="ES178" s="282"/>
      <c r="ET178" s="282"/>
      <c r="EU178" s="282"/>
      <c r="EV178" s="282"/>
      <c r="EW178" s="282"/>
      <c r="EX178" s="282"/>
      <c r="EY178" s="282"/>
      <c r="EZ178" s="282"/>
      <c r="FA178" s="282"/>
      <c r="FB178" s="282"/>
      <c r="FC178" s="282"/>
      <c r="FD178" s="282"/>
      <c r="FE178" s="282"/>
      <c r="FF178" s="282"/>
      <c r="FG178" s="282"/>
      <c r="FH178" s="282"/>
      <c r="FI178" s="282"/>
      <c r="FJ178" s="282"/>
      <c r="FK178" s="282"/>
      <c r="FL178" s="282"/>
      <c r="FM178" s="282"/>
      <c r="FN178" s="282"/>
      <c r="FO178" s="282"/>
      <c r="FP178" s="282"/>
      <c r="FQ178" s="282"/>
      <c r="FR178" s="282"/>
      <c r="FS178" s="282"/>
      <c r="FT178" s="282"/>
      <c r="FU178" s="282"/>
      <c r="FV178" s="282"/>
      <c r="FW178" s="282"/>
      <c r="FX178" s="282"/>
      <c r="FY178" s="282"/>
      <c r="FZ178" s="282"/>
      <c r="GA178" s="282"/>
      <c r="GB178" s="282"/>
      <c r="GC178" s="282"/>
      <c r="GD178" s="282"/>
      <c r="GE178" s="282"/>
      <c r="GF178" s="282"/>
      <c r="GG178" s="282"/>
      <c r="GH178" s="587"/>
      <c r="GI178" s="587"/>
      <c r="GJ178" s="587"/>
      <c r="GK178" s="587"/>
      <c r="GL178" s="587"/>
      <c r="GM178" s="587"/>
      <c r="GN178" s="587"/>
      <c r="GO178" s="587"/>
      <c r="GP178" s="587"/>
      <c r="GQ178" s="587"/>
      <c r="GR178" s="587"/>
      <c r="GS178" s="587"/>
      <c r="GT178" s="587"/>
      <c r="GU178" s="587"/>
      <c r="GV178" s="587"/>
      <c r="GW178" s="587"/>
      <c r="GX178" s="587"/>
      <c r="GY178" s="587"/>
      <c r="GZ178" s="587"/>
      <c r="HA178" s="587"/>
      <c r="HB178" s="587"/>
      <c r="HC178" s="587"/>
      <c r="HD178" s="587"/>
      <c r="HE178" s="587"/>
      <c r="HF178" s="587"/>
      <c r="HG178" s="587"/>
      <c r="HH178" s="587"/>
      <c r="HI178" s="587"/>
      <c r="HJ178" s="587"/>
      <c r="HK178" s="587"/>
      <c r="HL178" s="587"/>
      <c r="HM178" s="587"/>
      <c r="HN178" s="587"/>
      <c r="HO178" s="587"/>
      <c r="HP178" s="587"/>
      <c r="HQ178" s="587"/>
      <c r="HR178" s="587"/>
      <c r="HS178" s="587"/>
      <c r="HT178" s="587"/>
      <c r="HU178" s="587"/>
      <c r="HV178" s="587"/>
      <c r="HW178" s="587"/>
      <c r="HX178" s="587"/>
      <c r="HY178" s="587"/>
      <c r="HZ178" s="587"/>
      <c r="IA178" s="587"/>
      <c r="IB178" s="587"/>
      <c r="IC178" s="587"/>
      <c r="ID178" s="587"/>
      <c r="IE178" s="587"/>
      <c r="IF178" s="587"/>
      <c r="IG178" s="587"/>
      <c r="IH178" s="587"/>
      <c r="II178" s="587"/>
      <c r="IJ178" s="587"/>
      <c r="IK178" s="587"/>
      <c r="IL178" s="587"/>
      <c r="IM178" s="587"/>
      <c r="IN178" s="587"/>
      <c r="IO178" s="587"/>
      <c r="IP178" s="587"/>
      <c r="IQ178" s="587"/>
      <c r="IR178" s="587"/>
      <c r="IS178" s="587"/>
      <c r="IT178" s="587"/>
      <c r="IU178" s="587"/>
      <c r="IV178" s="587"/>
    </row>
    <row r="179" spans="1:256" s="388" customFormat="1" ht="12.75" customHeight="1" x14ac:dyDescent="0.25">
      <c r="A179" s="282"/>
      <c r="B179" s="282"/>
      <c r="C179" s="282"/>
      <c r="D179" s="282"/>
      <c r="E179" s="305"/>
      <c r="F179" s="305"/>
      <c r="G179" s="282"/>
      <c r="H179" s="282"/>
      <c r="I179" s="282"/>
      <c r="J179" s="305"/>
      <c r="K179" s="305"/>
      <c r="L179" s="282"/>
      <c r="M179" s="305"/>
      <c r="N179" s="305"/>
      <c r="O179" s="282"/>
      <c r="P179" s="282"/>
      <c r="Q179" s="282"/>
      <c r="R179" s="282"/>
      <c r="S179" s="413"/>
      <c r="T179" s="335" t="s">
        <v>362</v>
      </c>
      <c r="U179" s="317"/>
      <c r="V179" s="317"/>
      <c r="W179" s="317"/>
      <c r="X179" s="369" t="s">
        <v>362</v>
      </c>
      <c r="Y179" s="369" t="s">
        <v>362</v>
      </c>
      <c r="Z179" s="317" t="s">
        <v>362</v>
      </c>
      <c r="AA179" s="317"/>
      <c r="AB179" s="318"/>
      <c r="AC179" s="369" t="s">
        <v>642</v>
      </c>
      <c r="AD179" s="369">
        <v>8.5999999999999993E-2</v>
      </c>
      <c r="AE179" s="317" t="s">
        <v>362</v>
      </c>
      <c r="AF179" s="318"/>
      <c r="AG179" s="335" t="s">
        <v>9</v>
      </c>
      <c r="AH179" s="369">
        <v>5.57E-2</v>
      </c>
      <c r="AI179" s="369" t="s">
        <v>482</v>
      </c>
      <c r="AJ179" s="317" t="s">
        <v>407</v>
      </c>
      <c r="AK179" s="318"/>
      <c r="AL179" s="335" t="s">
        <v>589</v>
      </c>
      <c r="AM179" s="369">
        <v>2.5000000000000001E-3</v>
      </c>
      <c r="AN179" s="317" t="s">
        <v>447</v>
      </c>
      <c r="AO179" s="335"/>
      <c r="AP179" s="335"/>
      <c r="AQ179" s="371"/>
      <c r="AR179" s="282"/>
      <c r="AS179" s="282"/>
      <c r="AT179" s="377" t="str">
        <f>IF('INPUT &amp; OUTPUT'!$AF$10=1,"",IF('INPUT &amp; OUTPUT'!$AF$10=2,$B179,$T179))</f>
        <v>Showroom</v>
      </c>
      <c r="AU179" s="378"/>
      <c r="AV179" s="378"/>
      <c r="AW179" s="379"/>
      <c r="AX179" s="380" t="str">
        <f>IF('INPUT &amp; OUTPUT'!$AF$10=1,"",IF('INPUT &amp; OUTPUT'!$AF$10=2,$B179,$Z179))</f>
        <v>Showroom</v>
      </c>
      <c r="AY179" s="381"/>
      <c r="AZ179" s="380"/>
      <c r="BA179" s="382" t="str">
        <f>IF('INPUT &amp; OUTPUT'!$AF$10=1,"",IF('INPUT &amp; OUTPUT'!$AF$10=2,E179,AC179))</f>
        <v>m² TUA</v>
      </c>
      <c r="BB179" s="383">
        <f>IF('INPUT &amp; OUTPUT'!$AF$10=1,"",IF('INPUT &amp; OUTPUT'!$AF$10=2,F179,AD179))</f>
        <v>8.5999999999999993E-2</v>
      </c>
      <c r="BC179" s="380" t="str">
        <f>IF('INPUT &amp; OUTPUT'!$AF$10=1,"",IF('INPUT &amp; OUTPUT'!$AF$10=2,$G179,$AE179))</f>
        <v>Showroom</v>
      </c>
      <c r="BD179" s="384"/>
      <c r="BE179" s="385"/>
      <c r="BF179" s="385" t="str">
        <f>IF('INPUT &amp; OUTPUT'!$AF$10=1,"",IF('INPUT &amp; OUTPUT'!$AF$10=2,$J179,$AG179))</f>
        <v>m²  GFA</v>
      </c>
      <c r="BG179" s="386">
        <f>IF('INPUT &amp; OUTPUT'!$AF$10=1,"",IF('INPUT &amp; OUTPUT'!$AF$10=2,"",$AH179))</f>
        <v>5.57E-2</v>
      </c>
      <c r="BH179" s="296" t="str">
        <f>IF('INPUT &amp; OUTPUT'!$AF$10=1,"",IF('INPUT &amp; OUTPUT'!$AF$10=2,$K179,$AI179))</f>
        <v>1/5 or part</v>
      </c>
      <c r="BI179" s="380" t="str">
        <f>IF('INPUT &amp; OUTPUT'!$AF$10=1,"",IF('INPUT &amp; OUTPUT'!$AF$10=2,$L179,$AJ179))</f>
        <v>Commercial or retail uses</v>
      </c>
      <c r="BJ179" s="385"/>
      <c r="BK179" s="385" t="str">
        <f>IF('INPUT &amp; OUTPUT'!$AF$10=1,"",IF('INPUT &amp; OUTPUT'!$AF$10=2,$M179,$AL179))</f>
        <v>m² site area</v>
      </c>
      <c r="BL179" s="296">
        <f>IF('INPUT &amp; OUTPUT'!$AF$10=1,"",IF('INPUT &amp; OUTPUT'!$AF$10=2,$N179,$AM179))</f>
        <v>2.5000000000000001E-3</v>
      </c>
      <c r="BM179" s="384" t="str">
        <f>IF(OR(BI179="Single dwelling unit",BI179="Multiple dwelling units"),"dwelling",IF(AND('INPUT &amp; OUTPUT'!$AF$10=2,'Reference Data'!AT179&lt;&gt;0),"lot","-"))</f>
        <v>-</v>
      </c>
      <c r="BN179" s="387"/>
      <c r="BO179" s="380" t="str">
        <f>IF('INPUT &amp; OUTPUT'!$AF$10=1,"",IF('INPUT &amp; OUTPUT'!$AF$10=2,$O179,$AN179))</f>
        <v>Commercial (bulk goods)</v>
      </c>
      <c r="BP179" s="378"/>
      <c r="BQ179" s="378"/>
      <c r="BR179" s="379"/>
      <c r="BS179" s="282"/>
      <c r="BT179" s="282"/>
      <c r="BU179" s="282"/>
      <c r="BV179" s="282"/>
      <c r="BW179" s="282"/>
      <c r="BX179" s="282"/>
      <c r="BY179" s="282"/>
      <c r="BZ179" s="282"/>
      <c r="CA179" s="309"/>
      <c r="CB179" s="282"/>
      <c r="CC179" s="282"/>
      <c r="CD179" s="282"/>
      <c r="CE179" s="282"/>
      <c r="CF179" s="282"/>
      <c r="CG179" s="282"/>
      <c r="CH179" s="282"/>
      <c r="CI179" s="282"/>
      <c r="CJ179" s="282"/>
      <c r="CK179" s="282"/>
      <c r="CL179" s="282"/>
      <c r="CM179" s="282"/>
      <c r="CN179" s="282"/>
      <c r="CO179" s="282"/>
      <c r="CP179" s="282"/>
      <c r="CQ179" s="282"/>
      <c r="CR179" s="282"/>
      <c r="CS179" s="282"/>
      <c r="CT179" s="282"/>
      <c r="CU179" s="282"/>
      <c r="CV179" s="282"/>
      <c r="CW179" s="282"/>
      <c r="CX179" s="282"/>
      <c r="CY179" s="282"/>
      <c r="CZ179" s="282"/>
      <c r="DA179" s="282"/>
      <c r="DB179" s="282"/>
      <c r="DC179" s="282"/>
      <c r="DD179" s="282"/>
      <c r="DE179" s="282"/>
      <c r="DF179" s="282"/>
      <c r="DG179" s="282"/>
      <c r="DH179" s="282"/>
      <c r="DI179" s="282"/>
      <c r="DJ179" s="282"/>
      <c r="DK179" s="282"/>
      <c r="DL179" s="282"/>
      <c r="DM179" s="282"/>
      <c r="DN179" s="282"/>
      <c r="DO179" s="282"/>
      <c r="DP179" s="282"/>
      <c r="DQ179" s="282"/>
      <c r="DR179" s="282"/>
      <c r="DS179" s="282"/>
      <c r="DT179" s="282"/>
      <c r="DU179" s="282"/>
      <c r="DV179" s="282"/>
      <c r="DW179" s="282"/>
      <c r="DX179" s="282"/>
      <c r="DY179" s="282"/>
      <c r="DZ179" s="282"/>
      <c r="EA179" s="282"/>
      <c r="EB179" s="282"/>
      <c r="EC179" s="282"/>
      <c r="ED179" s="282"/>
      <c r="EE179" s="282"/>
      <c r="EF179" s="282"/>
      <c r="EG179" s="282"/>
      <c r="EH179" s="282"/>
      <c r="EI179" s="282"/>
      <c r="EJ179" s="282"/>
      <c r="EK179" s="282"/>
      <c r="EL179" s="282"/>
      <c r="EM179" s="282"/>
      <c r="EN179" s="282"/>
      <c r="EO179" s="282"/>
      <c r="EP179" s="282"/>
      <c r="EQ179" s="282"/>
      <c r="ER179" s="282"/>
      <c r="ES179" s="282"/>
      <c r="ET179" s="282"/>
      <c r="EU179" s="282"/>
      <c r="EV179" s="282"/>
      <c r="EW179" s="282"/>
      <c r="EX179" s="282"/>
      <c r="EY179" s="282"/>
      <c r="EZ179" s="282"/>
      <c r="FA179" s="282"/>
      <c r="FB179" s="282"/>
      <c r="FC179" s="282"/>
      <c r="FD179" s="282"/>
      <c r="FE179" s="282"/>
      <c r="FF179" s="282"/>
      <c r="FG179" s="282"/>
      <c r="FH179" s="282"/>
      <c r="FI179" s="282"/>
      <c r="FJ179" s="282"/>
      <c r="FK179" s="282"/>
      <c r="FL179" s="282"/>
      <c r="FM179" s="282"/>
      <c r="FN179" s="282"/>
      <c r="FO179" s="282"/>
      <c r="FP179" s="282"/>
      <c r="FQ179" s="282"/>
      <c r="FR179" s="282"/>
      <c r="FS179" s="282"/>
      <c r="FT179" s="282"/>
      <c r="FU179" s="282"/>
      <c r="FV179" s="282"/>
      <c r="FW179" s="282"/>
      <c r="FX179" s="282"/>
      <c r="FY179" s="282"/>
      <c r="FZ179" s="282"/>
      <c r="GA179" s="282"/>
      <c r="GB179" s="282"/>
      <c r="GC179" s="282"/>
      <c r="GD179" s="282"/>
      <c r="GE179" s="282"/>
      <c r="GF179" s="282"/>
      <c r="GG179" s="282"/>
      <c r="GH179" s="587"/>
      <c r="GI179" s="587"/>
      <c r="GJ179" s="587"/>
      <c r="GK179" s="587"/>
      <c r="GL179" s="587"/>
      <c r="GM179" s="587"/>
      <c r="GN179" s="587"/>
      <c r="GO179" s="587"/>
      <c r="GP179" s="587"/>
      <c r="GQ179" s="587"/>
      <c r="GR179" s="587"/>
      <c r="GS179" s="587"/>
      <c r="GT179" s="587"/>
      <c r="GU179" s="587"/>
      <c r="GV179" s="587"/>
      <c r="GW179" s="587"/>
      <c r="GX179" s="587"/>
      <c r="GY179" s="587"/>
      <c r="GZ179" s="587"/>
      <c r="HA179" s="587"/>
      <c r="HB179" s="587"/>
      <c r="HC179" s="587"/>
      <c r="HD179" s="587"/>
      <c r="HE179" s="587"/>
      <c r="HF179" s="587"/>
      <c r="HG179" s="587"/>
      <c r="HH179" s="587"/>
      <c r="HI179" s="587"/>
      <c r="HJ179" s="587"/>
      <c r="HK179" s="587"/>
      <c r="HL179" s="587"/>
      <c r="HM179" s="587"/>
      <c r="HN179" s="587"/>
      <c r="HO179" s="587"/>
      <c r="HP179" s="587"/>
      <c r="HQ179" s="587"/>
      <c r="HR179" s="587"/>
      <c r="HS179" s="587"/>
      <c r="HT179" s="587"/>
      <c r="HU179" s="587"/>
      <c r="HV179" s="587"/>
      <c r="HW179" s="587"/>
      <c r="HX179" s="587"/>
      <c r="HY179" s="587"/>
      <c r="HZ179" s="587"/>
      <c r="IA179" s="587"/>
      <c r="IB179" s="587"/>
      <c r="IC179" s="587"/>
      <c r="ID179" s="587"/>
      <c r="IE179" s="587"/>
      <c r="IF179" s="587"/>
      <c r="IG179" s="587"/>
      <c r="IH179" s="587"/>
      <c r="II179" s="587"/>
      <c r="IJ179" s="587"/>
      <c r="IK179" s="587"/>
      <c r="IL179" s="587"/>
      <c r="IM179" s="587"/>
      <c r="IN179" s="587"/>
      <c r="IO179" s="587"/>
      <c r="IP179" s="587"/>
      <c r="IQ179" s="587"/>
      <c r="IR179" s="587"/>
      <c r="IS179" s="587"/>
      <c r="IT179" s="587"/>
      <c r="IU179" s="587"/>
      <c r="IV179" s="587"/>
    </row>
    <row r="180" spans="1:256" s="388" customFormat="1" ht="12.75" customHeight="1" x14ac:dyDescent="0.25">
      <c r="A180" s="282"/>
      <c r="B180" s="282"/>
      <c r="C180" s="282"/>
      <c r="D180" s="282"/>
      <c r="E180" s="305"/>
      <c r="F180" s="305"/>
      <c r="G180" s="282"/>
      <c r="H180" s="282"/>
      <c r="I180" s="282"/>
      <c r="J180" s="305"/>
      <c r="K180" s="305"/>
      <c r="L180" s="282"/>
      <c r="M180" s="305"/>
      <c r="N180" s="305"/>
      <c r="O180" s="282"/>
      <c r="P180" s="282"/>
      <c r="Q180" s="282"/>
      <c r="R180" s="282"/>
      <c r="S180" s="413"/>
      <c r="T180" s="317" t="s">
        <v>258</v>
      </c>
      <c r="U180" s="317"/>
      <c r="V180" s="317"/>
      <c r="W180" s="317"/>
      <c r="X180" s="325" t="s">
        <v>69</v>
      </c>
      <c r="Y180" s="325" t="s">
        <v>161</v>
      </c>
      <c r="Z180" s="317" t="s">
        <v>224</v>
      </c>
      <c r="AA180" s="317"/>
      <c r="AB180" s="318"/>
      <c r="AC180" s="369" t="s">
        <v>223</v>
      </c>
      <c r="AD180" s="369">
        <v>0</v>
      </c>
      <c r="AE180" s="317" t="s">
        <v>258</v>
      </c>
      <c r="AF180" s="318"/>
      <c r="AG180" s="335" t="s">
        <v>106</v>
      </c>
      <c r="AH180" s="369" t="s">
        <v>503</v>
      </c>
      <c r="AI180" s="369">
        <v>0.5</v>
      </c>
      <c r="AJ180" s="317" t="s">
        <v>407</v>
      </c>
      <c r="AK180" s="318"/>
      <c r="AL180" s="335" t="s">
        <v>589</v>
      </c>
      <c r="AM180" s="369">
        <v>2.5000000000000001E-3</v>
      </c>
      <c r="AN180" s="317" t="s">
        <v>477</v>
      </c>
      <c r="AO180" s="335"/>
      <c r="AP180" s="335"/>
      <c r="AQ180" s="371"/>
      <c r="AR180" s="282"/>
      <c r="AS180" s="282"/>
      <c r="AT180" s="377" t="str">
        <f>IF('INPUT &amp; OUTPUT'!$AF$10=1,"",IF('INPUT &amp; OUTPUT'!$AF$10=2,$B180,$T180))</f>
        <v>Stables</v>
      </c>
      <c r="AU180" s="378"/>
      <c r="AV180" s="378"/>
      <c r="AW180" s="379"/>
      <c r="AX180" s="380" t="str">
        <f>IF('INPUT &amp; OUTPUT'!$AF$10=1,"",IF('INPUT &amp; OUTPUT'!$AF$10=2,$B180,$Z180))</f>
        <v>Other</v>
      </c>
      <c r="AY180" s="381"/>
      <c r="AZ180" s="380"/>
      <c r="BA180" s="382" t="str">
        <f>IF('INPUT &amp; OUTPUT'!$AF$10=1,"",IF('INPUT &amp; OUTPUT'!$AF$10=2,E180,AC180))</f>
        <v>FPA</v>
      </c>
      <c r="BB180" s="383">
        <f>IF('INPUT &amp; OUTPUT'!$AF$10=1,"",IF('INPUT &amp; OUTPUT'!$AF$10=2,F180,AD180))</f>
        <v>0</v>
      </c>
      <c r="BC180" s="380" t="str">
        <f>IF('INPUT &amp; OUTPUT'!$AF$10=1,"",IF('INPUT &amp; OUTPUT'!$AF$10=2,$G180,$AE180))</f>
        <v>Stables</v>
      </c>
      <c r="BD180" s="384"/>
      <c r="BE180" s="385"/>
      <c r="BF180" s="385" t="str">
        <f>IF('INPUT &amp; OUTPUT'!$AF$10=1,"",IF('INPUT &amp; OUTPUT'!$AF$10=2,$J180,$AG180))</f>
        <v>stall/place</v>
      </c>
      <c r="BG180" s="386" t="str">
        <f>IF('INPUT &amp; OUTPUT'!$AF$10=1,"",IF('INPUT &amp; OUTPUT'!$AF$10=2,"",$AH180))</f>
        <v>-</v>
      </c>
      <c r="BH180" s="296">
        <f>IF('INPUT &amp; OUTPUT'!$AF$10=1,"",IF('INPUT &amp; OUTPUT'!$AF$10=2,$K180,$AI180))</f>
        <v>0.5</v>
      </c>
      <c r="BI180" s="380" t="str">
        <f>IF('INPUT &amp; OUTPUT'!$AF$10=1,"",IF('INPUT &amp; OUTPUT'!$AF$10=2,$L180,$AJ180))</f>
        <v>Commercial or retail uses</v>
      </c>
      <c r="BJ180" s="385"/>
      <c r="BK180" s="385" t="str">
        <f>IF('INPUT &amp; OUTPUT'!$AF$10=1,"",IF('INPUT &amp; OUTPUT'!$AF$10=2,$M180,$AL180))</f>
        <v>m² site area</v>
      </c>
      <c r="BL180" s="296">
        <f>IF('INPUT &amp; OUTPUT'!$AF$10=1,"",IF('INPUT &amp; OUTPUT'!$AF$10=2,$N180,$AM180))</f>
        <v>2.5000000000000001E-3</v>
      </c>
      <c r="BM180" s="384" t="str">
        <f>IF(OR(BI180="Single dwelling unit",BI180="Multiple dwelling units"),"dwelling",IF(AND('INPUT &amp; OUTPUT'!$AF$10=2,'Reference Data'!AT180&lt;&gt;0),"lot","-"))</f>
        <v>-</v>
      </c>
      <c r="BN180" s="387"/>
      <c r="BO180" s="380" t="str">
        <f>IF('INPUT &amp; OUTPUT'!$AF$10=1,"",IF('INPUT &amp; OUTPUT'!$AF$10=2,$O180,$AN180))</f>
        <v>Specialised uses</v>
      </c>
      <c r="BP180" s="378"/>
      <c r="BQ180" s="378"/>
      <c r="BR180" s="379"/>
      <c r="BS180" s="282"/>
      <c r="BT180" s="282"/>
      <c r="BU180" s="282"/>
      <c r="BV180" s="282"/>
      <c r="BW180" s="282"/>
      <c r="BX180" s="282"/>
      <c r="BY180" s="282"/>
      <c r="BZ180" s="282"/>
      <c r="CA180" s="309"/>
      <c r="CB180" s="282"/>
      <c r="CC180" s="282"/>
      <c r="CD180" s="282"/>
      <c r="CE180" s="282"/>
      <c r="CF180" s="282"/>
      <c r="CG180" s="282"/>
      <c r="CH180" s="282"/>
      <c r="CI180" s="282"/>
      <c r="CJ180" s="282"/>
      <c r="CK180" s="282"/>
      <c r="CL180" s="282"/>
      <c r="CM180" s="282"/>
      <c r="CN180" s="282"/>
      <c r="CO180" s="282"/>
      <c r="CP180" s="282"/>
      <c r="CQ180" s="282"/>
      <c r="CR180" s="282"/>
      <c r="CS180" s="282"/>
      <c r="CT180" s="282"/>
      <c r="CU180" s="282"/>
      <c r="CV180" s="282"/>
      <c r="CW180" s="282"/>
      <c r="CX180" s="282"/>
      <c r="CY180" s="282"/>
      <c r="CZ180" s="282"/>
      <c r="DA180" s="282"/>
      <c r="DB180" s="282"/>
      <c r="DC180" s="282"/>
      <c r="DD180" s="282"/>
      <c r="DE180" s="282"/>
      <c r="DF180" s="282"/>
      <c r="DG180" s="282"/>
      <c r="DH180" s="282"/>
      <c r="DI180" s="282"/>
      <c r="DJ180" s="282"/>
      <c r="DK180" s="282"/>
      <c r="DL180" s="282"/>
      <c r="DM180" s="282"/>
      <c r="DN180" s="282"/>
      <c r="DO180" s="282"/>
      <c r="DP180" s="282"/>
      <c r="DQ180" s="282"/>
      <c r="DR180" s="282"/>
      <c r="DS180" s="282"/>
      <c r="DT180" s="282"/>
      <c r="DU180" s="282"/>
      <c r="DV180" s="282"/>
      <c r="DW180" s="282"/>
      <c r="DX180" s="282"/>
      <c r="DY180" s="282"/>
      <c r="DZ180" s="282"/>
      <c r="EA180" s="282"/>
      <c r="EB180" s="282"/>
      <c r="EC180" s="282"/>
      <c r="ED180" s="282"/>
      <c r="EE180" s="282"/>
      <c r="EF180" s="282"/>
      <c r="EG180" s="282"/>
      <c r="EH180" s="282"/>
      <c r="EI180" s="282"/>
      <c r="EJ180" s="282"/>
      <c r="EK180" s="282"/>
      <c r="EL180" s="282"/>
      <c r="EM180" s="282"/>
      <c r="EN180" s="282"/>
      <c r="EO180" s="282"/>
      <c r="EP180" s="282"/>
      <c r="EQ180" s="282"/>
      <c r="ER180" s="282"/>
      <c r="ES180" s="282"/>
      <c r="ET180" s="282"/>
      <c r="EU180" s="282"/>
      <c r="EV180" s="282"/>
      <c r="EW180" s="282"/>
      <c r="EX180" s="282"/>
      <c r="EY180" s="282"/>
      <c r="EZ180" s="282"/>
      <c r="FA180" s="282"/>
      <c r="FB180" s="282"/>
      <c r="FC180" s="282"/>
      <c r="FD180" s="282"/>
      <c r="FE180" s="282"/>
      <c r="FF180" s="282"/>
      <c r="FG180" s="282"/>
      <c r="FH180" s="282"/>
      <c r="FI180" s="282"/>
      <c r="FJ180" s="282"/>
      <c r="FK180" s="282"/>
      <c r="FL180" s="282"/>
      <c r="FM180" s="282"/>
      <c r="FN180" s="282"/>
      <c r="FO180" s="282"/>
      <c r="FP180" s="282"/>
      <c r="FQ180" s="282"/>
      <c r="FR180" s="282"/>
      <c r="FS180" s="282"/>
      <c r="FT180" s="282"/>
      <c r="FU180" s="282"/>
      <c r="FV180" s="282"/>
      <c r="FW180" s="282"/>
      <c r="FX180" s="282"/>
      <c r="FY180" s="282"/>
      <c r="FZ180" s="282"/>
      <c r="GA180" s="282"/>
      <c r="GB180" s="282"/>
      <c r="GC180" s="282"/>
      <c r="GD180" s="282"/>
      <c r="GE180" s="282"/>
      <c r="GF180" s="282"/>
      <c r="GG180" s="282"/>
      <c r="GH180" s="587"/>
      <c r="GI180" s="587"/>
      <c r="GJ180" s="587"/>
      <c r="GK180" s="587"/>
      <c r="GL180" s="587"/>
      <c r="GM180" s="587"/>
      <c r="GN180" s="587"/>
      <c r="GO180" s="587"/>
      <c r="GP180" s="587"/>
      <c r="GQ180" s="587"/>
      <c r="GR180" s="587"/>
      <c r="GS180" s="587"/>
      <c r="GT180" s="587"/>
      <c r="GU180" s="587"/>
      <c r="GV180" s="587"/>
      <c r="GW180" s="587"/>
      <c r="GX180" s="587"/>
      <c r="GY180" s="587"/>
      <c r="GZ180" s="587"/>
      <c r="HA180" s="587"/>
      <c r="HB180" s="587"/>
      <c r="HC180" s="587"/>
      <c r="HD180" s="587"/>
      <c r="HE180" s="587"/>
      <c r="HF180" s="587"/>
      <c r="HG180" s="587"/>
      <c r="HH180" s="587"/>
      <c r="HI180" s="587"/>
      <c r="HJ180" s="587"/>
      <c r="HK180" s="587"/>
      <c r="HL180" s="587"/>
      <c r="HM180" s="587"/>
      <c r="HN180" s="587"/>
      <c r="HO180" s="587"/>
      <c r="HP180" s="587"/>
      <c r="HQ180" s="587"/>
      <c r="HR180" s="587"/>
      <c r="HS180" s="587"/>
      <c r="HT180" s="587"/>
      <c r="HU180" s="587"/>
      <c r="HV180" s="587"/>
      <c r="HW180" s="587"/>
      <c r="HX180" s="587"/>
      <c r="HY180" s="587"/>
      <c r="HZ180" s="587"/>
      <c r="IA180" s="587"/>
      <c r="IB180" s="587"/>
      <c r="IC180" s="587"/>
      <c r="ID180" s="587"/>
      <c r="IE180" s="587"/>
      <c r="IF180" s="587"/>
      <c r="IG180" s="587"/>
      <c r="IH180" s="587"/>
      <c r="II180" s="587"/>
      <c r="IJ180" s="587"/>
      <c r="IK180" s="587"/>
      <c r="IL180" s="587"/>
      <c r="IM180" s="587"/>
      <c r="IN180" s="587"/>
      <c r="IO180" s="587"/>
      <c r="IP180" s="587"/>
      <c r="IQ180" s="587"/>
      <c r="IR180" s="587"/>
      <c r="IS180" s="587"/>
      <c r="IT180" s="587"/>
      <c r="IU180" s="587"/>
      <c r="IV180" s="587"/>
    </row>
    <row r="181" spans="1:256" s="388" customFormat="1" ht="12.75" customHeight="1" x14ac:dyDescent="0.25">
      <c r="A181" s="282"/>
      <c r="B181" s="282"/>
      <c r="C181" s="282"/>
      <c r="D181" s="282"/>
      <c r="E181" s="305"/>
      <c r="F181" s="305"/>
      <c r="G181" s="282"/>
      <c r="H181" s="282"/>
      <c r="I181" s="282"/>
      <c r="J181" s="305"/>
      <c r="K181" s="305"/>
      <c r="L181" s="282"/>
      <c r="M181" s="305"/>
      <c r="N181" s="305"/>
      <c r="O181" s="282"/>
      <c r="P181" s="282"/>
      <c r="Q181" s="282"/>
      <c r="R181" s="282"/>
      <c r="S181" s="413"/>
      <c r="T181" s="335" t="s">
        <v>249</v>
      </c>
      <c r="U181" s="317"/>
      <c r="V181" s="317"/>
      <c r="W181" s="317"/>
      <c r="X181" s="369" t="s">
        <v>70</v>
      </c>
      <c r="Y181" s="369" t="s">
        <v>252</v>
      </c>
      <c r="Z181" s="317" t="s">
        <v>224</v>
      </c>
      <c r="AA181" s="317"/>
      <c r="AB181" s="318"/>
      <c r="AC181" s="369" t="s">
        <v>223</v>
      </c>
      <c r="AD181" s="369">
        <v>0</v>
      </c>
      <c r="AE181" s="317" t="s">
        <v>249</v>
      </c>
      <c r="AF181" s="318"/>
      <c r="AG181" s="335" t="s">
        <v>669</v>
      </c>
      <c r="AH181" s="369" t="s">
        <v>503</v>
      </c>
      <c r="AI181" s="369" t="s">
        <v>482</v>
      </c>
      <c r="AJ181" s="317" t="s">
        <v>407</v>
      </c>
      <c r="AK181" s="318"/>
      <c r="AL181" s="335" t="s">
        <v>589</v>
      </c>
      <c r="AM181" s="369">
        <v>2.5000000000000001E-3</v>
      </c>
      <c r="AN181" s="317" t="s">
        <v>444</v>
      </c>
      <c r="AO181" s="335"/>
      <c r="AP181" s="335"/>
      <c r="AQ181" s="371"/>
      <c r="AR181" s="282"/>
      <c r="AS181" s="282"/>
      <c r="AT181" s="377" t="str">
        <f>IF('INPUT &amp; OUTPUT'!$AF$10=1,"",IF('INPUT &amp; OUTPUT'!$AF$10=2,$B181,$T181))</f>
        <v>Storage or Contractors Yard</v>
      </c>
      <c r="AU181" s="378"/>
      <c r="AV181" s="378"/>
      <c r="AW181" s="379"/>
      <c r="AX181" s="380" t="str">
        <f>IF('INPUT &amp; OUTPUT'!$AF$10=1,"",IF('INPUT &amp; OUTPUT'!$AF$10=2,$B181,$Z181))</f>
        <v>Other</v>
      </c>
      <c r="AY181" s="381"/>
      <c r="AZ181" s="380"/>
      <c r="BA181" s="382" t="str">
        <f>IF('INPUT &amp; OUTPUT'!$AF$10=1,"",IF('INPUT &amp; OUTPUT'!$AF$10=2,E181,AC181))</f>
        <v>FPA</v>
      </c>
      <c r="BB181" s="383">
        <f>IF('INPUT &amp; OUTPUT'!$AF$10=1,"",IF('INPUT &amp; OUTPUT'!$AF$10=2,F181,AD181))</f>
        <v>0</v>
      </c>
      <c r="BC181" s="380" t="str">
        <f>IF('INPUT &amp; OUTPUT'!$AF$10=1,"",IF('INPUT &amp; OUTPUT'!$AF$10=2,$G181,$AE181))</f>
        <v>Storage or Contractors Yard</v>
      </c>
      <c r="BD181" s="384"/>
      <c r="BE181" s="385"/>
      <c r="BF181" s="385" t="str">
        <f>IF('INPUT &amp; OUTPUT'!$AF$10=1,"",IF('INPUT &amp; OUTPUT'!$AF$10=2,$J181,$AG181))</f>
        <v>fixture unit</v>
      </c>
      <c r="BG181" s="386" t="str">
        <f>IF('INPUT &amp; OUTPUT'!$AF$10=1,"",IF('INPUT &amp; OUTPUT'!$AF$10=2,"",$AH181))</f>
        <v>-</v>
      </c>
      <c r="BH181" s="296" t="str">
        <f>IF('INPUT &amp; OUTPUT'!$AF$10=1,"",IF('INPUT &amp; OUTPUT'!$AF$10=2,$K181,$AI181))</f>
        <v>1/5 or part</v>
      </c>
      <c r="BI181" s="380" t="str">
        <f>IF('INPUT &amp; OUTPUT'!$AF$10=1,"",IF('INPUT &amp; OUTPUT'!$AF$10=2,$L181,$AJ181))</f>
        <v>Commercial or retail uses</v>
      </c>
      <c r="BJ181" s="385"/>
      <c r="BK181" s="385" t="str">
        <f>IF('INPUT &amp; OUTPUT'!$AF$10=1,"",IF('INPUT &amp; OUTPUT'!$AF$10=2,$M181,$AL181))</f>
        <v>m² site area</v>
      </c>
      <c r="BL181" s="296">
        <f>IF('INPUT &amp; OUTPUT'!$AF$10=1,"",IF('INPUT &amp; OUTPUT'!$AF$10=2,$N181,$AM181))</f>
        <v>2.5000000000000001E-3</v>
      </c>
      <c r="BM181" s="384" t="str">
        <f>IF(OR(BI181="Single dwelling unit",BI181="Multiple dwelling units"),"dwelling",IF(AND('INPUT &amp; OUTPUT'!$AF$10=2,'Reference Data'!AT181&lt;&gt;0),"lot","-"))</f>
        <v>-</v>
      </c>
      <c r="BN181" s="387"/>
      <c r="BO181" s="380" t="str">
        <f>IF('INPUT &amp; OUTPUT'!$AF$10=1,"",IF('INPUT &amp; OUTPUT'!$AF$10=2,$O181,$AN181))</f>
        <v>Industry</v>
      </c>
      <c r="BP181" s="378"/>
      <c r="BQ181" s="378"/>
      <c r="BR181" s="379"/>
      <c r="BS181" s="282"/>
      <c r="BT181" s="282"/>
      <c r="BU181" s="282"/>
      <c r="BV181" s="282"/>
      <c r="BW181" s="282"/>
      <c r="BX181" s="282"/>
      <c r="BY181" s="282"/>
      <c r="BZ181" s="282"/>
      <c r="CA181" s="309"/>
      <c r="CB181" s="282"/>
      <c r="CC181" s="282"/>
      <c r="CD181" s="282"/>
      <c r="CE181" s="282"/>
      <c r="CF181" s="282"/>
      <c r="CG181" s="282"/>
      <c r="CH181" s="282"/>
      <c r="CI181" s="282"/>
      <c r="CJ181" s="282"/>
      <c r="CK181" s="282"/>
      <c r="CL181" s="282"/>
      <c r="CM181" s="282"/>
      <c r="CN181" s="282"/>
      <c r="CO181" s="282"/>
      <c r="CP181" s="282"/>
      <c r="CQ181" s="282"/>
      <c r="CR181" s="282"/>
      <c r="CS181" s="282"/>
      <c r="CT181" s="282"/>
      <c r="CU181" s="282"/>
      <c r="CV181" s="282"/>
      <c r="CW181" s="282"/>
      <c r="CX181" s="282"/>
      <c r="CY181" s="282"/>
      <c r="CZ181" s="282"/>
      <c r="DA181" s="282"/>
      <c r="DB181" s="282"/>
      <c r="DC181" s="282"/>
      <c r="DD181" s="282"/>
      <c r="DE181" s="282"/>
      <c r="DF181" s="282"/>
      <c r="DG181" s="282"/>
      <c r="DH181" s="282"/>
      <c r="DI181" s="282"/>
      <c r="DJ181" s="282"/>
      <c r="DK181" s="282"/>
      <c r="DL181" s="282"/>
      <c r="DM181" s="282"/>
      <c r="DN181" s="282"/>
      <c r="DO181" s="282"/>
      <c r="DP181" s="282"/>
      <c r="DQ181" s="282"/>
      <c r="DR181" s="282"/>
      <c r="DS181" s="282"/>
      <c r="DT181" s="282"/>
      <c r="DU181" s="282"/>
      <c r="DV181" s="282"/>
      <c r="DW181" s="282"/>
      <c r="DX181" s="282"/>
      <c r="DY181" s="282"/>
      <c r="DZ181" s="282"/>
      <c r="EA181" s="282"/>
      <c r="EB181" s="282"/>
      <c r="EC181" s="282"/>
      <c r="ED181" s="282"/>
      <c r="EE181" s="282"/>
      <c r="EF181" s="282"/>
      <c r="EG181" s="282"/>
      <c r="EH181" s="282"/>
      <c r="EI181" s="282"/>
      <c r="EJ181" s="282"/>
      <c r="EK181" s="282"/>
      <c r="EL181" s="282"/>
      <c r="EM181" s="282"/>
      <c r="EN181" s="282"/>
      <c r="EO181" s="282"/>
      <c r="EP181" s="282"/>
      <c r="EQ181" s="282"/>
      <c r="ER181" s="282"/>
      <c r="ES181" s="282"/>
      <c r="ET181" s="282"/>
      <c r="EU181" s="282"/>
      <c r="EV181" s="282"/>
      <c r="EW181" s="282"/>
      <c r="EX181" s="282"/>
      <c r="EY181" s="282"/>
      <c r="EZ181" s="282"/>
      <c r="FA181" s="282"/>
      <c r="FB181" s="282"/>
      <c r="FC181" s="282"/>
      <c r="FD181" s="282"/>
      <c r="FE181" s="282"/>
      <c r="FF181" s="282"/>
      <c r="FG181" s="282"/>
      <c r="FH181" s="282"/>
      <c r="FI181" s="282"/>
      <c r="FJ181" s="282"/>
      <c r="FK181" s="282"/>
      <c r="FL181" s="282"/>
      <c r="FM181" s="282"/>
      <c r="FN181" s="282"/>
      <c r="FO181" s="282"/>
      <c r="FP181" s="282"/>
      <c r="FQ181" s="282"/>
      <c r="FR181" s="282"/>
      <c r="FS181" s="282"/>
      <c r="FT181" s="282"/>
      <c r="FU181" s="282"/>
      <c r="FV181" s="282"/>
      <c r="FW181" s="282"/>
      <c r="FX181" s="282"/>
      <c r="FY181" s="282"/>
      <c r="FZ181" s="282"/>
      <c r="GA181" s="282"/>
      <c r="GB181" s="282"/>
      <c r="GC181" s="282"/>
      <c r="GD181" s="282"/>
      <c r="GE181" s="282"/>
      <c r="GF181" s="282"/>
      <c r="GG181" s="282"/>
      <c r="GH181" s="587"/>
      <c r="GI181" s="587"/>
      <c r="GJ181" s="587"/>
      <c r="GK181" s="587"/>
      <c r="GL181" s="587"/>
      <c r="GM181" s="587"/>
      <c r="GN181" s="587"/>
      <c r="GO181" s="587"/>
      <c r="GP181" s="587"/>
      <c r="GQ181" s="587"/>
      <c r="GR181" s="587"/>
      <c r="GS181" s="587"/>
      <c r="GT181" s="587"/>
      <c r="GU181" s="587"/>
      <c r="GV181" s="587"/>
      <c r="GW181" s="587"/>
      <c r="GX181" s="587"/>
      <c r="GY181" s="587"/>
      <c r="GZ181" s="587"/>
      <c r="HA181" s="587"/>
      <c r="HB181" s="587"/>
      <c r="HC181" s="587"/>
      <c r="HD181" s="587"/>
      <c r="HE181" s="587"/>
      <c r="HF181" s="587"/>
      <c r="HG181" s="587"/>
      <c r="HH181" s="587"/>
      <c r="HI181" s="587"/>
      <c r="HJ181" s="587"/>
      <c r="HK181" s="587"/>
      <c r="HL181" s="587"/>
      <c r="HM181" s="587"/>
      <c r="HN181" s="587"/>
      <c r="HO181" s="587"/>
      <c r="HP181" s="587"/>
      <c r="HQ181" s="587"/>
      <c r="HR181" s="587"/>
      <c r="HS181" s="587"/>
      <c r="HT181" s="587"/>
      <c r="HU181" s="587"/>
      <c r="HV181" s="587"/>
      <c r="HW181" s="587"/>
      <c r="HX181" s="587"/>
      <c r="HY181" s="587"/>
      <c r="HZ181" s="587"/>
      <c r="IA181" s="587"/>
      <c r="IB181" s="587"/>
      <c r="IC181" s="587"/>
      <c r="ID181" s="587"/>
      <c r="IE181" s="587"/>
      <c r="IF181" s="587"/>
      <c r="IG181" s="587"/>
      <c r="IH181" s="587"/>
      <c r="II181" s="587"/>
      <c r="IJ181" s="587"/>
      <c r="IK181" s="587"/>
      <c r="IL181" s="587"/>
      <c r="IM181" s="587"/>
      <c r="IN181" s="587"/>
      <c r="IO181" s="587"/>
      <c r="IP181" s="587"/>
      <c r="IQ181" s="587"/>
      <c r="IR181" s="587"/>
      <c r="IS181" s="587"/>
      <c r="IT181" s="587"/>
      <c r="IU181" s="587"/>
      <c r="IV181" s="587"/>
    </row>
    <row r="182" spans="1:256" s="388" customFormat="1" ht="12.75" customHeight="1" x14ac:dyDescent="0.25">
      <c r="A182" s="282"/>
      <c r="B182" s="282"/>
      <c r="C182" s="282"/>
      <c r="D182" s="282"/>
      <c r="E182" s="305"/>
      <c r="F182" s="305"/>
      <c r="G182" s="282"/>
      <c r="H182" s="282"/>
      <c r="I182" s="282"/>
      <c r="J182" s="305"/>
      <c r="K182" s="305"/>
      <c r="L182" s="282"/>
      <c r="M182" s="305"/>
      <c r="N182" s="305"/>
      <c r="O182" s="282"/>
      <c r="P182" s="282"/>
      <c r="Q182" s="282"/>
      <c r="R182" s="282"/>
      <c r="S182" s="413"/>
      <c r="T182" s="335" t="s">
        <v>711</v>
      </c>
      <c r="U182" s="317"/>
      <c r="V182" s="317"/>
      <c r="W182" s="317"/>
      <c r="X182" s="369" t="s">
        <v>298</v>
      </c>
      <c r="Y182" s="395" t="s">
        <v>81</v>
      </c>
      <c r="Z182" s="317" t="s">
        <v>298</v>
      </c>
      <c r="AA182" s="317"/>
      <c r="AB182" s="318"/>
      <c r="AC182" s="369" t="s">
        <v>289</v>
      </c>
      <c r="AD182" s="369">
        <v>0.8</v>
      </c>
      <c r="AE182" s="317" t="s">
        <v>287</v>
      </c>
      <c r="AF182" s="318"/>
      <c r="AG182" s="335" t="s">
        <v>243</v>
      </c>
      <c r="AH182" s="369" t="s">
        <v>503</v>
      </c>
      <c r="AI182" s="369">
        <v>2</v>
      </c>
      <c r="AJ182" s="317" t="s">
        <v>407</v>
      </c>
      <c r="AK182" s="318"/>
      <c r="AL182" s="335" t="s">
        <v>589</v>
      </c>
      <c r="AM182" s="369">
        <v>2.5000000000000001E-3</v>
      </c>
      <c r="AN182" s="317" t="s">
        <v>477</v>
      </c>
      <c r="AO182" s="335"/>
      <c r="AP182" s="335"/>
      <c r="AQ182" s="371"/>
      <c r="AR182" s="282"/>
      <c r="AS182" s="282"/>
      <c r="AT182" s="377" t="str">
        <f>IF('INPUT &amp; OUTPUT'!$AF$10=1,"",IF('INPUT &amp; OUTPUT'!$AF$10=2,$B182,$T182))</f>
        <v>Subordinate dwelling unit (short term - up to 2 bedrooms)</v>
      </c>
      <c r="AU182" s="378"/>
      <c r="AV182" s="378"/>
      <c r="AW182" s="379"/>
      <c r="AX182" s="380" t="str">
        <f>IF('INPUT &amp; OUTPUT'!$AF$10=1,"",IF('INPUT &amp; OUTPUT'!$AF$10=2,$B182,$Z182))</f>
        <v>Accommodation Building</v>
      </c>
      <c r="AY182" s="381"/>
      <c r="AZ182" s="380"/>
      <c r="BA182" s="382" t="str">
        <f>IF('INPUT &amp; OUTPUT'!$AF$10=1,"",IF('INPUT &amp; OUTPUT'!$AF$10=2,E182,AC182))</f>
        <v>room</v>
      </c>
      <c r="BB182" s="383">
        <f>IF('INPUT &amp; OUTPUT'!$AF$10=1,"",IF('INPUT &amp; OUTPUT'!$AF$10=2,F182,AD182))</f>
        <v>0.8</v>
      </c>
      <c r="BC182" s="380" t="str">
        <f>IF('INPUT &amp; OUTPUT'!$AF$10=1,"",IF('INPUT &amp; OUTPUT'!$AF$10=2,$G182,$AE182))</f>
        <v>Subordinate dwelling unit</v>
      </c>
      <c r="BD182" s="384"/>
      <c r="BE182" s="385"/>
      <c r="BF182" s="385" t="str">
        <f>IF('INPUT &amp; OUTPUT'!$AF$10=1,"",IF('INPUT &amp; OUTPUT'!$AF$10=2,$J182,$AG182))</f>
        <v>dwelling unit</v>
      </c>
      <c r="BG182" s="386" t="str">
        <f>IF('INPUT &amp; OUTPUT'!$AF$10=1,"",IF('INPUT &amp; OUTPUT'!$AF$10=2,"",$AH182))</f>
        <v>-</v>
      </c>
      <c r="BH182" s="296">
        <f>IF('INPUT &amp; OUTPUT'!$AF$10=1,"",IF('INPUT &amp; OUTPUT'!$AF$10=2,$K182,$AI182))</f>
        <v>2</v>
      </c>
      <c r="BI182" s="380" t="str">
        <f>IF('INPUT &amp; OUTPUT'!$AF$10=1,"",IF('INPUT &amp; OUTPUT'!$AF$10=2,$L182,$AJ182))</f>
        <v>Commercial or retail uses</v>
      </c>
      <c r="BJ182" s="385"/>
      <c r="BK182" s="385" t="str">
        <f>IF('INPUT &amp; OUTPUT'!$AF$10=1,"",IF('INPUT &amp; OUTPUT'!$AF$10=2,$M182,$AL182))</f>
        <v>m² site area</v>
      </c>
      <c r="BL182" s="296">
        <f>IF('INPUT &amp; OUTPUT'!$AF$10=1,"",IF('INPUT &amp; OUTPUT'!$AF$10=2,$N182,$AM182))</f>
        <v>2.5000000000000001E-3</v>
      </c>
      <c r="BM182" s="384" t="str">
        <f>IF(OR(BI182="Single dwelling unit",BI182="Multiple dwelling units"),"dwelling",IF(AND('INPUT &amp; OUTPUT'!$AF$10=2,'Reference Data'!AT182&lt;&gt;0),"lot","-"))</f>
        <v>-</v>
      </c>
      <c r="BN182" s="387"/>
      <c r="BO182" s="380" t="str">
        <f>IF('INPUT &amp; OUTPUT'!$AF$10=1,"",IF('INPUT &amp; OUTPUT'!$AF$10=2,$O182,$AN182))</f>
        <v>Specialised uses</v>
      </c>
      <c r="BP182" s="378"/>
      <c r="BQ182" s="378"/>
      <c r="BR182" s="379"/>
      <c r="BS182" s="282"/>
      <c r="BT182" s="282"/>
      <c r="BU182" s="282"/>
      <c r="BV182" s="282"/>
      <c r="BW182" s="282"/>
      <c r="BX182" s="282"/>
      <c r="BY182" s="282"/>
      <c r="BZ182" s="282"/>
      <c r="CA182" s="309"/>
      <c r="CB182" s="282"/>
      <c r="CC182" s="282"/>
      <c r="CD182" s="282"/>
      <c r="CE182" s="282"/>
      <c r="CF182" s="282"/>
      <c r="CG182" s="282"/>
      <c r="CH182" s="282"/>
      <c r="CI182" s="282"/>
      <c r="CJ182" s="282"/>
      <c r="CK182" s="282"/>
      <c r="CL182" s="282"/>
      <c r="CM182" s="282"/>
      <c r="CN182" s="282"/>
      <c r="CO182" s="282"/>
      <c r="CP182" s="282"/>
      <c r="CQ182" s="282"/>
      <c r="CR182" s="282"/>
      <c r="CS182" s="282"/>
      <c r="CT182" s="282"/>
      <c r="CU182" s="282"/>
      <c r="CV182" s="282"/>
      <c r="CW182" s="282"/>
      <c r="CX182" s="282"/>
      <c r="CY182" s="282"/>
      <c r="CZ182" s="282"/>
      <c r="DA182" s="282"/>
      <c r="DB182" s="282"/>
      <c r="DC182" s="282"/>
      <c r="DD182" s="282"/>
      <c r="DE182" s="282"/>
      <c r="DF182" s="282"/>
      <c r="DG182" s="282"/>
      <c r="DH182" s="282"/>
      <c r="DI182" s="282"/>
      <c r="DJ182" s="282"/>
      <c r="DK182" s="282"/>
      <c r="DL182" s="282"/>
      <c r="DM182" s="282"/>
      <c r="DN182" s="282"/>
      <c r="DO182" s="282"/>
      <c r="DP182" s="282"/>
      <c r="DQ182" s="282"/>
      <c r="DR182" s="282"/>
      <c r="DS182" s="282"/>
      <c r="DT182" s="282"/>
      <c r="DU182" s="282"/>
      <c r="DV182" s="282"/>
      <c r="DW182" s="282"/>
      <c r="DX182" s="282"/>
      <c r="DY182" s="282"/>
      <c r="DZ182" s="282"/>
      <c r="EA182" s="282"/>
      <c r="EB182" s="282"/>
      <c r="EC182" s="282"/>
      <c r="ED182" s="282"/>
      <c r="EE182" s="282"/>
      <c r="EF182" s="282"/>
      <c r="EG182" s="282"/>
      <c r="EH182" s="282"/>
      <c r="EI182" s="282"/>
      <c r="EJ182" s="282"/>
      <c r="EK182" s="282"/>
      <c r="EL182" s="282"/>
      <c r="EM182" s="282"/>
      <c r="EN182" s="282"/>
      <c r="EO182" s="282"/>
      <c r="EP182" s="282"/>
      <c r="EQ182" s="282"/>
      <c r="ER182" s="282"/>
      <c r="ES182" s="282"/>
      <c r="ET182" s="282"/>
      <c r="EU182" s="282"/>
      <c r="EV182" s="282"/>
      <c r="EW182" s="282"/>
      <c r="EX182" s="282"/>
      <c r="EY182" s="282"/>
      <c r="EZ182" s="282"/>
      <c r="FA182" s="282"/>
      <c r="FB182" s="282"/>
      <c r="FC182" s="282"/>
      <c r="FD182" s="282"/>
      <c r="FE182" s="282"/>
      <c r="FF182" s="282"/>
      <c r="FG182" s="282"/>
      <c r="FH182" s="282"/>
      <c r="FI182" s="282"/>
      <c r="FJ182" s="282"/>
      <c r="FK182" s="282"/>
      <c r="FL182" s="282"/>
      <c r="FM182" s="282"/>
      <c r="FN182" s="282"/>
      <c r="FO182" s="282"/>
      <c r="FP182" s="282"/>
      <c r="FQ182" s="282"/>
      <c r="FR182" s="282"/>
      <c r="FS182" s="282"/>
      <c r="FT182" s="282"/>
      <c r="FU182" s="282"/>
      <c r="FV182" s="282"/>
      <c r="FW182" s="282"/>
      <c r="FX182" s="282"/>
      <c r="FY182" s="282"/>
      <c r="FZ182" s="282"/>
      <c r="GA182" s="282"/>
      <c r="GB182" s="282"/>
      <c r="GC182" s="282"/>
      <c r="GD182" s="282"/>
      <c r="GE182" s="282"/>
      <c r="GF182" s="282"/>
      <c r="GG182" s="282"/>
      <c r="GH182" s="587"/>
      <c r="GI182" s="587"/>
      <c r="GJ182" s="587"/>
      <c r="GK182" s="587"/>
      <c r="GL182" s="587"/>
      <c r="GM182" s="587"/>
      <c r="GN182" s="587"/>
      <c r="GO182" s="587"/>
      <c r="GP182" s="587"/>
      <c r="GQ182" s="587"/>
      <c r="GR182" s="587"/>
      <c r="GS182" s="587"/>
      <c r="GT182" s="587"/>
      <c r="GU182" s="587"/>
      <c r="GV182" s="587"/>
      <c r="GW182" s="587"/>
      <c r="GX182" s="587"/>
      <c r="GY182" s="587"/>
      <c r="GZ182" s="587"/>
      <c r="HA182" s="587"/>
      <c r="HB182" s="587"/>
      <c r="HC182" s="587"/>
      <c r="HD182" s="587"/>
      <c r="HE182" s="587"/>
      <c r="HF182" s="587"/>
      <c r="HG182" s="587"/>
      <c r="HH182" s="587"/>
      <c r="HI182" s="587"/>
      <c r="HJ182" s="587"/>
      <c r="HK182" s="587"/>
      <c r="HL182" s="587"/>
      <c r="HM182" s="587"/>
      <c r="HN182" s="587"/>
      <c r="HO182" s="587"/>
      <c r="HP182" s="587"/>
      <c r="HQ182" s="587"/>
      <c r="HR182" s="587"/>
      <c r="HS182" s="587"/>
      <c r="HT182" s="587"/>
      <c r="HU182" s="587"/>
      <c r="HV182" s="587"/>
      <c r="HW182" s="587"/>
      <c r="HX182" s="587"/>
      <c r="HY182" s="587"/>
      <c r="HZ182" s="587"/>
      <c r="IA182" s="587"/>
      <c r="IB182" s="587"/>
      <c r="IC182" s="587"/>
      <c r="ID182" s="587"/>
      <c r="IE182" s="587"/>
      <c r="IF182" s="587"/>
      <c r="IG182" s="587"/>
      <c r="IH182" s="587"/>
      <c r="II182" s="587"/>
      <c r="IJ182" s="587"/>
      <c r="IK182" s="587"/>
      <c r="IL182" s="587"/>
      <c r="IM182" s="587"/>
      <c r="IN182" s="587"/>
      <c r="IO182" s="587"/>
      <c r="IP182" s="587"/>
      <c r="IQ182" s="587"/>
      <c r="IR182" s="587"/>
      <c r="IS182" s="587"/>
      <c r="IT182" s="587"/>
      <c r="IU182" s="587"/>
      <c r="IV182" s="587"/>
    </row>
    <row r="183" spans="1:256" s="388" customFormat="1" ht="12.75" customHeight="1" x14ac:dyDescent="0.25">
      <c r="A183" s="282"/>
      <c r="B183" s="282"/>
      <c r="C183" s="282"/>
      <c r="D183" s="282"/>
      <c r="E183" s="305"/>
      <c r="F183" s="305"/>
      <c r="G183" s="282"/>
      <c r="H183" s="282"/>
      <c r="I183" s="282"/>
      <c r="J183" s="305"/>
      <c r="K183" s="305"/>
      <c r="L183" s="282"/>
      <c r="M183" s="305"/>
      <c r="N183" s="305"/>
      <c r="O183" s="282"/>
      <c r="P183" s="282"/>
      <c r="Q183" s="282"/>
      <c r="R183" s="282"/>
      <c r="S183" s="413"/>
      <c r="T183" s="335" t="s">
        <v>250</v>
      </c>
      <c r="U183" s="317"/>
      <c r="V183" s="317"/>
      <c r="W183" s="317"/>
      <c r="X183" s="369" t="s">
        <v>250</v>
      </c>
      <c r="Y183" s="369" t="s">
        <v>250</v>
      </c>
      <c r="Z183" s="317" t="s">
        <v>224</v>
      </c>
      <c r="AA183" s="317"/>
      <c r="AB183" s="318"/>
      <c r="AC183" s="369" t="s">
        <v>223</v>
      </c>
      <c r="AD183" s="369">
        <v>0</v>
      </c>
      <c r="AE183" s="317" t="s">
        <v>250</v>
      </c>
      <c r="AF183" s="318"/>
      <c r="AG183" s="335" t="s">
        <v>9</v>
      </c>
      <c r="AH183" s="369">
        <v>4.5700000000000005E-2</v>
      </c>
      <c r="AI183" s="369" t="s">
        <v>482</v>
      </c>
      <c r="AJ183" s="317" t="s">
        <v>408</v>
      </c>
      <c r="AK183" s="318"/>
      <c r="AL183" s="335" t="s">
        <v>589</v>
      </c>
      <c r="AM183" s="369">
        <v>2.2500000000000003E-3</v>
      </c>
      <c r="AN183" s="317" t="s">
        <v>477</v>
      </c>
      <c r="AO183" s="335"/>
      <c r="AP183" s="335"/>
      <c r="AQ183" s="371"/>
      <c r="AR183" s="282"/>
      <c r="AS183" s="282"/>
      <c r="AT183" s="377" t="str">
        <f>IF('INPUT &amp; OUTPUT'!$AF$10=1,"",IF('INPUT &amp; OUTPUT'!$AF$10=2,$B183,$T183))</f>
        <v>Transport Depot</v>
      </c>
      <c r="AU183" s="378"/>
      <c r="AV183" s="378"/>
      <c r="AW183" s="379"/>
      <c r="AX183" s="380" t="str">
        <f>IF('INPUT &amp; OUTPUT'!$AF$10=1,"",IF('INPUT &amp; OUTPUT'!$AF$10=2,$B183,$Z183))</f>
        <v>Other</v>
      </c>
      <c r="AY183" s="381"/>
      <c r="AZ183" s="380"/>
      <c r="BA183" s="382" t="str">
        <f>IF('INPUT &amp; OUTPUT'!$AF$10=1,"",IF('INPUT &amp; OUTPUT'!$AF$10=2,E183,AC183))</f>
        <v>FPA</v>
      </c>
      <c r="BB183" s="383">
        <f>IF('INPUT &amp; OUTPUT'!$AF$10=1,"",IF('INPUT &amp; OUTPUT'!$AF$10=2,F183,AD183))</f>
        <v>0</v>
      </c>
      <c r="BC183" s="380" t="str">
        <f>IF('INPUT &amp; OUTPUT'!$AF$10=1,"",IF('INPUT &amp; OUTPUT'!$AF$10=2,$G183,$AE183))</f>
        <v>Transport Depot</v>
      </c>
      <c r="BD183" s="384"/>
      <c r="BE183" s="385"/>
      <c r="BF183" s="385" t="str">
        <f>IF('INPUT &amp; OUTPUT'!$AF$10=1,"",IF('INPUT &amp; OUTPUT'!$AF$10=2,$J183,$AG183))</f>
        <v>m²  GFA</v>
      </c>
      <c r="BG183" s="386">
        <f>IF('INPUT &amp; OUTPUT'!$AF$10=1,"",IF('INPUT &amp; OUTPUT'!$AF$10=2,"",$AH183))</f>
        <v>4.5700000000000005E-2</v>
      </c>
      <c r="BH183" s="296" t="str">
        <f>IF('INPUT &amp; OUTPUT'!$AF$10=1,"",IF('INPUT &amp; OUTPUT'!$AF$10=2,$K183,$AI183))</f>
        <v>1/5 or part</v>
      </c>
      <c r="BI183" s="380" t="str">
        <f>IF('INPUT &amp; OUTPUT'!$AF$10=1,"",IF('INPUT &amp; OUTPUT'!$AF$10=2,$L183,$AJ183))</f>
        <v>Industrial uses</v>
      </c>
      <c r="BJ183" s="385"/>
      <c r="BK183" s="385" t="str">
        <f>IF('INPUT &amp; OUTPUT'!$AF$10=1,"",IF('INPUT &amp; OUTPUT'!$AF$10=2,$M183,$AL183))</f>
        <v>m² site area</v>
      </c>
      <c r="BL183" s="296">
        <f>IF('INPUT &amp; OUTPUT'!$AF$10=1,"",IF('INPUT &amp; OUTPUT'!$AF$10=2,$N183,$AM183))</f>
        <v>2.2500000000000003E-3</v>
      </c>
      <c r="BM183" s="384" t="str">
        <f>IF(OR(BI183="Single dwelling unit",BI183="Multiple dwelling units"),"dwelling",IF(AND('INPUT &amp; OUTPUT'!$AF$10=2,'Reference Data'!AT183&lt;&gt;0),"lot","-"))</f>
        <v>-</v>
      </c>
      <c r="BN183" s="387"/>
      <c r="BO183" s="380" t="str">
        <f>IF('INPUT &amp; OUTPUT'!$AF$10=1,"",IF('INPUT &amp; OUTPUT'!$AF$10=2,$O183,$AN183))</f>
        <v>Specialised uses</v>
      </c>
      <c r="BP183" s="378"/>
      <c r="BQ183" s="378"/>
      <c r="BR183" s="379"/>
      <c r="BS183" s="282"/>
      <c r="BT183" s="282"/>
      <c r="BU183" s="282"/>
      <c r="BV183" s="282"/>
      <c r="BW183" s="282"/>
      <c r="BX183" s="282"/>
      <c r="BY183" s="282"/>
      <c r="BZ183" s="282"/>
      <c r="CA183" s="309"/>
      <c r="CB183" s="282"/>
      <c r="CC183" s="282"/>
      <c r="CD183" s="282"/>
      <c r="CE183" s="282"/>
      <c r="CF183" s="282"/>
      <c r="CG183" s="282"/>
      <c r="CH183" s="282"/>
      <c r="CI183" s="282"/>
      <c r="CJ183" s="282"/>
      <c r="CK183" s="282"/>
      <c r="CL183" s="282"/>
      <c r="CM183" s="282"/>
      <c r="CN183" s="282"/>
      <c r="CO183" s="282"/>
      <c r="CP183" s="282"/>
      <c r="CQ183" s="282"/>
      <c r="CR183" s="282"/>
      <c r="CS183" s="282"/>
      <c r="CT183" s="282"/>
      <c r="CU183" s="282"/>
      <c r="CV183" s="282"/>
      <c r="CW183" s="282"/>
      <c r="CX183" s="282"/>
      <c r="CY183" s="282"/>
      <c r="CZ183" s="282"/>
      <c r="DA183" s="282"/>
      <c r="DB183" s="282"/>
      <c r="DC183" s="282"/>
      <c r="DD183" s="282"/>
      <c r="DE183" s="282"/>
      <c r="DF183" s="282"/>
      <c r="DG183" s="282"/>
      <c r="DH183" s="282"/>
      <c r="DI183" s="282"/>
      <c r="DJ183" s="282"/>
      <c r="DK183" s="282"/>
      <c r="DL183" s="282"/>
      <c r="DM183" s="282"/>
      <c r="DN183" s="282"/>
      <c r="DO183" s="282"/>
      <c r="DP183" s="282"/>
      <c r="DQ183" s="282"/>
      <c r="DR183" s="282"/>
      <c r="DS183" s="282"/>
      <c r="DT183" s="282"/>
      <c r="DU183" s="282"/>
      <c r="DV183" s="282"/>
      <c r="DW183" s="282"/>
      <c r="DX183" s="282"/>
      <c r="DY183" s="282"/>
      <c r="DZ183" s="282"/>
      <c r="EA183" s="282"/>
      <c r="EB183" s="282"/>
      <c r="EC183" s="282"/>
      <c r="ED183" s="282"/>
      <c r="EE183" s="282"/>
      <c r="EF183" s="282"/>
      <c r="EG183" s="282"/>
      <c r="EH183" s="282"/>
      <c r="EI183" s="282"/>
      <c r="EJ183" s="282"/>
      <c r="EK183" s="282"/>
      <c r="EL183" s="282"/>
      <c r="EM183" s="282"/>
      <c r="EN183" s="282"/>
      <c r="EO183" s="282"/>
      <c r="EP183" s="282"/>
      <c r="EQ183" s="282"/>
      <c r="ER183" s="282"/>
      <c r="ES183" s="282"/>
      <c r="ET183" s="282"/>
      <c r="EU183" s="282"/>
      <c r="EV183" s="282"/>
      <c r="EW183" s="282"/>
      <c r="EX183" s="282"/>
      <c r="EY183" s="282"/>
      <c r="EZ183" s="282"/>
      <c r="FA183" s="282"/>
      <c r="FB183" s="282"/>
      <c r="FC183" s="282"/>
      <c r="FD183" s="282"/>
      <c r="FE183" s="282"/>
      <c r="FF183" s="282"/>
      <c r="FG183" s="282"/>
      <c r="FH183" s="282"/>
      <c r="FI183" s="282"/>
      <c r="FJ183" s="282"/>
      <c r="FK183" s="282"/>
      <c r="FL183" s="282"/>
      <c r="FM183" s="282"/>
      <c r="FN183" s="282"/>
      <c r="FO183" s="282"/>
      <c r="FP183" s="282"/>
      <c r="FQ183" s="282"/>
      <c r="FR183" s="282"/>
      <c r="FS183" s="282"/>
      <c r="FT183" s="282"/>
      <c r="FU183" s="282"/>
      <c r="FV183" s="282"/>
      <c r="FW183" s="282"/>
      <c r="FX183" s="282"/>
      <c r="FY183" s="282"/>
      <c r="FZ183" s="282"/>
      <c r="GA183" s="282"/>
      <c r="GB183" s="282"/>
      <c r="GC183" s="282"/>
      <c r="GD183" s="282"/>
      <c r="GE183" s="282"/>
      <c r="GF183" s="282"/>
      <c r="GG183" s="282"/>
      <c r="GH183" s="587"/>
      <c r="GI183" s="587"/>
      <c r="GJ183" s="587"/>
      <c r="GK183" s="587"/>
      <c r="GL183" s="587"/>
      <c r="GM183" s="587"/>
      <c r="GN183" s="587"/>
      <c r="GO183" s="587"/>
      <c r="GP183" s="587"/>
      <c r="GQ183" s="587"/>
      <c r="GR183" s="587"/>
      <c r="GS183" s="587"/>
      <c r="GT183" s="587"/>
      <c r="GU183" s="587"/>
      <c r="GV183" s="587"/>
      <c r="GW183" s="587"/>
      <c r="GX183" s="587"/>
      <c r="GY183" s="587"/>
      <c r="GZ183" s="587"/>
      <c r="HA183" s="587"/>
      <c r="HB183" s="587"/>
      <c r="HC183" s="587"/>
      <c r="HD183" s="587"/>
      <c r="HE183" s="587"/>
      <c r="HF183" s="587"/>
      <c r="HG183" s="587"/>
      <c r="HH183" s="587"/>
      <c r="HI183" s="587"/>
      <c r="HJ183" s="587"/>
      <c r="HK183" s="587"/>
      <c r="HL183" s="587"/>
      <c r="HM183" s="587"/>
      <c r="HN183" s="587"/>
      <c r="HO183" s="587"/>
      <c r="HP183" s="587"/>
      <c r="HQ183" s="587"/>
      <c r="HR183" s="587"/>
      <c r="HS183" s="587"/>
      <c r="HT183" s="587"/>
      <c r="HU183" s="587"/>
      <c r="HV183" s="587"/>
      <c r="HW183" s="587"/>
      <c r="HX183" s="587"/>
      <c r="HY183" s="587"/>
      <c r="HZ183" s="587"/>
      <c r="IA183" s="587"/>
      <c r="IB183" s="587"/>
      <c r="IC183" s="587"/>
      <c r="ID183" s="587"/>
      <c r="IE183" s="587"/>
      <c r="IF183" s="587"/>
      <c r="IG183" s="587"/>
      <c r="IH183" s="587"/>
      <c r="II183" s="587"/>
      <c r="IJ183" s="587"/>
      <c r="IK183" s="587"/>
      <c r="IL183" s="587"/>
      <c r="IM183" s="587"/>
      <c r="IN183" s="587"/>
      <c r="IO183" s="587"/>
      <c r="IP183" s="587"/>
      <c r="IQ183" s="587"/>
      <c r="IR183" s="587"/>
      <c r="IS183" s="587"/>
      <c r="IT183" s="587"/>
      <c r="IU183" s="587"/>
      <c r="IV183" s="587"/>
    </row>
    <row r="184" spans="1:256" s="388" customFormat="1" ht="12.75" customHeight="1" x14ac:dyDescent="0.25">
      <c r="A184" s="282"/>
      <c r="B184" s="282"/>
      <c r="C184" s="282"/>
      <c r="D184" s="282"/>
      <c r="E184" s="305"/>
      <c r="F184" s="305"/>
      <c r="G184" s="282"/>
      <c r="H184" s="282"/>
      <c r="I184" s="282"/>
      <c r="J184" s="305"/>
      <c r="K184" s="305"/>
      <c r="L184" s="282"/>
      <c r="M184" s="305"/>
      <c r="N184" s="305"/>
      <c r="O184" s="282"/>
      <c r="P184" s="282"/>
      <c r="Q184" s="282"/>
      <c r="R184" s="282"/>
      <c r="S184" s="413"/>
      <c r="T184" s="406" t="s">
        <v>132</v>
      </c>
      <c r="U184" s="317"/>
      <c r="V184" s="317"/>
      <c r="W184" s="317"/>
      <c r="X184" s="325" t="s">
        <v>200</v>
      </c>
      <c r="Y184" s="325" t="s">
        <v>152</v>
      </c>
      <c r="Z184" s="317" t="s">
        <v>382</v>
      </c>
      <c r="AA184" s="317"/>
      <c r="AB184" s="318"/>
      <c r="AC184" s="369" t="s">
        <v>299</v>
      </c>
      <c r="AD184" s="369">
        <v>0.4</v>
      </c>
      <c r="AE184" s="317" t="s">
        <v>224</v>
      </c>
      <c r="AF184" s="318"/>
      <c r="AG184" s="335" t="s">
        <v>505</v>
      </c>
      <c r="AH184" s="369" t="s">
        <v>503</v>
      </c>
      <c r="AI184" s="369" t="s">
        <v>505</v>
      </c>
      <c r="AJ184" s="317" t="s">
        <v>407</v>
      </c>
      <c r="AK184" s="318"/>
      <c r="AL184" s="335" t="s">
        <v>589</v>
      </c>
      <c r="AM184" s="369">
        <v>2.5000000000000001E-3</v>
      </c>
      <c r="AN184" s="317" t="s">
        <v>477</v>
      </c>
      <c r="AO184" s="396"/>
      <c r="AP184" s="335"/>
      <c r="AQ184" s="371"/>
      <c r="AR184" s="282"/>
      <c r="AS184" s="282"/>
      <c r="AT184" s="377" t="str">
        <f>IF('INPUT &amp; OUTPUT'!$AF$10=1,"",IF('INPUT &amp; OUTPUT'!$AF$10=2,$B184,$T184))</f>
        <v>Transport Terminal - Cruise Ships</v>
      </c>
      <c r="AU184" s="378"/>
      <c r="AV184" s="378"/>
      <c r="AW184" s="379"/>
      <c r="AX184" s="380" t="str">
        <f>IF('INPUT &amp; OUTPUT'!$AF$10=1,"",IF('INPUT &amp; OUTPUT'!$AF$10=2,$B184,$Z184))</f>
        <v>Transport Terminal - cruise ships</v>
      </c>
      <c r="AY184" s="381"/>
      <c r="AZ184" s="380"/>
      <c r="BA184" s="382" t="str">
        <f>IF('INPUT &amp; OUTPUT'!$AF$10=1,"",IF('INPUT &amp; OUTPUT'!$AF$10=2,E184,AC184))</f>
        <v>passenger</v>
      </c>
      <c r="BB184" s="383">
        <f>IF('INPUT &amp; OUTPUT'!$AF$10=1,"",IF('INPUT &amp; OUTPUT'!$AF$10=2,F184,AD184))</f>
        <v>0.4</v>
      </c>
      <c r="BC184" s="380" t="str">
        <f>IF('INPUT &amp; OUTPUT'!$AF$10=1,"",IF('INPUT &amp; OUTPUT'!$AF$10=2,$G184,$AE184))</f>
        <v>Other</v>
      </c>
      <c r="BD184" s="384"/>
      <c r="BE184" s="385"/>
      <c r="BF184" s="385" t="str">
        <f>IF('INPUT &amp; OUTPUT'!$AF$10=1,"",IF('INPUT &amp; OUTPUT'!$AF$10=2,$J184,$AG184))</f>
        <v>TBA*</v>
      </c>
      <c r="BG184" s="386" t="str">
        <f>IF('INPUT &amp; OUTPUT'!$AF$10=1,"",IF('INPUT &amp; OUTPUT'!$AF$10=2,"",$AH184))</f>
        <v>-</v>
      </c>
      <c r="BH184" s="296" t="str">
        <f>IF('INPUT &amp; OUTPUT'!$AF$10=1,"",IF('INPUT &amp; OUTPUT'!$AF$10=2,$K184,$AI184))</f>
        <v>TBA*</v>
      </c>
      <c r="BI184" s="380" t="str">
        <f>IF('INPUT &amp; OUTPUT'!$AF$10=1,"",IF('INPUT &amp; OUTPUT'!$AF$10=2,$L184,$AJ184))</f>
        <v>Commercial or retail uses</v>
      </c>
      <c r="BJ184" s="385"/>
      <c r="BK184" s="385" t="str">
        <f>IF('INPUT &amp; OUTPUT'!$AF$10=1,"",IF('INPUT &amp; OUTPUT'!$AF$10=2,$M184,$AL184))</f>
        <v>m² site area</v>
      </c>
      <c r="BL184" s="296">
        <f>IF('INPUT &amp; OUTPUT'!$AF$10=1,"",IF('INPUT &amp; OUTPUT'!$AF$10=2,$N184,$AM184))</f>
        <v>2.5000000000000001E-3</v>
      </c>
      <c r="BM184" s="384" t="str">
        <f>IF(OR(BI184="Single dwelling unit",BI184="Multiple dwelling units"),"dwelling",IF(AND('INPUT &amp; OUTPUT'!$AF$10=2,'Reference Data'!AT184&lt;&gt;0),"lot","-"))</f>
        <v>-</v>
      </c>
      <c r="BN184" s="387"/>
      <c r="BO184" s="380" t="str">
        <f>IF('INPUT &amp; OUTPUT'!$AF$10=1,"",IF('INPUT &amp; OUTPUT'!$AF$10=2,$O184,$AN184))</f>
        <v>Specialised uses</v>
      </c>
      <c r="BP184" s="378"/>
      <c r="BQ184" s="378"/>
      <c r="BR184" s="379"/>
      <c r="BS184" s="282"/>
      <c r="BT184" s="282"/>
      <c r="BU184" s="282"/>
      <c r="BV184" s="282"/>
      <c r="BW184" s="282"/>
      <c r="BX184" s="282"/>
      <c r="BY184" s="282"/>
      <c r="BZ184" s="282"/>
      <c r="CA184" s="309"/>
      <c r="CB184" s="282"/>
      <c r="CC184" s="282"/>
      <c r="CD184" s="282"/>
      <c r="CE184" s="282"/>
      <c r="CF184" s="282"/>
      <c r="CG184" s="282"/>
      <c r="CH184" s="282"/>
      <c r="CI184" s="282"/>
      <c r="CJ184" s="282"/>
      <c r="CK184" s="282"/>
      <c r="CL184" s="282"/>
      <c r="CM184" s="282"/>
      <c r="CN184" s="282"/>
      <c r="CO184" s="282"/>
      <c r="CP184" s="282"/>
      <c r="CQ184" s="282"/>
      <c r="CR184" s="282"/>
      <c r="CS184" s="282"/>
      <c r="CT184" s="282"/>
      <c r="CU184" s="282"/>
      <c r="CV184" s="282"/>
      <c r="CW184" s="282"/>
      <c r="CX184" s="282"/>
      <c r="CY184" s="282"/>
      <c r="CZ184" s="282"/>
      <c r="DA184" s="282"/>
      <c r="DB184" s="282"/>
      <c r="DC184" s="282"/>
      <c r="DD184" s="282"/>
      <c r="DE184" s="282"/>
      <c r="DF184" s="282"/>
      <c r="DG184" s="282"/>
      <c r="DH184" s="282"/>
      <c r="DI184" s="282"/>
      <c r="DJ184" s="282"/>
      <c r="DK184" s="282"/>
      <c r="DL184" s="282"/>
      <c r="DM184" s="282"/>
      <c r="DN184" s="282"/>
      <c r="DO184" s="282"/>
      <c r="DP184" s="282"/>
      <c r="DQ184" s="282"/>
      <c r="DR184" s="282"/>
      <c r="DS184" s="282"/>
      <c r="DT184" s="282"/>
      <c r="DU184" s="282"/>
      <c r="DV184" s="282"/>
      <c r="DW184" s="282"/>
      <c r="DX184" s="282"/>
      <c r="DY184" s="282"/>
      <c r="DZ184" s="282"/>
      <c r="EA184" s="282"/>
      <c r="EB184" s="282"/>
      <c r="EC184" s="282"/>
      <c r="ED184" s="282"/>
      <c r="EE184" s="282"/>
      <c r="EF184" s="282"/>
      <c r="EG184" s="282"/>
      <c r="EH184" s="282"/>
      <c r="EI184" s="282"/>
      <c r="EJ184" s="282"/>
      <c r="EK184" s="282"/>
      <c r="EL184" s="282"/>
      <c r="EM184" s="282"/>
      <c r="EN184" s="282"/>
      <c r="EO184" s="282"/>
      <c r="EP184" s="282"/>
      <c r="EQ184" s="282"/>
      <c r="ER184" s="282"/>
      <c r="ES184" s="282"/>
      <c r="ET184" s="282"/>
      <c r="EU184" s="282"/>
      <c r="EV184" s="282"/>
      <c r="EW184" s="282"/>
      <c r="EX184" s="282"/>
      <c r="EY184" s="282"/>
      <c r="EZ184" s="282"/>
      <c r="FA184" s="282"/>
      <c r="FB184" s="282"/>
      <c r="FC184" s="282"/>
      <c r="FD184" s="282"/>
      <c r="FE184" s="282"/>
      <c r="FF184" s="282"/>
      <c r="FG184" s="282"/>
      <c r="FH184" s="282"/>
      <c r="FI184" s="282"/>
      <c r="FJ184" s="282"/>
      <c r="FK184" s="282"/>
      <c r="FL184" s="282"/>
      <c r="FM184" s="282"/>
      <c r="FN184" s="282"/>
      <c r="FO184" s="282"/>
      <c r="FP184" s="282"/>
      <c r="FQ184" s="282"/>
      <c r="FR184" s="282"/>
      <c r="FS184" s="282"/>
      <c r="FT184" s="282"/>
      <c r="FU184" s="282"/>
      <c r="FV184" s="282"/>
      <c r="FW184" s="282"/>
      <c r="FX184" s="282"/>
      <c r="FY184" s="282"/>
      <c r="FZ184" s="282"/>
      <c r="GA184" s="282"/>
      <c r="GB184" s="282"/>
      <c r="GC184" s="282"/>
      <c r="GD184" s="282"/>
      <c r="GE184" s="282"/>
      <c r="GF184" s="282"/>
      <c r="GG184" s="282"/>
      <c r="GH184" s="587"/>
      <c r="GI184" s="587"/>
      <c r="GJ184" s="587"/>
      <c r="GK184" s="587"/>
      <c r="GL184" s="587"/>
      <c r="GM184" s="587"/>
      <c r="GN184" s="587"/>
      <c r="GO184" s="587"/>
      <c r="GP184" s="587"/>
      <c r="GQ184" s="587"/>
      <c r="GR184" s="587"/>
      <c r="GS184" s="587"/>
      <c r="GT184" s="587"/>
      <c r="GU184" s="587"/>
      <c r="GV184" s="587"/>
      <c r="GW184" s="587"/>
      <c r="GX184" s="587"/>
      <c r="GY184" s="587"/>
      <c r="GZ184" s="587"/>
      <c r="HA184" s="587"/>
      <c r="HB184" s="587"/>
      <c r="HC184" s="587"/>
      <c r="HD184" s="587"/>
      <c r="HE184" s="587"/>
      <c r="HF184" s="587"/>
      <c r="HG184" s="587"/>
      <c r="HH184" s="587"/>
      <c r="HI184" s="587"/>
      <c r="HJ184" s="587"/>
      <c r="HK184" s="587"/>
      <c r="HL184" s="587"/>
      <c r="HM184" s="587"/>
      <c r="HN184" s="587"/>
      <c r="HO184" s="587"/>
      <c r="HP184" s="587"/>
      <c r="HQ184" s="587"/>
      <c r="HR184" s="587"/>
      <c r="HS184" s="587"/>
      <c r="HT184" s="587"/>
      <c r="HU184" s="587"/>
      <c r="HV184" s="587"/>
      <c r="HW184" s="587"/>
      <c r="HX184" s="587"/>
      <c r="HY184" s="587"/>
      <c r="HZ184" s="587"/>
      <c r="IA184" s="587"/>
      <c r="IB184" s="587"/>
      <c r="IC184" s="587"/>
      <c r="ID184" s="587"/>
      <c r="IE184" s="587"/>
      <c r="IF184" s="587"/>
      <c r="IG184" s="587"/>
      <c r="IH184" s="587"/>
      <c r="II184" s="587"/>
      <c r="IJ184" s="587"/>
      <c r="IK184" s="587"/>
      <c r="IL184" s="587"/>
      <c r="IM184" s="587"/>
      <c r="IN184" s="587"/>
      <c r="IO184" s="587"/>
      <c r="IP184" s="587"/>
      <c r="IQ184" s="587"/>
      <c r="IR184" s="587"/>
      <c r="IS184" s="587"/>
      <c r="IT184" s="587"/>
      <c r="IU184" s="587"/>
      <c r="IV184" s="587"/>
    </row>
    <row r="185" spans="1:256" s="388" customFormat="1" ht="12.75" customHeight="1" x14ac:dyDescent="0.25">
      <c r="A185" s="282"/>
      <c r="B185" s="282"/>
      <c r="C185" s="282"/>
      <c r="D185" s="282"/>
      <c r="E185" s="305"/>
      <c r="F185" s="305"/>
      <c r="G185" s="282"/>
      <c r="H185" s="282"/>
      <c r="I185" s="282"/>
      <c r="J185" s="305"/>
      <c r="K185" s="305"/>
      <c r="L185" s="282"/>
      <c r="M185" s="305"/>
      <c r="N185" s="305"/>
      <c r="O185" s="282"/>
      <c r="P185" s="282"/>
      <c r="Q185" s="282"/>
      <c r="R185" s="282"/>
      <c r="S185" s="413"/>
      <c r="T185" s="406" t="s">
        <v>108</v>
      </c>
      <c r="U185" s="317"/>
      <c r="V185" s="317"/>
      <c r="W185" s="317"/>
      <c r="X185" s="325" t="s">
        <v>200</v>
      </c>
      <c r="Y185" s="325" t="s">
        <v>152</v>
      </c>
      <c r="Z185" s="317" t="s">
        <v>383</v>
      </c>
      <c r="AA185" s="317"/>
      <c r="AB185" s="318"/>
      <c r="AC185" s="369" t="s">
        <v>300</v>
      </c>
      <c r="AD185" s="369">
        <v>350</v>
      </c>
      <c r="AE185" s="317" t="s">
        <v>224</v>
      </c>
      <c r="AF185" s="318"/>
      <c r="AG185" s="335" t="s">
        <v>505</v>
      </c>
      <c r="AH185" s="369" t="s">
        <v>503</v>
      </c>
      <c r="AI185" s="369" t="s">
        <v>505</v>
      </c>
      <c r="AJ185" s="317" t="s">
        <v>407</v>
      </c>
      <c r="AK185" s="318"/>
      <c r="AL185" s="335" t="s">
        <v>589</v>
      </c>
      <c r="AM185" s="369">
        <v>2.5000000000000001E-3</v>
      </c>
      <c r="AN185" s="317" t="s">
        <v>477</v>
      </c>
      <c r="AO185" s="335"/>
      <c r="AP185" s="335"/>
      <c r="AQ185" s="371"/>
      <c r="AR185" s="282"/>
      <c r="AS185" s="282"/>
      <c r="AT185" s="377" t="str">
        <f>IF('INPUT &amp; OUTPUT'!$AF$10=1,"",IF('INPUT &amp; OUTPUT'!$AF$10=2,$B185,$T185))</f>
        <v>Transport Terminal - Military ships</v>
      </c>
      <c r="AU185" s="378"/>
      <c r="AV185" s="378"/>
      <c r="AW185" s="379"/>
      <c r="AX185" s="380" t="str">
        <f>IF('INPUT &amp; OUTPUT'!$AF$10=1,"",IF('INPUT &amp; OUTPUT'!$AF$10=2,$B185,$Z185))</f>
        <v>Transport Terminal - military ships</v>
      </c>
      <c r="AY185" s="381"/>
      <c r="AZ185" s="380"/>
      <c r="BA185" s="382" t="str">
        <f>IF('INPUT &amp; OUTPUT'!$AF$10=1,"",IF('INPUT &amp; OUTPUT'!$AF$10=2,E185,AC185))</f>
        <v>vessel</v>
      </c>
      <c r="BB185" s="383">
        <f>IF('INPUT &amp; OUTPUT'!$AF$10=1,"",IF('INPUT &amp; OUTPUT'!$AF$10=2,F185,AD185))</f>
        <v>350</v>
      </c>
      <c r="BC185" s="380" t="str">
        <f>IF('INPUT &amp; OUTPUT'!$AF$10=1,"",IF('INPUT &amp; OUTPUT'!$AF$10=2,$G185,$AE185))</f>
        <v>Other</v>
      </c>
      <c r="BD185" s="384"/>
      <c r="BE185" s="385"/>
      <c r="BF185" s="385" t="str">
        <f>IF('INPUT &amp; OUTPUT'!$AF$10=1,"",IF('INPUT &amp; OUTPUT'!$AF$10=2,$J185,$AG185))</f>
        <v>TBA*</v>
      </c>
      <c r="BG185" s="386" t="str">
        <f>IF('INPUT &amp; OUTPUT'!$AF$10=1,"",IF('INPUT &amp; OUTPUT'!$AF$10=2,"",$AH185))</f>
        <v>-</v>
      </c>
      <c r="BH185" s="296" t="str">
        <f>IF('INPUT &amp; OUTPUT'!$AF$10=1,"",IF('INPUT &amp; OUTPUT'!$AF$10=2,$K185,$AI185))</f>
        <v>TBA*</v>
      </c>
      <c r="BI185" s="380" t="str">
        <f>IF('INPUT &amp; OUTPUT'!$AF$10=1,"",IF('INPUT &amp; OUTPUT'!$AF$10=2,$L185,$AJ185))</f>
        <v>Commercial or retail uses</v>
      </c>
      <c r="BJ185" s="385"/>
      <c r="BK185" s="385" t="str">
        <f>IF('INPUT &amp; OUTPUT'!$AF$10=1,"",IF('INPUT &amp; OUTPUT'!$AF$10=2,$M185,$AL185))</f>
        <v>m² site area</v>
      </c>
      <c r="BL185" s="296">
        <f>IF('INPUT &amp; OUTPUT'!$AF$10=1,"",IF('INPUT &amp; OUTPUT'!$AF$10=2,$N185,$AM185))</f>
        <v>2.5000000000000001E-3</v>
      </c>
      <c r="BM185" s="384" t="str">
        <f>IF(OR(BI185="Single dwelling unit",BI185="Multiple dwelling units"),"dwelling",IF(AND('INPUT &amp; OUTPUT'!$AF$10=2,'Reference Data'!AT185&lt;&gt;0),"lot","-"))</f>
        <v>-</v>
      </c>
      <c r="BN185" s="387"/>
      <c r="BO185" s="380" t="str">
        <f>IF('INPUT &amp; OUTPUT'!$AF$10=1,"",IF('INPUT &amp; OUTPUT'!$AF$10=2,$O185,$AN185))</f>
        <v>Specialised uses</v>
      </c>
      <c r="BP185" s="378"/>
      <c r="BQ185" s="378"/>
      <c r="BR185" s="379"/>
      <c r="BS185" s="282"/>
      <c r="BT185" s="282"/>
      <c r="BU185" s="282"/>
      <c r="BV185" s="282"/>
      <c r="BW185" s="282"/>
      <c r="BX185" s="282"/>
      <c r="BY185" s="282"/>
      <c r="BZ185" s="282"/>
      <c r="CA185" s="309"/>
      <c r="CB185" s="282"/>
      <c r="CC185" s="282"/>
      <c r="CD185" s="282"/>
      <c r="CE185" s="282"/>
      <c r="CF185" s="282"/>
      <c r="CG185" s="282"/>
      <c r="CH185" s="282"/>
      <c r="CI185" s="282"/>
      <c r="CJ185" s="282"/>
      <c r="CK185" s="282"/>
      <c r="CL185" s="282"/>
      <c r="CM185" s="282"/>
      <c r="CN185" s="282"/>
      <c r="CO185" s="282"/>
      <c r="CP185" s="282"/>
      <c r="CQ185" s="282"/>
      <c r="CR185" s="282"/>
      <c r="CS185" s="282"/>
      <c r="CT185" s="282"/>
      <c r="CU185" s="282"/>
      <c r="CV185" s="282"/>
      <c r="CW185" s="282"/>
      <c r="CX185" s="282"/>
      <c r="CY185" s="282"/>
      <c r="CZ185" s="282"/>
      <c r="DA185" s="282"/>
      <c r="DB185" s="282"/>
      <c r="DC185" s="282"/>
      <c r="DD185" s="282"/>
      <c r="DE185" s="282"/>
      <c r="DF185" s="282"/>
      <c r="DG185" s="282"/>
      <c r="DH185" s="282"/>
      <c r="DI185" s="282"/>
      <c r="DJ185" s="282"/>
      <c r="DK185" s="282"/>
      <c r="DL185" s="282"/>
      <c r="DM185" s="282"/>
      <c r="DN185" s="282"/>
      <c r="DO185" s="282"/>
      <c r="DP185" s="282"/>
      <c r="DQ185" s="282"/>
      <c r="DR185" s="282"/>
      <c r="DS185" s="282"/>
      <c r="DT185" s="282"/>
      <c r="DU185" s="282"/>
      <c r="DV185" s="282"/>
      <c r="DW185" s="282"/>
      <c r="DX185" s="282"/>
      <c r="DY185" s="282"/>
      <c r="DZ185" s="282"/>
      <c r="EA185" s="282"/>
      <c r="EB185" s="282"/>
      <c r="EC185" s="282"/>
      <c r="ED185" s="282"/>
      <c r="EE185" s="282"/>
      <c r="EF185" s="282"/>
      <c r="EG185" s="282"/>
      <c r="EH185" s="282"/>
      <c r="EI185" s="282"/>
      <c r="EJ185" s="282"/>
      <c r="EK185" s="282"/>
      <c r="EL185" s="282"/>
      <c r="EM185" s="282"/>
      <c r="EN185" s="282"/>
      <c r="EO185" s="282"/>
      <c r="EP185" s="282"/>
      <c r="EQ185" s="282"/>
      <c r="ER185" s="282"/>
      <c r="ES185" s="282"/>
      <c r="ET185" s="282"/>
      <c r="EU185" s="282"/>
      <c r="EV185" s="282"/>
      <c r="EW185" s="282"/>
      <c r="EX185" s="282"/>
      <c r="EY185" s="282"/>
      <c r="EZ185" s="282"/>
      <c r="FA185" s="282"/>
      <c r="FB185" s="282"/>
      <c r="FC185" s="282"/>
      <c r="FD185" s="282"/>
      <c r="FE185" s="282"/>
      <c r="FF185" s="282"/>
      <c r="FG185" s="282"/>
      <c r="FH185" s="282"/>
      <c r="FI185" s="282"/>
      <c r="FJ185" s="282"/>
      <c r="FK185" s="282"/>
      <c r="FL185" s="282"/>
      <c r="FM185" s="282"/>
      <c r="FN185" s="282"/>
      <c r="FO185" s="282"/>
      <c r="FP185" s="282"/>
      <c r="FQ185" s="282"/>
      <c r="FR185" s="282"/>
      <c r="FS185" s="282"/>
      <c r="FT185" s="282"/>
      <c r="FU185" s="282"/>
      <c r="FV185" s="282"/>
      <c r="FW185" s="282"/>
      <c r="FX185" s="282"/>
      <c r="FY185" s="282"/>
      <c r="FZ185" s="282"/>
      <c r="GA185" s="282"/>
      <c r="GB185" s="282"/>
      <c r="GC185" s="282"/>
      <c r="GD185" s="282"/>
      <c r="GE185" s="282"/>
      <c r="GF185" s="282"/>
      <c r="GG185" s="282"/>
      <c r="GH185" s="587"/>
      <c r="GI185" s="587"/>
      <c r="GJ185" s="587"/>
      <c r="GK185" s="587"/>
      <c r="GL185" s="587"/>
      <c r="GM185" s="587"/>
      <c r="GN185" s="587"/>
      <c r="GO185" s="587"/>
      <c r="GP185" s="587"/>
      <c r="GQ185" s="587"/>
      <c r="GR185" s="587"/>
      <c r="GS185" s="587"/>
      <c r="GT185" s="587"/>
      <c r="GU185" s="587"/>
      <c r="GV185" s="587"/>
      <c r="GW185" s="587"/>
      <c r="GX185" s="587"/>
      <c r="GY185" s="587"/>
      <c r="GZ185" s="587"/>
      <c r="HA185" s="587"/>
      <c r="HB185" s="587"/>
      <c r="HC185" s="587"/>
      <c r="HD185" s="587"/>
      <c r="HE185" s="587"/>
      <c r="HF185" s="587"/>
      <c r="HG185" s="587"/>
      <c r="HH185" s="587"/>
      <c r="HI185" s="587"/>
      <c r="HJ185" s="587"/>
      <c r="HK185" s="587"/>
      <c r="HL185" s="587"/>
      <c r="HM185" s="587"/>
      <c r="HN185" s="587"/>
      <c r="HO185" s="587"/>
      <c r="HP185" s="587"/>
      <c r="HQ185" s="587"/>
      <c r="HR185" s="587"/>
      <c r="HS185" s="587"/>
      <c r="HT185" s="587"/>
      <c r="HU185" s="587"/>
      <c r="HV185" s="587"/>
      <c r="HW185" s="587"/>
      <c r="HX185" s="587"/>
      <c r="HY185" s="587"/>
      <c r="HZ185" s="587"/>
      <c r="IA185" s="587"/>
      <c r="IB185" s="587"/>
      <c r="IC185" s="587"/>
      <c r="ID185" s="587"/>
      <c r="IE185" s="587"/>
      <c r="IF185" s="587"/>
      <c r="IG185" s="587"/>
      <c r="IH185" s="587"/>
      <c r="II185" s="587"/>
      <c r="IJ185" s="587"/>
      <c r="IK185" s="587"/>
      <c r="IL185" s="587"/>
      <c r="IM185" s="587"/>
      <c r="IN185" s="587"/>
      <c r="IO185" s="587"/>
      <c r="IP185" s="587"/>
      <c r="IQ185" s="587"/>
      <c r="IR185" s="587"/>
      <c r="IS185" s="587"/>
      <c r="IT185" s="587"/>
      <c r="IU185" s="587"/>
      <c r="IV185" s="587"/>
    </row>
    <row r="186" spans="1:256" ht="12.75" customHeight="1" x14ac:dyDescent="0.25">
      <c r="E186" s="305"/>
      <c r="F186" s="305"/>
      <c r="J186" s="305"/>
      <c r="K186" s="305"/>
      <c r="M186" s="305"/>
      <c r="N186" s="305"/>
      <c r="S186" s="413"/>
      <c r="T186" s="398" t="s">
        <v>131</v>
      </c>
      <c r="U186" s="317"/>
      <c r="V186" s="317"/>
      <c r="W186" s="317"/>
      <c r="X186" s="325" t="s">
        <v>200</v>
      </c>
      <c r="Y186" s="325" t="s">
        <v>152</v>
      </c>
      <c r="Z186" s="317" t="s">
        <v>384</v>
      </c>
      <c r="AA186" s="317"/>
      <c r="AB186" s="318"/>
      <c r="AC186" s="369" t="s">
        <v>8</v>
      </c>
      <c r="AD186" s="369">
        <v>1.6E-2</v>
      </c>
      <c r="AE186" s="317" t="s">
        <v>224</v>
      </c>
      <c r="AF186" s="318"/>
      <c r="AG186" s="335" t="s">
        <v>505</v>
      </c>
      <c r="AH186" s="369" t="s">
        <v>503</v>
      </c>
      <c r="AI186" s="369" t="s">
        <v>505</v>
      </c>
      <c r="AJ186" s="317" t="s">
        <v>407</v>
      </c>
      <c r="AK186" s="318"/>
      <c r="AL186" s="335" t="s">
        <v>589</v>
      </c>
      <c r="AM186" s="369">
        <v>2.5000000000000001E-3</v>
      </c>
      <c r="AN186" s="317" t="s">
        <v>477</v>
      </c>
      <c r="AO186" s="335"/>
      <c r="AP186" s="335"/>
      <c r="AQ186" s="371"/>
      <c r="AT186" s="377" t="str">
        <f>IF('INPUT &amp; OUTPUT'!$AF$10=1,"",IF('INPUT &amp; OUTPUT'!$AF$10=2,$B186,$T186))</f>
        <v>Transport Terminal - Other</v>
      </c>
      <c r="AU186" s="378"/>
      <c r="AV186" s="378"/>
      <c r="AW186" s="379"/>
      <c r="AX186" s="380" t="str">
        <f>IF('INPUT &amp; OUTPUT'!$AF$10=1,"",IF('INPUT &amp; OUTPUT'!$AF$10=2,$B186,$Z186))</f>
        <v>Transport Terminal - other</v>
      </c>
      <c r="AY186" s="381"/>
      <c r="AZ186" s="380"/>
      <c r="BA186" s="382" t="str">
        <f>IF('INPUT &amp; OUTPUT'!$AF$10=1,"",IF('INPUT &amp; OUTPUT'!$AF$10=2,E186,AC186))</f>
        <v>m² GFA</v>
      </c>
      <c r="BB186" s="383">
        <f>IF('INPUT &amp; OUTPUT'!$AF$10=1,"",IF('INPUT &amp; OUTPUT'!$AF$10=2,F186,AD186))</f>
        <v>1.6E-2</v>
      </c>
      <c r="BC186" s="380" t="str">
        <f>IF('INPUT &amp; OUTPUT'!$AF$10=1,"",IF('INPUT &amp; OUTPUT'!$AF$10=2,$G186,$AE186))</f>
        <v>Other</v>
      </c>
      <c r="BD186" s="384"/>
      <c r="BE186" s="385"/>
      <c r="BF186" s="385" t="str">
        <f>IF('INPUT &amp; OUTPUT'!$AF$10=1,"",IF('INPUT &amp; OUTPUT'!$AF$10=2,$J186,$AG186))</f>
        <v>TBA*</v>
      </c>
      <c r="BG186" s="386" t="str">
        <f>IF('INPUT &amp; OUTPUT'!$AF$10=1,"",IF('INPUT &amp; OUTPUT'!$AF$10=2,"",$AH186))</f>
        <v>-</v>
      </c>
      <c r="BH186" s="296" t="str">
        <f>IF('INPUT &amp; OUTPUT'!$AF$10=1,"",IF('INPUT &amp; OUTPUT'!$AF$10=2,$K186,$AI186))</f>
        <v>TBA*</v>
      </c>
      <c r="BI186" s="380" t="str">
        <f>IF('INPUT &amp; OUTPUT'!$AF$10=1,"",IF('INPUT &amp; OUTPUT'!$AF$10=2,$L186,$AJ186))</f>
        <v>Commercial or retail uses</v>
      </c>
      <c r="BJ186" s="385"/>
      <c r="BK186" s="385" t="str">
        <f>IF('INPUT &amp; OUTPUT'!$AF$10=1,"",IF('INPUT &amp; OUTPUT'!$AF$10=2,$M186,$AL186))</f>
        <v>m² site area</v>
      </c>
      <c r="BL186" s="296">
        <f>IF('INPUT &amp; OUTPUT'!$AF$10=1,"",IF('INPUT &amp; OUTPUT'!$AF$10=2,$N186,$AM186))</f>
        <v>2.5000000000000001E-3</v>
      </c>
      <c r="BM186" s="384" t="str">
        <f>IF(OR(BI186="Single dwelling unit",BI186="Multiple dwelling units"),"dwelling",IF(AND('INPUT &amp; OUTPUT'!$AF$10=2,'Reference Data'!AT186&lt;&gt;0),"lot","-"))</f>
        <v>-</v>
      </c>
      <c r="BN186" s="387"/>
      <c r="BO186" s="380" t="str">
        <f>IF('INPUT &amp; OUTPUT'!$AF$10=1,"",IF('INPUT &amp; OUTPUT'!$AF$10=2,$O186,$AN186))</f>
        <v>Specialised uses</v>
      </c>
      <c r="BP186" s="378"/>
      <c r="BQ186" s="378"/>
      <c r="BR186" s="379"/>
      <c r="CA186" s="309"/>
      <c r="GH186" s="587"/>
      <c r="GI186" s="587"/>
      <c r="GJ186" s="587"/>
      <c r="GK186" s="587"/>
      <c r="GL186" s="587"/>
      <c r="GM186" s="587"/>
      <c r="GN186" s="587"/>
      <c r="GO186" s="587"/>
      <c r="GP186" s="587"/>
      <c r="GQ186" s="587"/>
      <c r="GR186" s="587"/>
      <c r="GS186" s="587"/>
      <c r="GT186" s="587"/>
      <c r="GU186" s="587"/>
      <c r="GV186" s="587"/>
      <c r="GW186" s="587"/>
      <c r="GX186" s="587"/>
      <c r="GY186" s="587"/>
      <c r="GZ186" s="587"/>
      <c r="HA186" s="587"/>
      <c r="HB186" s="587"/>
      <c r="HC186" s="587"/>
      <c r="HD186" s="587"/>
      <c r="HE186" s="587"/>
      <c r="HF186" s="587"/>
      <c r="HG186" s="587"/>
      <c r="HH186" s="587"/>
      <c r="HI186" s="587"/>
      <c r="HJ186" s="587"/>
      <c r="HK186" s="587"/>
      <c r="HL186" s="587"/>
      <c r="HM186" s="587"/>
      <c r="HN186" s="587"/>
      <c r="HO186" s="587"/>
      <c r="HP186" s="587"/>
      <c r="HQ186" s="587"/>
      <c r="HR186" s="587"/>
      <c r="HS186" s="587"/>
      <c r="HT186" s="587"/>
      <c r="HU186" s="587"/>
      <c r="HV186" s="587"/>
      <c r="HW186" s="587"/>
      <c r="HX186" s="587"/>
      <c r="HY186" s="587"/>
      <c r="HZ186" s="587"/>
      <c r="IA186" s="587"/>
      <c r="IB186" s="587"/>
      <c r="IC186" s="587"/>
      <c r="ID186" s="587"/>
      <c r="IE186" s="587"/>
      <c r="IF186" s="587"/>
      <c r="IG186" s="587"/>
      <c r="IH186" s="587"/>
      <c r="II186" s="587"/>
      <c r="IJ186" s="587"/>
      <c r="IK186" s="587"/>
      <c r="IL186" s="587"/>
      <c r="IM186" s="587"/>
      <c r="IN186" s="587"/>
      <c r="IO186" s="587"/>
      <c r="IP186" s="587"/>
      <c r="IQ186" s="587"/>
      <c r="IR186" s="587"/>
      <c r="IS186" s="587"/>
      <c r="IT186" s="587"/>
      <c r="IU186" s="587"/>
      <c r="IV186" s="587"/>
    </row>
    <row r="187" spans="1:256" s="388" customFormat="1" ht="12.75" customHeight="1" x14ac:dyDescent="0.25">
      <c r="A187" s="282"/>
      <c r="B187" s="282"/>
      <c r="C187" s="282"/>
      <c r="D187" s="282"/>
      <c r="E187" s="305"/>
      <c r="F187" s="305"/>
      <c r="G187" s="282"/>
      <c r="H187" s="282"/>
      <c r="I187" s="282"/>
      <c r="J187" s="305"/>
      <c r="K187" s="305"/>
      <c r="L187" s="282"/>
      <c r="M187" s="305"/>
      <c r="N187" s="305"/>
      <c r="O187" s="282"/>
      <c r="P187" s="282"/>
      <c r="Q187" s="282"/>
      <c r="R187" s="282"/>
      <c r="S187" s="413"/>
      <c r="T187" s="395" t="s">
        <v>687</v>
      </c>
      <c r="U187" s="400"/>
      <c r="V187" s="400"/>
      <c r="W187" s="400"/>
      <c r="X187" s="395" t="s">
        <v>200</v>
      </c>
      <c r="Y187" s="395" t="s">
        <v>137</v>
      </c>
      <c r="Z187" s="400" t="s">
        <v>242</v>
      </c>
      <c r="AA187" s="400"/>
      <c r="AB187" s="408"/>
      <c r="AC187" s="395" t="s">
        <v>297</v>
      </c>
      <c r="AD187" s="395">
        <v>1.1000000000000001</v>
      </c>
      <c r="AE187" s="400" t="s">
        <v>242</v>
      </c>
      <c r="AF187" s="408"/>
      <c r="AG187" s="415" t="s">
        <v>288</v>
      </c>
      <c r="AH187" s="395" t="s">
        <v>503</v>
      </c>
      <c r="AI187" s="395">
        <v>1.5</v>
      </c>
      <c r="AJ187" s="400" t="s">
        <v>407</v>
      </c>
      <c r="AK187" s="408"/>
      <c r="AL187" s="415" t="s">
        <v>589</v>
      </c>
      <c r="AM187" s="395">
        <v>2.5000000000000001E-3</v>
      </c>
      <c r="AN187" s="400" t="s">
        <v>646</v>
      </c>
      <c r="AO187" s="335"/>
      <c r="AP187" s="335"/>
      <c r="AQ187" s="371"/>
      <c r="AR187" s="282"/>
      <c r="AS187" s="282"/>
      <c r="AT187" s="377" t="str">
        <f>IF('INPUT &amp; OUTPUT'!$AF$10=1,"",IF('INPUT &amp; OUTPUT'!$AF$10=2,$B187,$T187))</f>
        <v>Undefined (Resort Complex)</v>
      </c>
      <c r="AU187" s="378"/>
      <c r="AV187" s="378"/>
      <c r="AW187" s="379"/>
      <c r="AX187" s="380" t="str">
        <f>IF('INPUT &amp; OUTPUT'!$AF$10=1,"",IF('INPUT &amp; OUTPUT'!$AF$10=2,$B187,$Z187))</f>
        <v>Motel</v>
      </c>
      <c r="AY187" s="381"/>
      <c r="AZ187" s="380"/>
      <c r="BA187" s="382" t="str">
        <f>IF('INPUT &amp; OUTPUT'!$AF$10=1,"",IF('INPUT &amp; OUTPUT'!$AF$10=2,E187,AC187))</f>
        <v>unit</v>
      </c>
      <c r="BB187" s="383">
        <f>IF('INPUT &amp; OUTPUT'!$AF$10=1,"",IF('INPUT &amp; OUTPUT'!$AF$10=2,F187,AD187))</f>
        <v>1.1000000000000001</v>
      </c>
      <c r="BC187" s="380" t="str">
        <f>IF('INPUT &amp; OUTPUT'!$AF$10=1,"",IF('INPUT &amp; OUTPUT'!$AF$10=2,$G187,$AE187))</f>
        <v>Motel</v>
      </c>
      <c r="BD187" s="384"/>
      <c r="BE187" s="385"/>
      <c r="BF187" s="385" t="str">
        <f>IF('INPUT &amp; OUTPUT'!$AF$10=1,"",IF('INPUT &amp; OUTPUT'!$AF$10=2,$J187,$AG187))</f>
        <v>site</v>
      </c>
      <c r="BG187" s="386" t="str">
        <f>IF('INPUT &amp; OUTPUT'!$AF$10=1,"",IF('INPUT &amp; OUTPUT'!$AF$10=2,"",$AH187))</f>
        <v>-</v>
      </c>
      <c r="BH187" s="296">
        <f>IF('INPUT &amp; OUTPUT'!$AF$10=1,"",IF('INPUT &amp; OUTPUT'!$AF$10=2,$K187,$AI187))</f>
        <v>1.5</v>
      </c>
      <c r="BI187" s="380" t="str">
        <f>IF('INPUT &amp; OUTPUT'!$AF$10=1,"",IF('INPUT &amp; OUTPUT'!$AF$10=2,$L187,$AJ187))</f>
        <v>Commercial or retail uses</v>
      </c>
      <c r="BJ187" s="385"/>
      <c r="BK187" s="385" t="str">
        <f>IF('INPUT &amp; OUTPUT'!$AF$10=1,"",IF('INPUT &amp; OUTPUT'!$AF$10=2,$M187,$AL187))</f>
        <v>m² site area</v>
      </c>
      <c r="BL187" s="296">
        <f>IF('INPUT &amp; OUTPUT'!$AF$10=1,"",IF('INPUT &amp; OUTPUT'!$AF$10=2,$N187,$AM187))</f>
        <v>2.5000000000000001E-3</v>
      </c>
      <c r="BM187" s="384" t="str">
        <f>IF(OR(BI187="Single dwelling unit",BI187="Multiple dwelling units"),"dwelling",IF(AND('INPUT &amp; OUTPUT'!$AF$10=2,'Reference Data'!AT187&lt;&gt;0),"lot","-"))</f>
        <v>-</v>
      </c>
      <c r="BN187" s="387"/>
      <c r="BO187" s="380" t="str">
        <f>IF('INPUT &amp; OUTPUT'!$AF$10=1,"",IF('INPUT &amp; OUTPUT'!$AF$10=2,$O187,$AN187))</f>
        <v>Accommodation (short term bedroom)</v>
      </c>
      <c r="BP187" s="378"/>
      <c r="BQ187" s="378"/>
      <c r="BR187" s="379"/>
      <c r="BS187" s="282"/>
      <c r="BT187" s="282"/>
      <c r="BU187" s="282"/>
      <c r="BV187" s="282"/>
      <c r="BW187" s="282"/>
      <c r="BX187" s="282"/>
      <c r="BY187" s="282"/>
      <c r="BZ187" s="282"/>
      <c r="CA187" s="309"/>
      <c r="CB187" s="282"/>
      <c r="CC187" s="282"/>
      <c r="CD187" s="282"/>
      <c r="CE187" s="282"/>
      <c r="CF187" s="282"/>
      <c r="CG187" s="282"/>
      <c r="CH187" s="282"/>
      <c r="CI187" s="282"/>
      <c r="CJ187" s="282"/>
      <c r="CK187" s="282"/>
      <c r="CL187" s="282"/>
      <c r="CM187" s="282"/>
      <c r="CN187" s="282"/>
      <c r="CO187" s="282"/>
      <c r="CP187" s="282"/>
      <c r="CQ187" s="282"/>
      <c r="CR187" s="282"/>
      <c r="CS187" s="282"/>
      <c r="CT187" s="282"/>
      <c r="CU187" s="282"/>
      <c r="CV187" s="282"/>
      <c r="CW187" s="282"/>
      <c r="CX187" s="282"/>
      <c r="CY187" s="282"/>
      <c r="CZ187" s="282"/>
      <c r="DA187" s="282"/>
      <c r="DB187" s="282"/>
      <c r="DC187" s="282"/>
      <c r="DD187" s="282"/>
      <c r="DE187" s="282"/>
      <c r="DF187" s="282"/>
      <c r="DG187" s="282"/>
      <c r="DH187" s="282"/>
      <c r="DI187" s="282"/>
      <c r="DJ187" s="282"/>
      <c r="DK187" s="282"/>
      <c r="DL187" s="282"/>
      <c r="DM187" s="282"/>
      <c r="DN187" s="282"/>
      <c r="DO187" s="282"/>
      <c r="DP187" s="282"/>
      <c r="DQ187" s="282"/>
      <c r="DR187" s="282"/>
      <c r="DS187" s="282"/>
      <c r="DT187" s="282"/>
      <c r="DU187" s="282"/>
      <c r="DV187" s="282"/>
      <c r="DW187" s="282"/>
      <c r="DX187" s="282"/>
      <c r="DY187" s="282"/>
      <c r="DZ187" s="282"/>
      <c r="EA187" s="282"/>
      <c r="EB187" s="282"/>
      <c r="EC187" s="282"/>
      <c r="ED187" s="282"/>
      <c r="EE187" s="282"/>
      <c r="EF187" s="282"/>
      <c r="EG187" s="282"/>
      <c r="EH187" s="282"/>
      <c r="EI187" s="282"/>
      <c r="EJ187" s="282"/>
      <c r="EK187" s="282"/>
      <c r="EL187" s="282"/>
      <c r="EM187" s="282"/>
      <c r="EN187" s="282"/>
      <c r="EO187" s="282"/>
      <c r="EP187" s="282"/>
      <c r="EQ187" s="282"/>
      <c r="ER187" s="282"/>
      <c r="ES187" s="282"/>
      <c r="ET187" s="282"/>
      <c r="EU187" s="282"/>
      <c r="EV187" s="282"/>
      <c r="EW187" s="282"/>
      <c r="EX187" s="282"/>
      <c r="EY187" s="282"/>
      <c r="EZ187" s="282"/>
      <c r="FA187" s="282"/>
      <c r="FB187" s="282"/>
      <c r="FC187" s="282"/>
      <c r="FD187" s="282"/>
      <c r="FE187" s="282"/>
      <c r="FF187" s="282"/>
      <c r="FG187" s="282"/>
      <c r="FH187" s="282"/>
      <c r="FI187" s="282"/>
      <c r="FJ187" s="282"/>
      <c r="FK187" s="282"/>
      <c r="FL187" s="282"/>
      <c r="FM187" s="282"/>
      <c r="FN187" s="282"/>
      <c r="FO187" s="282"/>
      <c r="FP187" s="282"/>
      <c r="FQ187" s="282"/>
      <c r="FR187" s="282"/>
      <c r="FS187" s="282"/>
      <c r="FT187" s="282"/>
      <c r="FU187" s="282"/>
      <c r="FV187" s="282"/>
      <c r="FW187" s="282"/>
      <c r="FX187" s="282"/>
      <c r="FY187" s="282"/>
      <c r="FZ187" s="282"/>
      <c r="GA187" s="282"/>
      <c r="GB187" s="282"/>
      <c r="GC187" s="282"/>
      <c r="GD187" s="282"/>
      <c r="GE187" s="282"/>
      <c r="GF187" s="282"/>
      <c r="GG187" s="282"/>
      <c r="GH187" s="587"/>
      <c r="GI187" s="587"/>
      <c r="GJ187" s="587"/>
      <c r="GK187" s="587"/>
      <c r="GL187" s="587"/>
      <c r="GM187" s="587"/>
      <c r="GN187" s="587"/>
      <c r="GO187" s="587"/>
      <c r="GP187" s="587"/>
      <c r="GQ187" s="587"/>
      <c r="GR187" s="587"/>
      <c r="GS187" s="587"/>
      <c r="GT187" s="587"/>
      <c r="GU187" s="587"/>
      <c r="GV187" s="587"/>
      <c r="GW187" s="587"/>
      <c r="GX187" s="587"/>
      <c r="GY187" s="587"/>
      <c r="GZ187" s="587"/>
      <c r="HA187" s="587"/>
      <c r="HB187" s="587"/>
      <c r="HC187" s="587"/>
      <c r="HD187" s="587"/>
      <c r="HE187" s="587"/>
      <c r="HF187" s="587"/>
      <c r="HG187" s="587"/>
      <c r="HH187" s="587"/>
      <c r="HI187" s="587"/>
      <c r="HJ187" s="587"/>
      <c r="HK187" s="587"/>
      <c r="HL187" s="587"/>
      <c r="HM187" s="587"/>
      <c r="HN187" s="587"/>
      <c r="HO187" s="587"/>
      <c r="HP187" s="587"/>
      <c r="HQ187" s="587"/>
      <c r="HR187" s="587"/>
      <c r="HS187" s="587"/>
      <c r="HT187" s="587"/>
      <c r="HU187" s="587"/>
      <c r="HV187" s="587"/>
      <c r="HW187" s="587"/>
      <c r="HX187" s="587"/>
      <c r="HY187" s="587"/>
      <c r="HZ187" s="587"/>
      <c r="IA187" s="587"/>
      <c r="IB187" s="587"/>
      <c r="IC187" s="587"/>
      <c r="ID187" s="587"/>
      <c r="IE187" s="587"/>
      <c r="IF187" s="587"/>
      <c r="IG187" s="587"/>
      <c r="IH187" s="587"/>
      <c r="II187" s="587"/>
      <c r="IJ187" s="587"/>
      <c r="IK187" s="587"/>
      <c r="IL187" s="587"/>
      <c r="IM187" s="587"/>
      <c r="IN187" s="587"/>
      <c r="IO187" s="587"/>
      <c r="IP187" s="587"/>
      <c r="IQ187" s="587"/>
      <c r="IR187" s="587"/>
      <c r="IS187" s="587"/>
      <c r="IT187" s="587"/>
      <c r="IU187" s="587"/>
      <c r="IV187" s="587"/>
    </row>
    <row r="188" spans="1:256" s="388" customFormat="1" ht="12.75" customHeight="1" x14ac:dyDescent="0.25">
      <c r="A188" s="282"/>
      <c r="B188" s="282"/>
      <c r="C188" s="282"/>
      <c r="D188" s="282"/>
      <c r="E188" s="305"/>
      <c r="F188" s="305"/>
      <c r="G188" s="282"/>
      <c r="H188" s="282"/>
      <c r="I188" s="282"/>
      <c r="J188" s="305"/>
      <c r="K188" s="305"/>
      <c r="L188" s="282"/>
      <c r="M188" s="305"/>
      <c r="N188" s="305"/>
      <c r="O188" s="282"/>
      <c r="P188" s="282"/>
      <c r="Q188" s="282"/>
      <c r="R188" s="282"/>
      <c r="S188" s="413"/>
      <c r="T188" s="316" t="s">
        <v>251</v>
      </c>
      <c r="U188" s="317"/>
      <c r="V188" s="317"/>
      <c r="W188" s="317"/>
      <c r="X188" s="325" t="s">
        <v>251</v>
      </c>
      <c r="Y188" s="405" t="s">
        <v>564</v>
      </c>
      <c r="Z188" s="317" t="s">
        <v>251</v>
      </c>
      <c r="AA188" s="317"/>
      <c r="AB188" s="318"/>
      <c r="AC188" s="369" t="s">
        <v>642</v>
      </c>
      <c r="AD188" s="369">
        <v>5.2000000000000005E-2</v>
      </c>
      <c r="AE188" s="317" t="s">
        <v>251</v>
      </c>
      <c r="AF188" s="318"/>
      <c r="AG188" s="335" t="s">
        <v>9</v>
      </c>
      <c r="AH188" s="369">
        <v>5.57E-2</v>
      </c>
      <c r="AI188" s="369" t="s">
        <v>482</v>
      </c>
      <c r="AJ188" s="317" t="s">
        <v>407</v>
      </c>
      <c r="AK188" s="318"/>
      <c r="AL188" s="335" t="s">
        <v>589</v>
      </c>
      <c r="AM188" s="369">
        <v>2.5000000000000001E-3</v>
      </c>
      <c r="AN188" s="317" t="s">
        <v>444</v>
      </c>
      <c r="AO188" s="509"/>
      <c r="AP188" s="317"/>
      <c r="AQ188" s="371"/>
      <c r="AR188" s="282"/>
      <c r="AS188" s="282"/>
      <c r="AT188" s="377" t="str">
        <f>IF('INPUT &amp; OUTPUT'!$AF$10=1,"",IF('INPUT &amp; OUTPUT'!$AF$10=2,$B188,$T188))</f>
        <v>Vehicle Repair Premises</v>
      </c>
      <c r="AU188" s="378"/>
      <c r="AV188" s="378"/>
      <c r="AW188" s="379"/>
      <c r="AX188" s="380" t="str">
        <f>IF('INPUT &amp; OUTPUT'!$AF$10=1,"",IF('INPUT &amp; OUTPUT'!$AF$10=2,$B188,$Z188))</f>
        <v>Vehicle Repair Premises</v>
      </c>
      <c r="AY188" s="381"/>
      <c r="AZ188" s="380"/>
      <c r="BA188" s="382" t="str">
        <f>IF('INPUT &amp; OUTPUT'!$AF$10=1,"",IF('INPUT &amp; OUTPUT'!$AF$10=2,E188,AC188))</f>
        <v>m² TUA</v>
      </c>
      <c r="BB188" s="383">
        <f>IF('INPUT &amp; OUTPUT'!$AF$10=1,"",IF('INPUT &amp; OUTPUT'!$AF$10=2,F188,AD188))</f>
        <v>5.2000000000000005E-2</v>
      </c>
      <c r="BC188" s="380" t="str">
        <f>IF('INPUT &amp; OUTPUT'!$AF$10=1,"",IF('INPUT &amp; OUTPUT'!$AF$10=2,$G188,$AE188))</f>
        <v>Vehicle Repair Premises</v>
      </c>
      <c r="BD188" s="384"/>
      <c r="BE188" s="385"/>
      <c r="BF188" s="385" t="str">
        <f>IF('INPUT &amp; OUTPUT'!$AF$10=1,"",IF('INPUT &amp; OUTPUT'!$AF$10=2,$J188,$AG188))</f>
        <v>m²  GFA</v>
      </c>
      <c r="BG188" s="386">
        <f>IF('INPUT &amp; OUTPUT'!$AF$10=1,"",IF('INPUT &amp; OUTPUT'!$AF$10=2,"",$AH188))</f>
        <v>5.57E-2</v>
      </c>
      <c r="BH188" s="296" t="str">
        <f>IF('INPUT &amp; OUTPUT'!$AF$10=1,"",IF('INPUT &amp; OUTPUT'!$AF$10=2,$K188,$AI188))</f>
        <v>1/5 or part</v>
      </c>
      <c r="BI188" s="380" t="str">
        <f>IF('INPUT &amp; OUTPUT'!$AF$10=1,"",IF('INPUT &amp; OUTPUT'!$AF$10=2,$L188,$AJ188))</f>
        <v>Commercial or retail uses</v>
      </c>
      <c r="BJ188" s="385"/>
      <c r="BK188" s="385" t="str">
        <f>IF('INPUT &amp; OUTPUT'!$AF$10=1,"",IF('INPUT &amp; OUTPUT'!$AF$10=2,$M188,$AL188))</f>
        <v>m² site area</v>
      </c>
      <c r="BL188" s="296">
        <f>IF('INPUT &amp; OUTPUT'!$AF$10=1,"",IF('INPUT &amp; OUTPUT'!$AF$10=2,$N188,$AM188))</f>
        <v>2.5000000000000001E-3</v>
      </c>
      <c r="BM188" s="384" t="str">
        <f>IF(OR(BI188="Single dwelling unit",BI188="Multiple dwelling units"),"dwelling",IF(AND('INPUT &amp; OUTPUT'!$AF$10=2,'Reference Data'!AT188&lt;&gt;0),"lot","-"))</f>
        <v>-</v>
      </c>
      <c r="BN188" s="387"/>
      <c r="BO188" s="380" t="str">
        <f>IF('INPUT &amp; OUTPUT'!$AF$10=1,"",IF('INPUT &amp; OUTPUT'!$AF$10=2,$O188,$AN188))</f>
        <v>Industry</v>
      </c>
      <c r="BP188" s="378"/>
      <c r="BQ188" s="378"/>
      <c r="BR188" s="379"/>
      <c r="BS188" s="282"/>
      <c r="BT188" s="282"/>
      <c r="BU188" s="282"/>
      <c r="BV188" s="282"/>
      <c r="BW188" s="282"/>
      <c r="BX188" s="282"/>
      <c r="BY188" s="282"/>
      <c r="BZ188" s="282"/>
      <c r="CA188" s="309"/>
      <c r="CB188" s="282"/>
      <c r="CC188" s="282"/>
      <c r="CD188" s="282"/>
      <c r="CE188" s="282"/>
      <c r="CF188" s="282"/>
      <c r="CG188" s="282"/>
      <c r="CH188" s="282"/>
      <c r="CI188" s="282"/>
      <c r="CJ188" s="282"/>
      <c r="CK188" s="282"/>
      <c r="CL188" s="282"/>
      <c r="CM188" s="282"/>
      <c r="CN188" s="282"/>
      <c r="CO188" s="282"/>
      <c r="CP188" s="282"/>
      <c r="CQ188" s="282"/>
      <c r="CR188" s="282"/>
      <c r="CS188" s="282"/>
      <c r="CT188" s="282"/>
      <c r="CU188" s="282"/>
      <c r="CV188" s="282"/>
      <c r="CW188" s="282"/>
      <c r="CX188" s="282"/>
      <c r="CY188" s="282"/>
      <c r="CZ188" s="282"/>
      <c r="DA188" s="282"/>
      <c r="DB188" s="282"/>
      <c r="DC188" s="282"/>
      <c r="DD188" s="282"/>
      <c r="DE188" s="282"/>
      <c r="DF188" s="282"/>
      <c r="DG188" s="282"/>
      <c r="DH188" s="282"/>
      <c r="DI188" s="282"/>
      <c r="DJ188" s="282"/>
      <c r="DK188" s="282"/>
      <c r="DL188" s="282"/>
      <c r="DM188" s="282"/>
      <c r="DN188" s="282"/>
      <c r="DO188" s="282"/>
      <c r="DP188" s="282"/>
      <c r="DQ188" s="282"/>
      <c r="DR188" s="282"/>
      <c r="DS188" s="282"/>
      <c r="DT188" s="282"/>
      <c r="DU188" s="282"/>
      <c r="DV188" s="282"/>
      <c r="DW188" s="282"/>
      <c r="DX188" s="282"/>
      <c r="DY188" s="282"/>
      <c r="DZ188" s="282"/>
      <c r="EA188" s="282"/>
      <c r="EB188" s="282"/>
      <c r="EC188" s="282"/>
      <c r="ED188" s="282"/>
      <c r="EE188" s="282"/>
      <c r="EF188" s="282"/>
      <c r="EG188" s="282"/>
      <c r="EH188" s="282"/>
      <c r="EI188" s="282"/>
      <c r="EJ188" s="282"/>
      <c r="EK188" s="282"/>
      <c r="EL188" s="282"/>
      <c r="EM188" s="282"/>
      <c r="EN188" s="282"/>
      <c r="EO188" s="282"/>
      <c r="EP188" s="282"/>
      <c r="EQ188" s="282"/>
      <c r="ER188" s="282"/>
      <c r="ES188" s="282"/>
      <c r="ET188" s="282"/>
      <c r="EU188" s="282"/>
      <c r="EV188" s="282"/>
      <c r="EW188" s="282"/>
      <c r="EX188" s="282"/>
      <c r="EY188" s="282"/>
      <c r="EZ188" s="282"/>
      <c r="FA188" s="282"/>
      <c r="FB188" s="282"/>
      <c r="FC188" s="282"/>
      <c r="FD188" s="282"/>
      <c r="FE188" s="282"/>
      <c r="FF188" s="282"/>
      <c r="FG188" s="282"/>
      <c r="FH188" s="282"/>
      <c r="FI188" s="282"/>
      <c r="FJ188" s="282"/>
      <c r="FK188" s="282"/>
      <c r="FL188" s="282"/>
      <c r="FM188" s="282"/>
      <c r="FN188" s="282"/>
      <c r="FO188" s="282"/>
      <c r="FP188" s="282"/>
      <c r="FQ188" s="282"/>
      <c r="FR188" s="282"/>
      <c r="FS188" s="282"/>
      <c r="FT188" s="282"/>
      <c r="FU188" s="282"/>
      <c r="FV188" s="282"/>
      <c r="FW188" s="282"/>
      <c r="FX188" s="282"/>
      <c r="FY188" s="282"/>
      <c r="FZ188" s="282"/>
      <c r="GA188" s="282"/>
      <c r="GB188" s="282"/>
      <c r="GC188" s="282"/>
      <c r="GD188" s="282"/>
      <c r="GE188" s="282"/>
      <c r="GF188" s="282"/>
      <c r="GG188" s="282"/>
      <c r="GH188" s="587"/>
      <c r="GI188" s="587"/>
      <c r="GJ188" s="587"/>
      <c r="GK188" s="587"/>
      <c r="GL188" s="587"/>
      <c r="GM188" s="587"/>
      <c r="GN188" s="587"/>
      <c r="GO188" s="587"/>
      <c r="GP188" s="587"/>
      <c r="GQ188" s="587"/>
      <c r="GR188" s="587"/>
      <c r="GS188" s="587"/>
      <c r="GT188" s="587"/>
      <c r="GU188" s="587"/>
      <c r="GV188" s="587"/>
      <c r="GW188" s="587"/>
      <c r="GX188" s="587"/>
      <c r="GY188" s="587"/>
      <c r="GZ188" s="587"/>
      <c r="HA188" s="587"/>
      <c r="HB188" s="587"/>
      <c r="HC188" s="587"/>
      <c r="HD188" s="587"/>
      <c r="HE188" s="587"/>
      <c r="HF188" s="587"/>
      <c r="HG188" s="587"/>
      <c r="HH188" s="587"/>
      <c r="HI188" s="587"/>
      <c r="HJ188" s="587"/>
      <c r="HK188" s="587"/>
      <c r="HL188" s="587"/>
      <c r="HM188" s="587"/>
      <c r="HN188" s="587"/>
      <c r="HO188" s="587"/>
      <c r="HP188" s="587"/>
      <c r="HQ188" s="587"/>
      <c r="HR188" s="587"/>
      <c r="HS188" s="587"/>
      <c r="HT188" s="587"/>
      <c r="HU188" s="587"/>
      <c r="HV188" s="587"/>
      <c r="HW188" s="587"/>
      <c r="HX188" s="587"/>
      <c r="HY188" s="587"/>
      <c r="HZ188" s="587"/>
      <c r="IA188" s="587"/>
      <c r="IB188" s="587"/>
      <c r="IC188" s="587"/>
      <c r="ID188" s="587"/>
      <c r="IE188" s="587"/>
      <c r="IF188" s="587"/>
      <c r="IG188" s="587"/>
      <c r="IH188" s="587"/>
      <c r="II188" s="587"/>
      <c r="IJ188" s="587"/>
      <c r="IK188" s="587"/>
      <c r="IL188" s="587"/>
      <c r="IM188" s="587"/>
      <c r="IN188" s="587"/>
      <c r="IO188" s="587"/>
      <c r="IP188" s="587"/>
      <c r="IQ188" s="587"/>
      <c r="IR188" s="587"/>
      <c r="IS188" s="587"/>
      <c r="IT188" s="587"/>
      <c r="IU188" s="587"/>
      <c r="IV188" s="587"/>
    </row>
    <row r="189" spans="1:256" s="388" customFormat="1" ht="12.75" customHeight="1" x14ac:dyDescent="0.25">
      <c r="A189" s="282"/>
      <c r="B189" s="282"/>
      <c r="C189" s="282"/>
      <c r="D189" s="282"/>
      <c r="E189" s="305"/>
      <c r="F189" s="305"/>
      <c r="G189" s="282"/>
      <c r="H189" s="282"/>
      <c r="I189" s="282"/>
      <c r="J189" s="305"/>
      <c r="K189" s="305"/>
      <c r="L189" s="282"/>
      <c r="M189" s="305"/>
      <c r="N189" s="305"/>
      <c r="O189" s="282"/>
      <c r="P189" s="282"/>
      <c r="Q189" s="282"/>
      <c r="R189" s="282"/>
      <c r="S189" s="413"/>
      <c r="T189" s="334" t="s">
        <v>146</v>
      </c>
      <c r="U189" s="317"/>
      <c r="V189" s="317"/>
      <c r="W189" s="317"/>
      <c r="X189" s="369" t="s">
        <v>200</v>
      </c>
      <c r="Y189" s="369" t="s">
        <v>146</v>
      </c>
      <c r="Z189" s="317" t="s">
        <v>224</v>
      </c>
      <c r="AA189" s="317"/>
      <c r="AB189" s="318"/>
      <c r="AC189" s="369" t="s">
        <v>223</v>
      </c>
      <c r="AD189" s="369">
        <v>0</v>
      </c>
      <c r="AE189" s="317" t="s">
        <v>224</v>
      </c>
      <c r="AF189" s="318"/>
      <c r="AG189" s="335" t="s">
        <v>505</v>
      </c>
      <c r="AH189" s="369" t="s">
        <v>503</v>
      </c>
      <c r="AI189" s="369" t="s">
        <v>505</v>
      </c>
      <c r="AJ189" s="317" t="s">
        <v>407</v>
      </c>
      <c r="AK189" s="318"/>
      <c r="AL189" s="335" t="s">
        <v>589</v>
      </c>
      <c r="AM189" s="369">
        <v>2.5000000000000001E-3</v>
      </c>
      <c r="AN189" s="317" t="s">
        <v>449</v>
      </c>
      <c r="AO189" s="317"/>
      <c r="AP189" s="335"/>
      <c r="AQ189" s="371"/>
      <c r="AR189" s="282"/>
      <c r="AS189" s="282"/>
      <c r="AT189" s="377" t="str">
        <f>IF('INPUT &amp; OUTPUT'!$AF$10=1,"",IF('INPUT &amp; OUTPUT'!$AF$10=2,$B189,$T189))</f>
        <v>Veterinary services</v>
      </c>
      <c r="AU189" s="378"/>
      <c r="AV189" s="378"/>
      <c r="AW189" s="379"/>
      <c r="AX189" s="380" t="str">
        <f>IF('INPUT &amp; OUTPUT'!$AF$10=1,"",IF('INPUT &amp; OUTPUT'!$AF$10=2,$B189,$Z189))</f>
        <v>Other</v>
      </c>
      <c r="AY189" s="381"/>
      <c r="AZ189" s="380"/>
      <c r="BA189" s="382" t="str">
        <f>IF('INPUT &amp; OUTPUT'!$AF$10=1,"",IF('INPUT &amp; OUTPUT'!$AF$10=2,E189,AC189))</f>
        <v>FPA</v>
      </c>
      <c r="BB189" s="383">
        <f>IF('INPUT &amp; OUTPUT'!$AF$10=1,"",IF('INPUT &amp; OUTPUT'!$AF$10=2,F189,AD189))</f>
        <v>0</v>
      </c>
      <c r="BC189" s="380" t="str">
        <f>IF('INPUT &amp; OUTPUT'!$AF$10=1,"",IF('INPUT &amp; OUTPUT'!$AF$10=2,$G189,$AE189))</f>
        <v>Other</v>
      </c>
      <c r="BD189" s="384"/>
      <c r="BE189" s="385"/>
      <c r="BF189" s="385" t="str">
        <f>IF('INPUT &amp; OUTPUT'!$AF$10=1,"",IF('INPUT &amp; OUTPUT'!$AF$10=2,$J189,$AG189))</f>
        <v>TBA*</v>
      </c>
      <c r="BG189" s="386" t="str">
        <f>IF('INPUT &amp; OUTPUT'!$AF$10=1,"",IF('INPUT &amp; OUTPUT'!$AF$10=2,"",$AH189))</f>
        <v>-</v>
      </c>
      <c r="BH189" s="296" t="str">
        <f>IF('INPUT &amp; OUTPUT'!$AF$10=1,"",IF('INPUT &amp; OUTPUT'!$AF$10=2,$K189,$AI189))</f>
        <v>TBA*</v>
      </c>
      <c r="BI189" s="380" t="str">
        <f>IF('INPUT &amp; OUTPUT'!$AF$10=1,"",IF('INPUT &amp; OUTPUT'!$AF$10=2,$L189,$AJ189))</f>
        <v>Commercial or retail uses</v>
      </c>
      <c r="BJ189" s="385"/>
      <c r="BK189" s="385" t="str">
        <f>IF('INPUT &amp; OUTPUT'!$AF$10=1,"",IF('INPUT &amp; OUTPUT'!$AF$10=2,$M189,$AL189))</f>
        <v>m² site area</v>
      </c>
      <c r="BL189" s="296">
        <f>IF('INPUT &amp; OUTPUT'!$AF$10=1,"",IF('INPUT &amp; OUTPUT'!$AF$10=2,$N189,$AM189))</f>
        <v>2.5000000000000001E-3</v>
      </c>
      <c r="BM189" s="384" t="str">
        <f>IF(OR(BI189="Single dwelling unit",BI189="Multiple dwelling units"),"dwelling",IF(AND('INPUT &amp; OUTPUT'!$AF$10=2,'Reference Data'!AT189&lt;&gt;0),"lot","-"))</f>
        <v>-</v>
      </c>
      <c r="BN189" s="387"/>
      <c r="BO189" s="380" t="str">
        <f>IF('INPUT &amp; OUTPUT'!$AF$10=1,"",IF('INPUT &amp; OUTPUT'!$AF$10=2,$O189,$AN189))</f>
        <v>Essential services</v>
      </c>
      <c r="BP189" s="378"/>
      <c r="BQ189" s="378"/>
      <c r="BR189" s="379"/>
      <c r="BS189" s="282"/>
      <c r="BT189" s="282"/>
      <c r="BU189" s="282"/>
      <c r="BV189" s="282"/>
      <c r="BW189" s="282"/>
      <c r="BX189" s="282"/>
      <c r="BY189" s="282"/>
      <c r="BZ189" s="282"/>
      <c r="CA189" s="309"/>
      <c r="CB189" s="282"/>
      <c r="CC189" s="282"/>
      <c r="CD189" s="282"/>
      <c r="CE189" s="282"/>
      <c r="CF189" s="282"/>
      <c r="CG189" s="282"/>
      <c r="CH189" s="282"/>
      <c r="CI189" s="282"/>
      <c r="CJ189" s="282"/>
      <c r="CK189" s="282"/>
      <c r="CL189" s="282"/>
      <c r="CM189" s="282"/>
      <c r="CN189" s="282"/>
      <c r="CO189" s="282"/>
      <c r="CP189" s="282"/>
      <c r="CQ189" s="282"/>
      <c r="CR189" s="282"/>
      <c r="CS189" s="282"/>
      <c r="CT189" s="282"/>
      <c r="CU189" s="282"/>
      <c r="CV189" s="282"/>
      <c r="CW189" s="282"/>
      <c r="CX189" s="282"/>
      <c r="CY189" s="282"/>
      <c r="CZ189" s="282"/>
      <c r="DA189" s="282"/>
      <c r="DB189" s="282"/>
      <c r="DC189" s="282"/>
      <c r="DD189" s="282"/>
      <c r="DE189" s="282"/>
      <c r="DF189" s="282"/>
      <c r="DG189" s="282"/>
      <c r="DH189" s="282"/>
      <c r="DI189" s="282"/>
      <c r="DJ189" s="282"/>
      <c r="DK189" s="282"/>
      <c r="DL189" s="282"/>
      <c r="DM189" s="282"/>
      <c r="DN189" s="282"/>
      <c r="DO189" s="282"/>
      <c r="DP189" s="282"/>
      <c r="DQ189" s="282"/>
      <c r="DR189" s="282"/>
      <c r="DS189" s="282"/>
      <c r="DT189" s="282"/>
      <c r="DU189" s="282"/>
      <c r="DV189" s="282"/>
      <c r="DW189" s="282"/>
      <c r="DX189" s="282"/>
      <c r="DY189" s="282"/>
      <c r="DZ189" s="282"/>
      <c r="EA189" s="282"/>
      <c r="EB189" s="282"/>
      <c r="EC189" s="282"/>
      <c r="ED189" s="282"/>
      <c r="EE189" s="282"/>
      <c r="EF189" s="282"/>
      <c r="EG189" s="282"/>
      <c r="EH189" s="282"/>
      <c r="EI189" s="282"/>
      <c r="EJ189" s="282"/>
      <c r="EK189" s="282"/>
      <c r="EL189" s="282"/>
      <c r="EM189" s="282"/>
      <c r="EN189" s="282"/>
      <c r="EO189" s="282"/>
      <c r="EP189" s="282"/>
      <c r="EQ189" s="282"/>
      <c r="ER189" s="282"/>
      <c r="ES189" s="282"/>
      <c r="ET189" s="282"/>
      <c r="EU189" s="282"/>
      <c r="EV189" s="282"/>
      <c r="EW189" s="282"/>
      <c r="EX189" s="282"/>
      <c r="EY189" s="282"/>
      <c r="EZ189" s="282"/>
      <c r="FA189" s="282"/>
      <c r="FB189" s="282"/>
      <c r="FC189" s="282"/>
      <c r="FD189" s="282"/>
      <c r="FE189" s="282"/>
      <c r="FF189" s="282"/>
      <c r="FG189" s="282"/>
      <c r="FH189" s="282"/>
      <c r="FI189" s="282"/>
      <c r="FJ189" s="282"/>
      <c r="FK189" s="282"/>
      <c r="FL189" s="282"/>
      <c r="FM189" s="282"/>
      <c r="FN189" s="282"/>
      <c r="FO189" s="282"/>
      <c r="FP189" s="282"/>
      <c r="FQ189" s="282"/>
      <c r="FR189" s="282"/>
      <c r="FS189" s="282"/>
      <c r="FT189" s="282"/>
      <c r="FU189" s="282"/>
      <c r="FV189" s="282"/>
      <c r="FW189" s="282"/>
      <c r="FX189" s="282"/>
      <c r="FY189" s="282"/>
      <c r="FZ189" s="282"/>
      <c r="GA189" s="282"/>
      <c r="GB189" s="282"/>
      <c r="GC189" s="282"/>
      <c r="GD189" s="282"/>
      <c r="GE189" s="282"/>
      <c r="GF189" s="282"/>
      <c r="GG189" s="282"/>
      <c r="GH189" s="587"/>
      <c r="GI189" s="587"/>
      <c r="GJ189" s="587"/>
      <c r="GK189" s="587"/>
      <c r="GL189" s="587"/>
      <c r="GM189" s="587"/>
      <c r="GN189" s="587"/>
      <c r="GO189" s="587"/>
      <c r="GP189" s="587"/>
      <c r="GQ189" s="587"/>
      <c r="GR189" s="587"/>
      <c r="GS189" s="587"/>
      <c r="GT189" s="587"/>
      <c r="GU189" s="587"/>
      <c r="GV189" s="587"/>
      <c r="GW189" s="587"/>
      <c r="GX189" s="587"/>
      <c r="GY189" s="587"/>
      <c r="GZ189" s="587"/>
      <c r="HA189" s="587"/>
      <c r="HB189" s="587"/>
      <c r="HC189" s="587"/>
      <c r="HD189" s="587"/>
      <c r="HE189" s="587"/>
      <c r="HF189" s="587"/>
      <c r="HG189" s="587"/>
      <c r="HH189" s="587"/>
      <c r="HI189" s="587"/>
      <c r="HJ189" s="587"/>
      <c r="HK189" s="587"/>
      <c r="HL189" s="587"/>
      <c r="HM189" s="587"/>
      <c r="HN189" s="587"/>
      <c r="HO189" s="587"/>
      <c r="HP189" s="587"/>
      <c r="HQ189" s="587"/>
      <c r="HR189" s="587"/>
      <c r="HS189" s="587"/>
      <c r="HT189" s="587"/>
      <c r="HU189" s="587"/>
      <c r="HV189" s="587"/>
      <c r="HW189" s="587"/>
      <c r="HX189" s="587"/>
      <c r="HY189" s="587"/>
      <c r="HZ189" s="587"/>
      <c r="IA189" s="587"/>
      <c r="IB189" s="587"/>
      <c r="IC189" s="587"/>
      <c r="ID189" s="587"/>
      <c r="IE189" s="587"/>
      <c r="IF189" s="587"/>
      <c r="IG189" s="587"/>
      <c r="IH189" s="587"/>
      <c r="II189" s="587"/>
      <c r="IJ189" s="587"/>
      <c r="IK189" s="587"/>
      <c r="IL189" s="587"/>
      <c r="IM189" s="587"/>
      <c r="IN189" s="587"/>
      <c r="IO189" s="587"/>
      <c r="IP189" s="587"/>
      <c r="IQ189" s="587"/>
      <c r="IR189" s="587"/>
      <c r="IS189" s="587"/>
      <c r="IT189" s="587"/>
      <c r="IU189" s="587"/>
      <c r="IV189" s="587"/>
    </row>
    <row r="190" spans="1:256" s="388" customFormat="1" ht="12.75" customHeight="1" x14ac:dyDescent="0.25">
      <c r="A190" s="282"/>
      <c r="B190" s="282"/>
      <c r="C190" s="282"/>
      <c r="D190" s="282"/>
      <c r="E190" s="305"/>
      <c r="F190" s="305"/>
      <c r="G190" s="282"/>
      <c r="H190" s="282"/>
      <c r="I190" s="282"/>
      <c r="J190" s="305"/>
      <c r="K190" s="305"/>
      <c r="L190" s="282"/>
      <c r="M190" s="305"/>
      <c r="N190" s="305"/>
      <c r="O190" s="282"/>
      <c r="P190" s="282"/>
      <c r="Q190" s="282"/>
      <c r="R190" s="282"/>
      <c r="S190" s="282"/>
      <c r="T190" s="334" t="s">
        <v>252</v>
      </c>
      <c r="U190" s="317"/>
      <c r="V190" s="317"/>
      <c r="W190" s="317"/>
      <c r="X190" s="369" t="s">
        <v>252</v>
      </c>
      <c r="Y190" s="369" t="s">
        <v>252</v>
      </c>
      <c r="Z190" s="317" t="s">
        <v>252</v>
      </c>
      <c r="AA190" s="317"/>
      <c r="AB190" s="318"/>
      <c r="AC190" s="369" t="s">
        <v>642</v>
      </c>
      <c r="AD190" s="369">
        <v>2.2000000000000002E-2</v>
      </c>
      <c r="AE190" s="317" t="s">
        <v>252</v>
      </c>
      <c r="AF190" s="318"/>
      <c r="AG190" s="335" t="s">
        <v>669</v>
      </c>
      <c r="AH190" s="369" t="s">
        <v>503</v>
      </c>
      <c r="AI190" s="369" t="s">
        <v>482</v>
      </c>
      <c r="AJ190" s="317" t="s">
        <v>407</v>
      </c>
      <c r="AK190" s="318"/>
      <c r="AL190" s="335" t="s">
        <v>589</v>
      </c>
      <c r="AM190" s="369">
        <v>2.5000000000000001E-3</v>
      </c>
      <c r="AN190" s="316" t="s">
        <v>444</v>
      </c>
      <c r="AO190" s="335"/>
      <c r="AP190" s="335"/>
      <c r="AQ190" s="371"/>
      <c r="AR190" s="282"/>
      <c r="AS190" s="282"/>
      <c r="AT190" s="377" t="str">
        <f>IF('INPUT &amp; OUTPUT'!$AF$10=1,"",IF('INPUT &amp; OUTPUT'!$AF$10=2,$B190,$T190))</f>
        <v>Warehouse</v>
      </c>
      <c r="AU190" s="378"/>
      <c r="AV190" s="378"/>
      <c r="AW190" s="379"/>
      <c r="AX190" s="380" t="str">
        <f>IF('INPUT &amp; OUTPUT'!$AF$10=1,"",IF('INPUT &amp; OUTPUT'!$AF$10=2,$B190,$Z190))</f>
        <v>Warehouse</v>
      </c>
      <c r="AY190" s="381"/>
      <c r="AZ190" s="380"/>
      <c r="BA190" s="382" t="str">
        <f>IF('INPUT &amp; OUTPUT'!$AF$10=1,"",IF('INPUT &amp; OUTPUT'!$AF$10=2,E190,AC190))</f>
        <v>m² TUA</v>
      </c>
      <c r="BB190" s="383">
        <f>IF('INPUT &amp; OUTPUT'!$AF$10=1,"",IF('INPUT &amp; OUTPUT'!$AF$10=2,F190,AD190))</f>
        <v>2.2000000000000002E-2</v>
      </c>
      <c r="BC190" s="380" t="str">
        <f>IF('INPUT &amp; OUTPUT'!$AF$10=1,"",IF('INPUT &amp; OUTPUT'!$AF$10=2,$G190,$AE190))</f>
        <v>Warehouse</v>
      </c>
      <c r="BD190" s="384"/>
      <c r="BE190" s="385"/>
      <c r="BF190" s="385" t="str">
        <f>IF('INPUT &amp; OUTPUT'!$AF$10=1,"",IF('INPUT &amp; OUTPUT'!$AF$10=2,$J190,$AG190))</f>
        <v>fixture unit</v>
      </c>
      <c r="BG190" s="386" t="str">
        <f>IF('INPUT &amp; OUTPUT'!$AF$10=1,"",IF('INPUT &amp; OUTPUT'!$AF$10=2,"",$AH190))</f>
        <v>-</v>
      </c>
      <c r="BH190" s="296" t="str">
        <f>IF('INPUT &amp; OUTPUT'!$AF$10=1,"",IF('INPUT &amp; OUTPUT'!$AF$10=2,$K190,$AI190))</f>
        <v>1/5 or part</v>
      </c>
      <c r="BI190" s="380" t="str">
        <f>IF('INPUT &amp; OUTPUT'!$AF$10=1,"",IF('INPUT &amp; OUTPUT'!$AF$10=2,$L190,$AJ190))</f>
        <v>Commercial or retail uses</v>
      </c>
      <c r="BJ190" s="385"/>
      <c r="BK190" s="385" t="str">
        <f>IF('INPUT &amp; OUTPUT'!$AF$10=1,"",IF('INPUT &amp; OUTPUT'!$AF$10=2,$M190,$AL190))</f>
        <v>m² site area</v>
      </c>
      <c r="BL190" s="296">
        <f>IF('INPUT &amp; OUTPUT'!$AF$10=1,"",IF('INPUT &amp; OUTPUT'!$AF$10=2,$N190,$AM190))</f>
        <v>2.5000000000000001E-3</v>
      </c>
      <c r="BM190" s="384" t="str">
        <f>IF(OR(BI190="Single dwelling unit",BI190="Multiple dwelling units"),"dwelling",IF(AND('INPUT &amp; OUTPUT'!$AF$10=2,'Reference Data'!AT190&lt;&gt;0),"lot","-"))</f>
        <v>-</v>
      </c>
      <c r="BN190" s="387"/>
      <c r="BO190" s="380" t="str">
        <f>IF('INPUT &amp; OUTPUT'!$AF$10=1,"",IF('INPUT &amp; OUTPUT'!$AF$10=2,$O190,$AN190))</f>
        <v>Industry</v>
      </c>
      <c r="BP190" s="378"/>
      <c r="BQ190" s="378"/>
      <c r="BR190" s="379"/>
      <c r="BS190" s="282"/>
      <c r="BT190" s="282"/>
      <c r="BU190" s="282"/>
      <c r="BV190" s="282"/>
      <c r="BW190" s="282"/>
      <c r="BX190" s="282"/>
      <c r="BY190" s="282"/>
      <c r="BZ190" s="282"/>
      <c r="CA190" s="309"/>
      <c r="CB190" s="282"/>
      <c r="CC190" s="282"/>
      <c r="CD190" s="282"/>
      <c r="CE190" s="282"/>
      <c r="CF190" s="282"/>
      <c r="CG190" s="282"/>
      <c r="CH190" s="282"/>
      <c r="CI190" s="282"/>
      <c r="CJ190" s="282"/>
      <c r="CK190" s="282"/>
      <c r="CL190" s="282"/>
      <c r="CM190" s="282"/>
      <c r="CN190" s="282"/>
      <c r="CO190" s="282"/>
      <c r="CP190" s="282"/>
      <c r="CQ190" s="282"/>
      <c r="CR190" s="282"/>
      <c r="CS190" s="282"/>
      <c r="CT190" s="282"/>
      <c r="CU190" s="282"/>
      <c r="CV190" s="282"/>
      <c r="CW190" s="282"/>
      <c r="CX190" s="282"/>
      <c r="CY190" s="282"/>
      <c r="CZ190" s="282"/>
      <c r="DA190" s="282"/>
      <c r="DB190" s="282"/>
      <c r="DC190" s="282"/>
      <c r="DD190" s="282"/>
      <c r="DE190" s="282"/>
      <c r="DF190" s="282"/>
      <c r="DG190" s="282"/>
      <c r="DH190" s="282"/>
      <c r="DI190" s="282"/>
      <c r="DJ190" s="282"/>
      <c r="DK190" s="282"/>
      <c r="DL190" s="282"/>
      <c r="DM190" s="282"/>
      <c r="DN190" s="282"/>
      <c r="DO190" s="282"/>
      <c r="DP190" s="282"/>
      <c r="DQ190" s="282"/>
      <c r="DR190" s="282"/>
      <c r="DS190" s="282"/>
      <c r="DT190" s="282"/>
      <c r="DU190" s="282"/>
      <c r="DV190" s="282"/>
      <c r="DW190" s="282"/>
      <c r="DX190" s="282"/>
      <c r="DY190" s="282"/>
      <c r="DZ190" s="282"/>
      <c r="EA190" s="282"/>
      <c r="EB190" s="282"/>
      <c r="EC190" s="282"/>
      <c r="ED190" s="282"/>
      <c r="EE190" s="282"/>
      <c r="EF190" s="282"/>
      <c r="EG190" s="282"/>
      <c r="EH190" s="282"/>
      <c r="EI190" s="282"/>
      <c r="EJ190" s="282"/>
      <c r="EK190" s="282"/>
      <c r="EL190" s="282"/>
      <c r="EM190" s="282"/>
      <c r="EN190" s="282"/>
      <c r="EO190" s="282"/>
      <c r="EP190" s="282"/>
      <c r="EQ190" s="282"/>
      <c r="ER190" s="282"/>
      <c r="ES190" s="282"/>
      <c r="ET190" s="282"/>
      <c r="EU190" s="282"/>
      <c r="EV190" s="282"/>
      <c r="EW190" s="282"/>
      <c r="EX190" s="282"/>
      <c r="EY190" s="282"/>
      <c r="EZ190" s="282"/>
      <c r="FA190" s="282"/>
      <c r="FB190" s="282"/>
      <c r="FC190" s="282"/>
      <c r="FD190" s="282"/>
      <c r="FE190" s="282"/>
      <c r="FF190" s="282"/>
      <c r="FG190" s="282"/>
      <c r="FH190" s="282"/>
      <c r="FI190" s="282"/>
      <c r="FJ190" s="282"/>
      <c r="FK190" s="282"/>
      <c r="FL190" s="282"/>
      <c r="FM190" s="282"/>
      <c r="FN190" s="282"/>
      <c r="FO190" s="282"/>
      <c r="FP190" s="282"/>
      <c r="FQ190" s="282"/>
      <c r="FR190" s="282"/>
      <c r="FS190" s="282"/>
      <c r="FT190" s="282"/>
      <c r="FU190" s="282"/>
      <c r="FV190" s="282"/>
      <c r="FW190" s="282"/>
      <c r="FX190" s="282"/>
      <c r="FY190" s="282"/>
      <c r="FZ190" s="282"/>
      <c r="GA190" s="282"/>
      <c r="GB190" s="282"/>
      <c r="GC190" s="282"/>
      <c r="GD190" s="282"/>
      <c r="GE190" s="282"/>
      <c r="GF190" s="282"/>
      <c r="GG190" s="282"/>
      <c r="GH190" s="587"/>
      <c r="GI190" s="587"/>
      <c r="GJ190" s="587"/>
      <c r="GK190" s="587"/>
      <c r="GL190" s="587"/>
      <c r="GM190" s="587"/>
      <c r="GN190" s="587"/>
      <c r="GO190" s="587"/>
      <c r="GP190" s="587"/>
      <c r="GQ190" s="587"/>
      <c r="GR190" s="587"/>
      <c r="GS190" s="587"/>
      <c r="GT190" s="587"/>
      <c r="GU190" s="587"/>
      <c r="GV190" s="587"/>
      <c r="GW190" s="587"/>
      <c r="GX190" s="587"/>
      <c r="GY190" s="587"/>
      <c r="GZ190" s="587"/>
      <c r="HA190" s="587"/>
      <c r="HB190" s="587"/>
      <c r="HC190" s="587"/>
      <c r="HD190" s="587"/>
      <c r="HE190" s="587"/>
      <c r="HF190" s="587"/>
      <c r="HG190" s="587"/>
      <c r="HH190" s="587"/>
      <c r="HI190" s="587"/>
      <c r="HJ190" s="587"/>
      <c r="HK190" s="587"/>
      <c r="HL190" s="587"/>
      <c r="HM190" s="587"/>
      <c r="HN190" s="587"/>
      <c r="HO190" s="587"/>
      <c r="HP190" s="587"/>
      <c r="HQ190" s="587"/>
      <c r="HR190" s="587"/>
      <c r="HS190" s="587"/>
      <c r="HT190" s="587"/>
      <c r="HU190" s="587"/>
      <c r="HV190" s="587"/>
      <c r="HW190" s="587"/>
      <c r="HX190" s="587"/>
      <c r="HY190" s="587"/>
      <c r="HZ190" s="587"/>
      <c r="IA190" s="587"/>
      <c r="IB190" s="587"/>
      <c r="IC190" s="587"/>
      <c r="ID190" s="587"/>
      <c r="IE190" s="587"/>
      <c r="IF190" s="587"/>
      <c r="IG190" s="587"/>
      <c r="IH190" s="587"/>
      <c r="II190" s="587"/>
      <c r="IJ190" s="587"/>
      <c r="IK190" s="587"/>
      <c r="IL190" s="587"/>
      <c r="IM190" s="587"/>
      <c r="IN190" s="587"/>
      <c r="IO190" s="587"/>
      <c r="IP190" s="587"/>
      <c r="IQ190" s="587"/>
      <c r="IR190" s="587"/>
      <c r="IS190" s="587"/>
      <c r="IT190" s="587"/>
      <c r="IU190" s="587"/>
      <c r="IV190" s="587"/>
    </row>
    <row r="191" spans="1:256" s="388" customFormat="1" ht="12.75" customHeight="1" x14ac:dyDescent="0.25">
      <c r="A191" s="282"/>
      <c r="B191" s="282"/>
      <c r="C191" s="282"/>
      <c r="D191" s="282"/>
      <c r="E191" s="305"/>
      <c r="F191" s="305"/>
      <c r="G191" s="282"/>
      <c r="H191" s="282"/>
      <c r="I191" s="282"/>
      <c r="J191" s="305"/>
      <c r="K191" s="305"/>
      <c r="L191" s="282"/>
      <c r="M191" s="305"/>
      <c r="N191" s="305"/>
      <c r="O191" s="282"/>
      <c r="P191" s="282"/>
      <c r="Q191" s="282"/>
      <c r="R191" s="282"/>
      <c r="S191" s="282"/>
      <c r="T191" s="372" t="s">
        <v>139</v>
      </c>
      <c r="U191" s="317"/>
      <c r="V191" s="317"/>
      <c r="W191" s="318"/>
      <c r="X191" s="325" t="s">
        <v>200</v>
      </c>
      <c r="Y191" s="398" t="s">
        <v>139</v>
      </c>
      <c r="Z191" s="316" t="s">
        <v>224</v>
      </c>
      <c r="AA191" s="317"/>
      <c r="AB191" s="318"/>
      <c r="AC191" s="369" t="s">
        <v>223</v>
      </c>
      <c r="AD191" s="369">
        <v>0</v>
      </c>
      <c r="AE191" s="316" t="s">
        <v>224</v>
      </c>
      <c r="AF191" s="318"/>
      <c r="AG191" s="334" t="s">
        <v>505</v>
      </c>
      <c r="AH191" s="369" t="s">
        <v>503</v>
      </c>
      <c r="AI191" s="369" t="s">
        <v>505</v>
      </c>
      <c r="AJ191" s="317" t="s">
        <v>407</v>
      </c>
      <c r="AK191" s="318"/>
      <c r="AL191" s="335" t="s">
        <v>589</v>
      </c>
      <c r="AM191" s="334">
        <v>2.5000000000000001E-3</v>
      </c>
      <c r="AN191" s="316" t="s">
        <v>443</v>
      </c>
      <c r="AO191" s="406"/>
      <c r="AP191" s="335"/>
      <c r="AQ191" s="371"/>
      <c r="AR191" s="282"/>
      <c r="AS191" s="282"/>
      <c r="AT191" s="377" t="str">
        <f>IF('INPUT &amp; OUTPUT'!$AF$10=1,"",IF('INPUT &amp; OUTPUT'!$AF$10=2,$B191,$T191))</f>
        <v>Wholesale nursery</v>
      </c>
      <c r="AU191" s="378"/>
      <c r="AV191" s="378"/>
      <c r="AW191" s="379"/>
      <c r="AX191" s="380" t="str">
        <f>IF('INPUT &amp; OUTPUT'!$AF$10=1,"",IF('INPUT &amp; OUTPUT'!$AF$10=2,$B191,$Z191))</f>
        <v>Other</v>
      </c>
      <c r="AY191" s="381"/>
      <c r="AZ191" s="380"/>
      <c r="BA191" s="382" t="str">
        <f>IF('INPUT &amp; OUTPUT'!$AF$10=1,"",IF('INPUT &amp; OUTPUT'!$AF$10=2,E191,AC191))</f>
        <v>FPA</v>
      </c>
      <c r="BB191" s="383">
        <f>IF('INPUT &amp; OUTPUT'!$AF$10=1,"",IF('INPUT &amp; OUTPUT'!$AF$10=2,F191,AD191))</f>
        <v>0</v>
      </c>
      <c r="BC191" s="380" t="str">
        <f>IF('INPUT &amp; OUTPUT'!$AF$10=1,"",IF('INPUT &amp; OUTPUT'!$AF$10=2,$G191,$AE191))</f>
        <v>Other</v>
      </c>
      <c r="BD191" s="384"/>
      <c r="BE191" s="385"/>
      <c r="BF191" s="385" t="str">
        <f>IF('INPUT &amp; OUTPUT'!$AF$10=1,"",IF('INPUT &amp; OUTPUT'!$AF$10=2,$J191,$AG191))</f>
        <v>TBA*</v>
      </c>
      <c r="BG191" s="386" t="str">
        <f>IF('INPUT &amp; OUTPUT'!$AF$10=1,"",IF('INPUT &amp; OUTPUT'!$AF$10=2,"",$AH191))</f>
        <v>-</v>
      </c>
      <c r="BH191" s="296" t="str">
        <f>IF('INPUT &amp; OUTPUT'!$AF$10=1,"",IF('INPUT &amp; OUTPUT'!$AF$10=2,$K191,$AI191))</f>
        <v>TBA*</v>
      </c>
      <c r="BI191" s="380" t="str">
        <f>IF('INPUT &amp; OUTPUT'!$AF$10=1,"",IF('INPUT &amp; OUTPUT'!$AF$10=2,$L191,$AJ191))</f>
        <v>Commercial or retail uses</v>
      </c>
      <c r="BJ191" s="385"/>
      <c r="BK191" s="385" t="str">
        <f>IF('INPUT &amp; OUTPUT'!$AF$10=1,"",IF('INPUT &amp; OUTPUT'!$AF$10=2,$M191,$AL191))</f>
        <v>m² site area</v>
      </c>
      <c r="BL191" s="296">
        <f>IF('INPUT &amp; OUTPUT'!$AF$10=1,"",IF('INPUT &amp; OUTPUT'!$AF$10=2,$N191,$AM191))</f>
        <v>2.5000000000000001E-3</v>
      </c>
      <c r="BM191" s="384" t="str">
        <f>IF(OR(BI191="Single dwelling unit",BI191="Multiple dwelling units"),"dwelling",IF(AND('INPUT &amp; OUTPUT'!$AF$10=2,'Reference Data'!AT191&lt;&gt;0),"lot","-"))</f>
        <v>-</v>
      </c>
      <c r="BN191" s="387"/>
      <c r="BO191" s="380" t="str">
        <f>IF('INPUT &amp; OUTPUT'!$AF$10=1,"",IF('INPUT &amp; OUTPUT'!$AF$10=2,$O191,$AN191))</f>
        <v>High impact rural</v>
      </c>
      <c r="BP191" s="378"/>
      <c r="BQ191" s="378"/>
      <c r="BR191" s="379"/>
      <c r="BS191" s="282"/>
      <c r="BT191" s="282"/>
      <c r="BU191" s="282"/>
      <c r="BV191" s="282"/>
      <c r="BW191" s="282"/>
      <c r="BX191" s="282"/>
      <c r="BY191" s="282"/>
      <c r="BZ191" s="282"/>
      <c r="CA191" s="309"/>
      <c r="CB191" s="282"/>
      <c r="CC191" s="282"/>
      <c r="CD191" s="282"/>
      <c r="CE191" s="282"/>
      <c r="CF191" s="282"/>
      <c r="CG191" s="282"/>
      <c r="CH191" s="282"/>
      <c r="CI191" s="282"/>
      <c r="CJ191" s="282"/>
      <c r="CK191" s="282"/>
      <c r="CL191" s="282"/>
      <c r="CM191" s="282"/>
      <c r="CN191" s="282"/>
      <c r="CO191" s="282"/>
      <c r="CP191" s="282"/>
      <c r="CQ191" s="282"/>
      <c r="CR191" s="282"/>
      <c r="CS191" s="282"/>
      <c r="CT191" s="282"/>
      <c r="CU191" s="282"/>
      <c r="CV191" s="282"/>
      <c r="CW191" s="282"/>
      <c r="CX191" s="282"/>
      <c r="CY191" s="282"/>
      <c r="CZ191" s="282"/>
      <c r="DA191" s="282"/>
      <c r="DB191" s="282"/>
      <c r="DC191" s="282"/>
      <c r="DD191" s="282"/>
      <c r="DE191" s="282"/>
      <c r="DF191" s="282"/>
      <c r="DG191" s="282"/>
      <c r="DH191" s="282"/>
      <c r="DI191" s="282"/>
      <c r="DJ191" s="282"/>
      <c r="DK191" s="282"/>
      <c r="DL191" s="282"/>
      <c r="DM191" s="282"/>
      <c r="DN191" s="282"/>
      <c r="DO191" s="282"/>
      <c r="DP191" s="282"/>
      <c r="DQ191" s="282"/>
      <c r="DR191" s="282"/>
      <c r="DS191" s="282"/>
      <c r="DT191" s="282"/>
      <c r="DU191" s="282"/>
      <c r="DV191" s="282"/>
      <c r="DW191" s="282"/>
      <c r="DX191" s="282"/>
      <c r="DY191" s="282"/>
      <c r="DZ191" s="282"/>
      <c r="EA191" s="282"/>
      <c r="EB191" s="282"/>
      <c r="EC191" s="282"/>
      <c r="ED191" s="282"/>
      <c r="EE191" s="282"/>
      <c r="EF191" s="282"/>
      <c r="EG191" s="282"/>
      <c r="EH191" s="282"/>
      <c r="EI191" s="282"/>
      <c r="EJ191" s="282"/>
      <c r="EK191" s="282"/>
      <c r="EL191" s="282"/>
      <c r="EM191" s="282"/>
      <c r="EN191" s="282"/>
      <c r="EO191" s="282"/>
      <c r="EP191" s="282"/>
      <c r="EQ191" s="282"/>
      <c r="ER191" s="282"/>
      <c r="ES191" s="282"/>
      <c r="ET191" s="282"/>
      <c r="EU191" s="282"/>
      <c r="EV191" s="282"/>
      <c r="EW191" s="282"/>
      <c r="EX191" s="282"/>
      <c r="EY191" s="282"/>
      <c r="EZ191" s="282"/>
      <c r="FA191" s="282"/>
      <c r="FB191" s="282"/>
      <c r="FC191" s="282"/>
      <c r="FD191" s="282"/>
      <c r="FE191" s="282"/>
      <c r="FF191" s="282"/>
      <c r="FG191" s="282"/>
      <c r="FH191" s="282"/>
      <c r="FI191" s="282"/>
      <c r="FJ191" s="282"/>
      <c r="FK191" s="282"/>
      <c r="FL191" s="282"/>
      <c r="FM191" s="282"/>
      <c r="FN191" s="282"/>
      <c r="FO191" s="282"/>
      <c r="FP191" s="282"/>
      <c r="FQ191" s="282"/>
      <c r="FR191" s="282"/>
      <c r="FS191" s="282"/>
      <c r="FT191" s="282"/>
      <c r="FU191" s="282"/>
      <c r="FV191" s="282"/>
      <c r="FW191" s="282"/>
      <c r="FX191" s="282"/>
      <c r="FY191" s="282"/>
      <c r="FZ191" s="282"/>
      <c r="GA191" s="282"/>
      <c r="GB191" s="282"/>
      <c r="GC191" s="282"/>
      <c r="GD191" s="282"/>
      <c r="GE191" s="282"/>
      <c r="GF191" s="282"/>
      <c r="GG191" s="282"/>
      <c r="GH191" s="587"/>
      <c r="GI191" s="587"/>
      <c r="GJ191" s="587"/>
      <c r="GK191" s="587"/>
      <c r="GL191" s="587"/>
      <c r="GM191" s="587"/>
      <c r="GN191" s="587"/>
      <c r="GO191" s="587"/>
      <c r="GP191" s="587"/>
      <c r="GQ191" s="587"/>
      <c r="GR191" s="587"/>
      <c r="GS191" s="587"/>
      <c r="GT191" s="587"/>
      <c r="GU191" s="587"/>
      <c r="GV191" s="587"/>
      <c r="GW191" s="587"/>
      <c r="GX191" s="587"/>
      <c r="GY191" s="587"/>
      <c r="GZ191" s="587"/>
      <c r="HA191" s="587"/>
      <c r="HB191" s="587"/>
      <c r="HC191" s="587"/>
      <c r="HD191" s="587"/>
      <c r="HE191" s="587"/>
      <c r="HF191" s="587"/>
      <c r="HG191" s="587"/>
      <c r="HH191" s="587"/>
      <c r="HI191" s="587"/>
      <c r="HJ191" s="587"/>
      <c r="HK191" s="587"/>
      <c r="HL191" s="587"/>
      <c r="HM191" s="587"/>
      <c r="HN191" s="587"/>
      <c r="HO191" s="587"/>
      <c r="HP191" s="587"/>
      <c r="HQ191" s="587"/>
      <c r="HR191" s="587"/>
      <c r="HS191" s="587"/>
      <c r="HT191" s="587"/>
      <c r="HU191" s="587"/>
      <c r="HV191" s="587"/>
      <c r="HW191" s="587"/>
      <c r="HX191" s="587"/>
      <c r="HY191" s="587"/>
      <c r="HZ191" s="587"/>
      <c r="IA191" s="587"/>
      <c r="IB191" s="587"/>
      <c r="IC191" s="587"/>
      <c r="ID191" s="587"/>
      <c r="IE191" s="587"/>
      <c r="IF191" s="587"/>
      <c r="IG191" s="587"/>
      <c r="IH191" s="587"/>
      <c r="II191" s="587"/>
      <c r="IJ191" s="587"/>
      <c r="IK191" s="587"/>
      <c r="IL191" s="587"/>
      <c r="IM191" s="587"/>
      <c r="IN191" s="587"/>
      <c r="IO191" s="587"/>
      <c r="IP191" s="587"/>
      <c r="IQ191" s="587"/>
      <c r="IR191" s="587"/>
      <c r="IS191" s="587"/>
      <c r="IT191" s="587"/>
      <c r="IU191" s="587"/>
      <c r="IV191" s="587"/>
    </row>
    <row r="192" spans="1:256" s="388" customFormat="1" ht="12.75" customHeight="1" x14ac:dyDescent="0.25">
      <c r="A192" s="282"/>
      <c r="B192" s="282"/>
      <c r="C192" s="282"/>
      <c r="D192" s="282"/>
      <c r="E192" s="305"/>
      <c r="F192" s="305"/>
      <c r="G192" s="282"/>
      <c r="H192" s="282"/>
      <c r="I192" s="282"/>
      <c r="J192" s="305"/>
      <c r="K192" s="305"/>
      <c r="L192" s="282"/>
      <c r="M192" s="305"/>
      <c r="N192" s="305"/>
      <c r="O192" s="282"/>
      <c r="P192" s="282"/>
      <c r="Q192" s="282"/>
      <c r="R192" s="282"/>
      <c r="S192" s="282"/>
      <c r="T192" s="316"/>
      <c r="U192" s="317"/>
      <c r="V192" s="317"/>
      <c r="W192" s="318"/>
      <c r="X192" s="325"/>
      <c r="Y192" s="318"/>
      <c r="Z192" s="317"/>
      <c r="AA192" s="317"/>
      <c r="AB192" s="318"/>
      <c r="AC192" s="318"/>
      <c r="AD192" s="318"/>
      <c r="AE192" s="317"/>
      <c r="AF192" s="318"/>
      <c r="AG192" s="318"/>
      <c r="AH192" s="318"/>
      <c r="AI192" s="318"/>
      <c r="AJ192" s="317"/>
      <c r="AK192" s="318"/>
      <c r="AL192" s="318"/>
      <c r="AM192" s="318"/>
      <c r="AN192" s="317"/>
      <c r="AO192" s="406"/>
      <c r="AP192" s="335"/>
      <c r="AQ192" s="318"/>
      <c r="AR192" s="282"/>
      <c r="AS192" s="282"/>
      <c r="AT192" s="377">
        <f>IF('INPUT &amp; OUTPUT'!$AF$10=1,"",IF('INPUT &amp; OUTPUT'!$AF$10=2,$B192,$T192))</f>
        <v>0</v>
      </c>
      <c r="AU192" s="378"/>
      <c r="AV192" s="378"/>
      <c r="AW192" s="379"/>
      <c r="AX192" s="380">
        <f>IF('INPUT &amp; OUTPUT'!$AF$10=1,"",IF('INPUT &amp; OUTPUT'!$AF$10=2,$B192,$Z192))</f>
        <v>0</v>
      </c>
      <c r="AY192" s="381"/>
      <c r="AZ192" s="380"/>
      <c r="BA192" s="382">
        <f>IF('INPUT &amp; OUTPUT'!$AF$10=1,"",IF('INPUT &amp; OUTPUT'!$AF$10=2,E192,AC192))</f>
        <v>0</v>
      </c>
      <c r="BB192" s="383">
        <f>IF('INPUT &amp; OUTPUT'!$AF$10=1,"",IF('INPUT &amp; OUTPUT'!$AF$10=2,F192,AD192))</f>
        <v>0</v>
      </c>
      <c r="BC192" s="380">
        <f>IF('INPUT &amp; OUTPUT'!$AF$10=1,"",IF('INPUT &amp; OUTPUT'!$AF$10=2,$G192,$AE192))</f>
        <v>0</v>
      </c>
      <c r="BD192" s="384"/>
      <c r="BE192" s="385"/>
      <c r="BF192" s="385">
        <f>IF('INPUT &amp; OUTPUT'!$AF$10=1,"",IF('INPUT &amp; OUTPUT'!$AF$10=2,$J192,$AG192))</f>
        <v>0</v>
      </c>
      <c r="BG192" s="386">
        <f>IF('INPUT &amp; OUTPUT'!$AF$10=1,"",IF('INPUT &amp; OUTPUT'!$AF$10=2,"",$AH192))</f>
        <v>0</v>
      </c>
      <c r="BH192" s="296">
        <f>IF('INPUT &amp; OUTPUT'!$AF$10=1,"",IF('INPUT &amp; OUTPUT'!$AF$10=2,$K192,$AI192))</f>
        <v>0</v>
      </c>
      <c r="BI192" s="380">
        <f>IF('INPUT &amp; OUTPUT'!$AF$10=1,"",IF('INPUT &amp; OUTPUT'!$AF$10=2,$L192,$AJ192))</f>
        <v>0</v>
      </c>
      <c r="BJ192" s="385"/>
      <c r="BK192" s="385">
        <f>IF('INPUT &amp; OUTPUT'!$AF$10=1,"",IF('INPUT &amp; OUTPUT'!$AF$10=2,$M192,$AL192))</f>
        <v>0</v>
      </c>
      <c r="BL192" s="296">
        <f>IF('INPUT &amp; OUTPUT'!$AF$10=1,"",IF('INPUT &amp; OUTPUT'!$AF$10=2,$N192,$AM192))</f>
        <v>0</v>
      </c>
      <c r="BM192" s="384" t="str">
        <f>IF(OR(BI192="Single dwelling unit",BI192="Multiple dwelling units"),"dwelling",IF(AND('INPUT &amp; OUTPUT'!$AF$10=2,'Reference Data'!AT192&lt;&gt;0),"lot","-"))</f>
        <v>-</v>
      </c>
      <c r="BN192" s="387"/>
      <c r="BO192" s="380">
        <f>IF('INPUT &amp; OUTPUT'!$AF$10=1,"",IF('INPUT &amp; OUTPUT'!$AF$10=2,$O192,$AN192))</f>
        <v>0</v>
      </c>
      <c r="BP192" s="378"/>
      <c r="BQ192" s="378"/>
      <c r="BR192" s="379"/>
      <c r="BS192" s="282"/>
      <c r="BT192" s="282"/>
      <c r="BU192" s="282"/>
      <c r="BV192" s="282"/>
      <c r="BW192" s="282"/>
      <c r="BX192" s="282"/>
      <c r="BY192" s="282"/>
      <c r="BZ192" s="282"/>
      <c r="CA192" s="309"/>
      <c r="CB192" s="282"/>
      <c r="CC192" s="282"/>
      <c r="CD192" s="282"/>
      <c r="CE192" s="282"/>
      <c r="CF192" s="282"/>
      <c r="CG192" s="282"/>
      <c r="CH192" s="282"/>
      <c r="CI192" s="282"/>
      <c r="CJ192" s="282"/>
      <c r="CK192" s="282"/>
      <c r="CL192" s="282"/>
      <c r="CM192" s="282"/>
      <c r="CN192" s="282"/>
      <c r="CO192" s="282"/>
      <c r="CP192" s="282"/>
      <c r="CQ192" s="282"/>
      <c r="CR192" s="282"/>
      <c r="CS192" s="282"/>
      <c r="CT192" s="282"/>
      <c r="CU192" s="282"/>
      <c r="CV192" s="282"/>
      <c r="CW192" s="282"/>
      <c r="CX192" s="282"/>
      <c r="CY192" s="282"/>
      <c r="CZ192" s="282"/>
      <c r="DA192" s="282"/>
      <c r="DB192" s="282"/>
      <c r="DC192" s="282"/>
      <c r="DD192" s="282"/>
      <c r="DE192" s="282"/>
      <c r="DF192" s="282"/>
      <c r="DG192" s="282"/>
      <c r="DH192" s="282"/>
      <c r="DI192" s="282"/>
      <c r="DJ192" s="282"/>
      <c r="DK192" s="282"/>
      <c r="DL192" s="282"/>
      <c r="DM192" s="282"/>
      <c r="DN192" s="282"/>
      <c r="DO192" s="282"/>
      <c r="DP192" s="282"/>
      <c r="DQ192" s="282"/>
      <c r="DR192" s="282"/>
      <c r="DS192" s="282"/>
      <c r="DT192" s="282"/>
      <c r="DU192" s="282"/>
      <c r="DV192" s="282"/>
      <c r="DW192" s="282"/>
      <c r="DX192" s="282"/>
      <c r="DY192" s="282"/>
      <c r="DZ192" s="282"/>
      <c r="EA192" s="282"/>
      <c r="EB192" s="282"/>
      <c r="EC192" s="282"/>
      <c r="ED192" s="282"/>
      <c r="EE192" s="282"/>
      <c r="EF192" s="282"/>
      <c r="EG192" s="282"/>
      <c r="EH192" s="282"/>
      <c r="EI192" s="282"/>
      <c r="EJ192" s="282"/>
      <c r="EK192" s="282"/>
      <c r="EL192" s="282"/>
      <c r="EM192" s="282"/>
      <c r="EN192" s="282"/>
      <c r="EO192" s="282"/>
      <c r="EP192" s="282"/>
      <c r="EQ192" s="282"/>
      <c r="ER192" s="282"/>
      <c r="ES192" s="282"/>
      <c r="ET192" s="282"/>
      <c r="EU192" s="282"/>
      <c r="EV192" s="282"/>
      <c r="EW192" s="282"/>
      <c r="EX192" s="282"/>
      <c r="EY192" s="282"/>
      <c r="EZ192" s="282"/>
      <c r="FA192" s="282"/>
      <c r="FB192" s="282"/>
      <c r="FC192" s="282"/>
      <c r="FD192" s="282"/>
      <c r="FE192" s="282"/>
      <c r="FF192" s="282"/>
      <c r="FG192" s="282"/>
      <c r="FH192" s="282"/>
      <c r="FI192" s="282"/>
      <c r="FJ192" s="282"/>
      <c r="FK192" s="282"/>
      <c r="FL192" s="282"/>
      <c r="FM192" s="282"/>
      <c r="FN192" s="282"/>
      <c r="FO192" s="282"/>
      <c r="FP192" s="282"/>
      <c r="FQ192" s="282"/>
      <c r="FR192" s="282"/>
      <c r="FS192" s="282"/>
      <c r="FT192" s="282"/>
      <c r="FU192" s="282"/>
      <c r="FV192" s="282"/>
      <c r="FW192" s="282"/>
      <c r="FX192" s="282"/>
      <c r="FY192" s="282"/>
      <c r="FZ192" s="282"/>
      <c r="GA192" s="282"/>
      <c r="GB192" s="282"/>
      <c r="GC192" s="282"/>
      <c r="GD192" s="282"/>
      <c r="GE192" s="282"/>
      <c r="GF192" s="282"/>
      <c r="GG192" s="282"/>
      <c r="GH192" s="587"/>
      <c r="GI192" s="587"/>
      <c r="GJ192" s="587"/>
      <c r="GK192" s="587"/>
      <c r="GL192" s="587"/>
      <c r="GM192" s="587"/>
      <c r="GN192" s="587"/>
      <c r="GO192" s="587"/>
      <c r="GP192" s="587"/>
      <c r="GQ192" s="587"/>
      <c r="GR192" s="587"/>
      <c r="GS192" s="587"/>
      <c r="GT192" s="587"/>
      <c r="GU192" s="587"/>
      <c r="GV192" s="587"/>
      <c r="GW192" s="587"/>
      <c r="GX192" s="587"/>
      <c r="GY192" s="587"/>
      <c r="GZ192" s="587"/>
      <c r="HA192" s="587"/>
      <c r="HB192" s="587"/>
      <c r="HC192" s="587"/>
      <c r="HD192" s="587"/>
      <c r="HE192" s="587"/>
      <c r="HF192" s="587"/>
      <c r="HG192" s="587"/>
      <c r="HH192" s="587"/>
      <c r="HI192" s="587"/>
      <c r="HJ192" s="587"/>
      <c r="HK192" s="587"/>
      <c r="HL192" s="587"/>
      <c r="HM192" s="587"/>
      <c r="HN192" s="587"/>
      <c r="HO192" s="587"/>
      <c r="HP192" s="587"/>
      <c r="HQ192" s="587"/>
      <c r="HR192" s="587"/>
      <c r="HS192" s="587"/>
      <c r="HT192" s="587"/>
      <c r="HU192" s="587"/>
      <c r="HV192" s="587"/>
      <c r="HW192" s="587"/>
      <c r="HX192" s="587"/>
      <c r="HY192" s="587"/>
      <c r="HZ192" s="587"/>
      <c r="IA192" s="587"/>
      <c r="IB192" s="587"/>
      <c r="IC192" s="587"/>
      <c r="ID192" s="587"/>
      <c r="IE192" s="587"/>
      <c r="IF192" s="587"/>
      <c r="IG192" s="587"/>
      <c r="IH192" s="587"/>
      <c r="II192" s="587"/>
      <c r="IJ192" s="587"/>
      <c r="IK192" s="587"/>
      <c r="IL192" s="587"/>
      <c r="IM192" s="587"/>
      <c r="IN192" s="587"/>
      <c r="IO192" s="587"/>
      <c r="IP192" s="587"/>
      <c r="IQ192" s="587"/>
      <c r="IR192" s="587"/>
      <c r="IS192" s="587"/>
      <c r="IT192" s="587"/>
      <c r="IU192" s="587"/>
      <c r="IV192" s="587"/>
    </row>
    <row r="193" spans="1:256" s="388" customFormat="1" ht="12.75" customHeight="1" x14ac:dyDescent="0.25">
      <c r="A193" s="282"/>
      <c r="B193" s="282"/>
      <c r="C193" s="282"/>
      <c r="D193" s="282"/>
      <c r="E193" s="305"/>
      <c r="F193" s="305"/>
      <c r="G193" s="282"/>
      <c r="H193" s="282"/>
      <c r="I193" s="282"/>
      <c r="J193" s="305"/>
      <c r="K193" s="305"/>
      <c r="L193" s="282"/>
      <c r="M193" s="305"/>
      <c r="N193" s="305"/>
      <c r="O193" s="305"/>
      <c r="P193" s="305"/>
      <c r="Q193" s="305"/>
      <c r="R193" s="305"/>
      <c r="S193" s="305"/>
      <c r="T193" s="316"/>
      <c r="U193" s="317"/>
      <c r="V193" s="317"/>
      <c r="W193" s="318"/>
      <c r="X193" s="325"/>
      <c r="Y193" s="318"/>
      <c r="Z193" s="317"/>
      <c r="AA193" s="317"/>
      <c r="AB193" s="318"/>
      <c r="AC193" s="318"/>
      <c r="AD193" s="318"/>
      <c r="AE193" s="317"/>
      <c r="AF193" s="318"/>
      <c r="AG193" s="318"/>
      <c r="AH193" s="318"/>
      <c r="AI193" s="318"/>
      <c r="AJ193" s="317"/>
      <c r="AK193" s="318"/>
      <c r="AL193" s="318"/>
      <c r="AM193" s="318"/>
      <c r="AN193" s="317"/>
      <c r="AO193" s="317"/>
      <c r="AP193" s="317"/>
      <c r="AQ193" s="318"/>
      <c r="AR193" s="282"/>
      <c r="AS193" s="282"/>
      <c r="AT193" s="377">
        <f>IF('INPUT &amp; OUTPUT'!$AF$10=1,"",IF('INPUT &amp; OUTPUT'!$AF$10=2,$B193,$T193))</f>
        <v>0</v>
      </c>
      <c r="AU193" s="378"/>
      <c r="AV193" s="378"/>
      <c r="AW193" s="379"/>
      <c r="AX193" s="380">
        <f>IF('INPUT &amp; OUTPUT'!$AF$10=1,"",IF('INPUT &amp; OUTPUT'!$AF$10=2,$B193,$Z193))</f>
        <v>0</v>
      </c>
      <c r="AY193" s="381"/>
      <c r="AZ193" s="380"/>
      <c r="BA193" s="382">
        <f>IF('INPUT &amp; OUTPUT'!$AF$10=1,"",IF('INPUT &amp; OUTPUT'!$AF$10=2,E193,AC193))</f>
        <v>0</v>
      </c>
      <c r="BB193" s="383">
        <f>IF('INPUT &amp; OUTPUT'!$AF$10=1,"",IF('INPUT &amp; OUTPUT'!$AF$10=2,F193,AD193))</f>
        <v>0</v>
      </c>
      <c r="BC193" s="380">
        <f>IF('INPUT &amp; OUTPUT'!$AF$10=1,"",IF('INPUT &amp; OUTPUT'!$AF$10=2,$G193,$AE193))</f>
        <v>0</v>
      </c>
      <c r="BD193" s="384"/>
      <c r="BE193" s="385"/>
      <c r="BF193" s="385">
        <f>IF('INPUT &amp; OUTPUT'!$AF$10=1,"",IF('INPUT &amp; OUTPUT'!$AF$10=2,$J193,$AG193))</f>
        <v>0</v>
      </c>
      <c r="BG193" s="386">
        <f>IF('INPUT &amp; OUTPUT'!$AF$10=1,"",IF('INPUT &amp; OUTPUT'!$AF$10=2,"",$AH193))</f>
        <v>0</v>
      </c>
      <c r="BH193" s="296">
        <f>IF('INPUT &amp; OUTPUT'!$AF$10=1,"",IF('INPUT &amp; OUTPUT'!$AF$10=2,$K193,$AI193))</f>
        <v>0</v>
      </c>
      <c r="BI193" s="380">
        <f>IF('INPUT &amp; OUTPUT'!$AF$10=1,"",IF('INPUT &amp; OUTPUT'!$AF$10=2,$L193,$AJ193))</f>
        <v>0</v>
      </c>
      <c r="BJ193" s="385"/>
      <c r="BK193" s="385">
        <f>IF('INPUT &amp; OUTPUT'!$AF$10=1,"",IF('INPUT &amp; OUTPUT'!$AF$10=2,$M193,$AL193))</f>
        <v>0</v>
      </c>
      <c r="BL193" s="296">
        <f>IF('INPUT &amp; OUTPUT'!$AF$10=1,"",IF('INPUT &amp; OUTPUT'!$AF$10=2,$N193,$AM193))</f>
        <v>0</v>
      </c>
      <c r="BM193" s="384" t="str">
        <f>IF(OR(BI193="Single dwelling unit",BI193="Multiple dwelling units"),"dwelling",IF(AND('INPUT &amp; OUTPUT'!$AF$10=2,'Reference Data'!AT193&lt;&gt;0),"lot","-"))</f>
        <v>-</v>
      </c>
      <c r="BN193" s="387"/>
      <c r="BO193" s="380">
        <f>IF('INPUT &amp; OUTPUT'!$AF$10=1,"",IF('INPUT &amp; OUTPUT'!$AF$10=2,$O193,$AN193))</f>
        <v>0</v>
      </c>
      <c r="BP193" s="378"/>
      <c r="BQ193" s="378"/>
      <c r="BR193" s="379"/>
      <c r="BS193" s="282"/>
      <c r="BT193" s="282"/>
      <c r="BU193" s="282"/>
      <c r="BV193" s="282"/>
      <c r="BW193" s="282"/>
      <c r="BX193" s="282"/>
      <c r="BY193" s="282"/>
      <c r="BZ193" s="282"/>
      <c r="CA193" s="309"/>
      <c r="CB193" s="282"/>
      <c r="CC193" s="282"/>
      <c r="CD193" s="282"/>
      <c r="CE193" s="282"/>
      <c r="CF193" s="282"/>
      <c r="CG193" s="282"/>
      <c r="CH193" s="282"/>
      <c r="CI193" s="282"/>
      <c r="CJ193" s="282"/>
      <c r="CK193" s="282"/>
      <c r="CL193" s="282"/>
      <c r="CM193" s="282"/>
      <c r="CN193" s="282"/>
      <c r="CO193" s="282"/>
      <c r="CP193" s="282"/>
      <c r="CQ193" s="282"/>
      <c r="CR193" s="282"/>
      <c r="CS193" s="282"/>
      <c r="CT193" s="282"/>
      <c r="CU193" s="282"/>
      <c r="CV193" s="282"/>
      <c r="CW193" s="282"/>
      <c r="CX193" s="282"/>
      <c r="CY193" s="282"/>
      <c r="CZ193" s="282"/>
      <c r="DA193" s="282"/>
      <c r="DB193" s="282"/>
      <c r="DC193" s="282"/>
      <c r="DD193" s="282"/>
      <c r="DE193" s="282"/>
      <c r="DF193" s="282"/>
      <c r="DG193" s="282"/>
      <c r="DH193" s="282"/>
      <c r="DI193" s="282"/>
      <c r="DJ193" s="282"/>
      <c r="DK193" s="282"/>
      <c r="DL193" s="282"/>
      <c r="DM193" s="282"/>
      <c r="DN193" s="282"/>
      <c r="DO193" s="282"/>
      <c r="DP193" s="282"/>
      <c r="DQ193" s="282"/>
      <c r="DR193" s="282"/>
      <c r="DS193" s="282"/>
      <c r="DT193" s="282"/>
      <c r="DU193" s="282"/>
      <c r="DV193" s="282"/>
      <c r="DW193" s="282"/>
      <c r="DX193" s="282"/>
      <c r="DY193" s="282"/>
      <c r="DZ193" s="282"/>
      <c r="EA193" s="282"/>
      <c r="EB193" s="282"/>
      <c r="EC193" s="282"/>
      <c r="ED193" s="282"/>
      <c r="EE193" s="282"/>
      <c r="EF193" s="282"/>
      <c r="EG193" s="282"/>
      <c r="EH193" s="282"/>
      <c r="EI193" s="282"/>
      <c r="EJ193" s="282"/>
      <c r="EK193" s="282"/>
      <c r="EL193" s="282"/>
      <c r="EM193" s="282"/>
      <c r="EN193" s="282"/>
      <c r="EO193" s="282"/>
      <c r="EP193" s="282"/>
      <c r="EQ193" s="282"/>
      <c r="ER193" s="282"/>
      <c r="ES193" s="282"/>
      <c r="ET193" s="282"/>
      <c r="EU193" s="282"/>
      <c r="EV193" s="282"/>
      <c r="EW193" s="282"/>
      <c r="EX193" s="282"/>
      <c r="EY193" s="282"/>
      <c r="EZ193" s="282"/>
      <c r="FA193" s="282"/>
      <c r="FB193" s="282"/>
      <c r="FC193" s="282"/>
      <c r="FD193" s="282"/>
      <c r="FE193" s="282"/>
      <c r="FF193" s="282"/>
      <c r="FG193" s="282"/>
      <c r="FH193" s="282"/>
      <c r="FI193" s="282"/>
      <c r="FJ193" s="282"/>
      <c r="FK193" s="282"/>
      <c r="FL193" s="282"/>
      <c r="FM193" s="282"/>
      <c r="FN193" s="282"/>
      <c r="FO193" s="282"/>
      <c r="FP193" s="282"/>
      <c r="FQ193" s="282"/>
      <c r="FR193" s="282"/>
      <c r="FS193" s="282"/>
      <c r="FT193" s="282"/>
      <c r="FU193" s="282"/>
      <c r="FV193" s="282"/>
      <c r="FW193" s="282"/>
      <c r="FX193" s="282"/>
      <c r="FY193" s="282"/>
      <c r="FZ193" s="282"/>
      <c r="GA193" s="282"/>
      <c r="GB193" s="282"/>
      <c r="GC193" s="282"/>
      <c r="GD193" s="282"/>
      <c r="GE193" s="282"/>
      <c r="GF193" s="282"/>
      <c r="GG193" s="282"/>
      <c r="GH193" s="587"/>
      <c r="GI193" s="587"/>
      <c r="GJ193" s="587"/>
      <c r="GK193" s="587"/>
      <c r="GL193" s="587"/>
      <c r="GM193" s="587"/>
      <c r="GN193" s="587"/>
      <c r="GO193" s="587"/>
      <c r="GP193" s="587"/>
      <c r="GQ193" s="587"/>
      <c r="GR193" s="587"/>
      <c r="GS193" s="587"/>
      <c r="GT193" s="587"/>
      <c r="GU193" s="587"/>
      <c r="GV193" s="587"/>
      <c r="GW193" s="587"/>
      <c r="GX193" s="587"/>
      <c r="GY193" s="587"/>
      <c r="GZ193" s="587"/>
      <c r="HA193" s="587"/>
      <c r="HB193" s="587"/>
      <c r="HC193" s="587"/>
      <c r="HD193" s="587"/>
      <c r="HE193" s="587"/>
      <c r="HF193" s="587"/>
      <c r="HG193" s="587"/>
      <c r="HH193" s="587"/>
      <c r="HI193" s="587"/>
      <c r="HJ193" s="587"/>
      <c r="HK193" s="587"/>
      <c r="HL193" s="587"/>
      <c r="HM193" s="587"/>
      <c r="HN193" s="587"/>
      <c r="HO193" s="587"/>
      <c r="HP193" s="587"/>
      <c r="HQ193" s="587"/>
      <c r="HR193" s="587"/>
      <c r="HS193" s="587"/>
      <c r="HT193" s="587"/>
      <c r="HU193" s="587"/>
      <c r="HV193" s="587"/>
      <c r="HW193" s="587"/>
      <c r="HX193" s="587"/>
      <c r="HY193" s="587"/>
      <c r="HZ193" s="587"/>
      <c r="IA193" s="587"/>
      <c r="IB193" s="587"/>
      <c r="IC193" s="587"/>
      <c r="ID193" s="587"/>
      <c r="IE193" s="587"/>
      <c r="IF193" s="587"/>
      <c r="IG193" s="587"/>
      <c r="IH193" s="587"/>
      <c r="II193" s="587"/>
      <c r="IJ193" s="587"/>
      <c r="IK193" s="587"/>
      <c r="IL193" s="587"/>
      <c r="IM193" s="587"/>
      <c r="IN193" s="587"/>
      <c r="IO193" s="587"/>
      <c r="IP193" s="587"/>
      <c r="IQ193" s="587"/>
      <c r="IR193" s="587"/>
      <c r="IS193" s="587"/>
      <c r="IT193" s="587"/>
      <c r="IU193" s="587"/>
      <c r="IV193" s="587"/>
    </row>
    <row r="194" spans="1:256" ht="12.75" customHeight="1" x14ac:dyDescent="0.25">
      <c r="E194" s="305"/>
      <c r="F194" s="305"/>
      <c r="J194" s="305"/>
      <c r="K194" s="305"/>
      <c r="M194" s="305"/>
      <c r="N194" s="305"/>
      <c r="O194" s="305"/>
      <c r="P194" s="305"/>
      <c r="Q194" s="305"/>
      <c r="R194" s="305"/>
      <c r="S194" s="305"/>
      <c r="T194" s="316"/>
      <c r="U194" s="317"/>
      <c r="V194" s="317"/>
      <c r="W194" s="318"/>
      <c r="X194" s="325"/>
      <c r="Y194" s="318"/>
      <c r="Z194" s="317"/>
      <c r="AA194" s="317"/>
      <c r="AB194" s="318"/>
      <c r="AC194" s="318"/>
      <c r="AD194" s="318"/>
      <c r="AE194" s="317"/>
      <c r="AF194" s="318"/>
      <c r="AG194" s="318"/>
      <c r="AH194" s="318"/>
      <c r="AI194" s="318"/>
      <c r="AJ194" s="317"/>
      <c r="AK194" s="318"/>
      <c r="AL194" s="318"/>
      <c r="AM194" s="318"/>
      <c r="AN194" s="317"/>
      <c r="AO194" s="317"/>
      <c r="AP194" s="317"/>
      <c r="AQ194" s="318"/>
      <c r="AT194" s="377">
        <f>IF('INPUT &amp; OUTPUT'!$AF$10=1,"",IF('INPUT &amp; OUTPUT'!$AF$10=2,$B194,$T194))</f>
        <v>0</v>
      </c>
      <c r="AU194" s="378"/>
      <c r="AV194" s="378"/>
      <c r="AW194" s="379"/>
      <c r="AX194" s="380">
        <f>IF('INPUT &amp; OUTPUT'!$AF$10=1,"",IF('INPUT &amp; OUTPUT'!$AF$10=2,$B194,$Z194))</f>
        <v>0</v>
      </c>
      <c r="AY194" s="381"/>
      <c r="AZ194" s="380"/>
      <c r="BA194" s="382">
        <f>IF('INPUT &amp; OUTPUT'!$AF$10=1,"",IF('INPUT &amp; OUTPUT'!$AF$10=2,E194,AC194))</f>
        <v>0</v>
      </c>
      <c r="BB194" s="383">
        <f>IF('INPUT &amp; OUTPUT'!$AF$10=1,"",IF('INPUT &amp; OUTPUT'!$AF$10=2,F194,AD194))</f>
        <v>0</v>
      </c>
      <c r="BC194" s="380">
        <f>IF('INPUT &amp; OUTPUT'!$AF$10=1,"",IF('INPUT &amp; OUTPUT'!$AF$10=2,$G194,$AE194))</f>
        <v>0</v>
      </c>
      <c r="BD194" s="384"/>
      <c r="BE194" s="385"/>
      <c r="BF194" s="385">
        <f>IF('INPUT &amp; OUTPUT'!$AF$10=1,"",IF('INPUT &amp; OUTPUT'!$AF$10=2,$J194,$AG194))</f>
        <v>0</v>
      </c>
      <c r="BG194" s="386">
        <f>IF('INPUT &amp; OUTPUT'!$AF$10=1,"",IF('INPUT &amp; OUTPUT'!$AF$10=2,"",$AH194))</f>
        <v>0</v>
      </c>
      <c r="BH194" s="296">
        <f>IF('INPUT &amp; OUTPUT'!$AF$10=1,"",IF('INPUT &amp; OUTPUT'!$AF$10=2,$K194,$AI194))</f>
        <v>0</v>
      </c>
      <c r="BI194" s="380">
        <f>IF('INPUT &amp; OUTPUT'!$AF$10=1,"",IF('INPUT &amp; OUTPUT'!$AF$10=2,$L194,$AJ194))</f>
        <v>0</v>
      </c>
      <c r="BJ194" s="385"/>
      <c r="BK194" s="385">
        <f>IF('INPUT &amp; OUTPUT'!$AF$10=1,"",IF('INPUT &amp; OUTPUT'!$AF$10=2,$M194,$AL194))</f>
        <v>0</v>
      </c>
      <c r="BL194" s="296">
        <f>IF('INPUT &amp; OUTPUT'!$AF$10=1,"",IF('INPUT &amp; OUTPUT'!$AF$10=2,$N194,$AM194))</f>
        <v>0</v>
      </c>
      <c r="BM194" s="384" t="str">
        <f>IF(OR(BI194="Single dwelling unit",BI194="Multiple dwelling units"),"dwelling",IF(AND('INPUT &amp; OUTPUT'!$AF$10=2,'Reference Data'!AT194&lt;&gt;0),"lot","-"))</f>
        <v>-</v>
      </c>
      <c r="BN194" s="387"/>
      <c r="BO194" s="380">
        <f>IF('INPUT &amp; OUTPUT'!$AF$10=1,"",IF('INPUT &amp; OUTPUT'!$AF$10=2,$O194,$AN194))</f>
        <v>0</v>
      </c>
      <c r="BP194" s="378"/>
      <c r="BQ194" s="378"/>
      <c r="BR194" s="379"/>
      <c r="CA194" s="309"/>
      <c r="GH194" s="587"/>
      <c r="GI194" s="587"/>
      <c r="GJ194" s="587"/>
      <c r="GK194" s="587"/>
      <c r="GL194" s="587"/>
      <c r="GM194" s="587"/>
      <c r="GN194" s="587"/>
      <c r="GO194" s="587"/>
      <c r="GP194" s="587"/>
      <c r="GQ194" s="587"/>
      <c r="GR194" s="587"/>
      <c r="GS194" s="587"/>
      <c r="GT194" s="587"/>
      <c r="GU194" s="587"/>
      <c r="GV194" s="587"/>
      <c r="GW194" s="587"/>
      <c r="GX194" s="587"/>
      <c r="GY194" s="587"/>
      <c r="GZ194" s="587"/>
      <c r="HA194" s="587"/>
      <c r="HB194" s="587"/>
      <c r="HC194" s="587"/>
      <c r="HD194" s="587"/>
      <c r="HE194" s="587"/>
      <c r="HF194" s="587"/>
      <c r="HG194" s="587"/>
      <c r="HH194" s="587"/>
      <c r="HI194" s="587"/>
      <c r="HJ194" s="587"/>
      <c r="HK194" s="587"/>
      <c r="HL194" s="587"/>
      <c r="HM194" s="587"/>
      <c r="HN194" s="587"/>
      <c r="HO194" s="587"/>
      <c r="HP194" s="587"/>
      <c r="HQ194" s="587"/>
      <c r="HR194" s="587"/>
      <c r="HS194" s="587"/>
      <c r="HT194" s="587"/>
      <c r="HU194" s="587"/>
      <c r="HV194" s="587"/>
      <c r="HW194" s="587"/>
      <c r="HX194" s="587"/>
      <c r="HY194" s="587"/>
      <c r="HZ194" s="587"/>
      <c r="IA194" s="587"/>
      <c r="IB194" s="587"/>
      <c r="IC194" s="587"/>
      <c r="ID194" s="587"/>
      <c r="IE194" s="587"/>
      <c r="IF194" s="587"/>
      <c r="IG194" s="587"/>
      <c r="IH194" s="587"/>
      <c r="II194" s="587"/>
      <c r="IJ194" s="587"/>
      <c r="IK194" s="587"/>
      <c r="IL194" s="587"/>
      <c r="IM194" s="587"/>
      <c r="IN194" s="587"/>
      <c r="IO194" s="587"/>
      <c r="IP194" s="587"/>
      <c r="IQ194" s="587"/>
      <c r="IR194" s="587"/>
      <c r="IS194" s="587"/>
      <c r="IT194" s="587"/>
      <c r="IU194" s="587"/>
      <c r="IV194" s="587"/>
    </row>
    <row r="195" spans="1:256" ht="12.75" customHeight="1" x14ac:dyDescent="0.25">
      <c r="F195" s="305"/>
      <c r="J195" s="305"/>
      <c r="K195" s="305"/>
      <c r="M195" s="305"/>
      <c r="N195" s="305"/>
      <c r="O195" s="305"/>
      <c r="P195" s="305"/>
      <c r="Q195" s="305"/>
      <c r="R195" s="305"/>
      <c r="S195" s="305"/>
      <c r="T195" s="316"/>
      <c r="U195" s="317"/>
      <c r="V195" s="317"/>
      <c r="W195" s="318"/>
      <c r="X195" s="325"/>
      <c r="Y195" s="318"/>
      <c r="Z195" s="317"/>
      <c r="AA195" s="317"/>
      <c r="AB195" s="318"/>
      <c r="AC195" s="318"/>
      <c r="AD195" s="318"/>
      <c r="AE195" s="317"/>
      <c r="AF195" s="318"/>
      <c r="AG195" s="318"/>
      <c r="AH195" s="318"/>
      <c r="AI195" s="318"/>
      <c r="AJ195" s="317"/>
      <c r="AK195" s="318"/>
      <c r="AL195" s="318"/>
      <c r="AM195" s="318"/>
      <c r="AN195" s="317"/>
      <c r="AO195" s="317"/>
      <c r="AP195" s="317"/>
      <c r="AQ195" s="318"/>
      <c r="AT195" s="377">
        <f>IF('INPUT &amp; OUTPUT'!$AF$10=1,"",IF('INPUT &amp; OUTPUT'!$AF$10=2,$B195,$T195))</f>
        <v>0</v>
      </c>
      <c r="AU195" s="378"/>
      <c r="AV195" s="378"/>
      <c r="AW195" s="379"/>
      <c r="AX195" s="380">
        <f>IF('INPUT &amp; OUTPUT'!$AF$10=1,"",IF('INPUT &amp; OUTPUT'!$AF$10=2,$B195,$Z195))</f>
        <v>0</v>
      </c>
      <c r="AY195" s="381"/>
      <c r="AZ195" s="380"/>
      <c r="BA195" s="382">
        <f>IF('INPUT &amp; OUTPUT'!$AF$10=1,"",IF('INPUT &amp; OUTPUT'!$AF$10=2,E195,AC195))</f>
        <v>0</v>
      </c>
      <c r="BB195" s="383">
        <f>IF('INPUT &amp; OUTPUT'!$AF$10=1,"",IF('INPUT &amp; OUTPUT'!$AF$10=2,F195,AD195))</f>
        <v>0</v>
      </c>
      <c r="BC195" s="380">
        <f>IF('INPUT &amp; OUTPUT'!$AF$10=1,"",IF('INPUT &amp; OUTPUT'!$AF$10=2,$G195,$AE195))</f>
        <v>0</v>
      </c>
      <c r="BD195" s="384"/>
      <c r="BE195" s="385"/>
      <c r="BF195" s="385">
        <f>IF('INPUT &amp; OUTPUT'!$AF$10=1,"",IF('INPUT &amp; OUTPUT'!$AF$10=2,$J195,$AG195))</f>
        <v>0</v>
      </c>
      <c r="BG195" s="386">
        <f>IF('INPUT &amp; OUTPUT'!$AF$10=1,"",IF('INPUT &amp; OUTPUT'!$AF$10=2,"",$AH195))</f>
        <v>0</v>
      </c>
      <c r="BH195" s="296">
        <f>IF('INPUT &amp; OUTPUT'!$AF$10=1,"",IF('INPUT &amp; OUTPUT'!$AF$10=2,$K195,$AI195))</f>
        <v>0</v>
      </c>
      <c r="BI195" s="380">
        <f>IF('INPUT &amp; OUTPUT'!$AF$10=1,"",IF('INPUT &amp; OUTPUT'!$AF$10=2,$L195,$AJ195))</f>
        <v>0</v>
      </c>
      <c r="BJ195" s="385"/>
      <c r="BK195" s="385">
        <f>IF('INPUT &amp; OUTPUT'!$AF$10=1,"",IF('INPUT &amp; OUTPUT'!$AF$10=2,$M195,$AL195))</f>
        <v>0</v>
      </c>
      <c r="BL195" s="296">
        <f>IF('INPUT &amp; OUTPUT'!$AF$10=1,"",IF('INPUT &amp; OUTPUT'!$AF$10=2,$N195,$AM195))</f>
        <v>0</v>
      </c>
      <c r="BM195" s="384" t="str">
        <f>IF(OR(BI195="Single dwelling unit",BI195="Multiple dwelling units"),"dwelling",IF(AND('INPUT &amp; OUTPUT'!$AF$10=2,'Reference Data'!AT195&lt;&gt;0),"lot","-"))</f>
        <v>-</v>
      </c>
      <c r="BN195" s="387"/>
      <c r="BO195" s="380">
        <f>IF('INPUT &amp; OUTPUT'!$AF$10=1,"",IF('INPUT &amp; OUTPUT'!$AF$10=2,$O195,$AN195))</f>
        <v>0</v>
      </c>
      <c r="BP195" s="378"/>
      <c r="BQ195" s="378"/>
      <c r="BR195" s="379"/>
      <c r="GH195" s="587"/>
      <c r="GI195" s="587"/>
      <c r="GJ195" s="587"/>
      <c r="GK195" s="587"/>
      <c r="GL195" s="587"/>
      <c r="GM195" s="587"/>
      <c r="GN195" s="587"/>
      <c r="GO195" s="587"/>
      <c r="GP195" s="587"/>
      <c r="GQ195" s="587"/>
      <c r="GR195" s="587"/>
      <c r="GS195" s="587"/>
      <c r="GT195" s="587"/>
      <c r="GU195" s="587"/>
      <c r="GV195" s="587"/>
      <c r="GW195" s="587"/>
      <c r="GX195" s="587"/>
      <c r="GY195" s="587"/>
      <c r="GZ195" s="587"/>
      <c r="HA195" s="587"/>
      <c r="HB195" s="587"/>
      <c r="HC195" s="587"/>
      <c r="HD195" s="587"/>
      <c r="HE195" s="587"/>
      <c r="HF195" s="587"/>
      <c r="HG195" s="587"/>
      <c r="HH195" s="587"/>
      <c r="HI195" s="587"/>
      <c r="HJ195" s="587"/>
      <c r="HK195" s="587"/>
      <c r="HL195" s="587"/>
      <c r="HM195" s="587"/>
      <c r="HN195" s="587"/>
      <c r="HO195" s="587"/>
      <c r="HP195" s="587"/>
      <c r="HQ195" s="587"/>
      <c r="HR195" s="587"/>
      <c r="HS195" s="587"/>
      <c r="HT195" s="587"/>
      <c r="HU195" s="587"/>
      <c r="HV195" s="587"/>
      <c r="HW195" s="587"/>
      <c r="HX195" s="587"/>
      <c r="HY195" s="587"/>
      <c r="HZ195" s="587"/>
      <c r="IA195" s="587"/>
      <c r="IB195" s="587"/>
      <c r="IC195" s="587"/>
      <c r="ID195" s="587"/>
      <c r="IE195" s="587"/>
      <c r="IF195" s="587"/>
      <c r="IG195" s="587"/>
      <c r="IH195" s="587"/>
      <c r="II195" s="587"/>
      <c r="IJ195" s="587"/>
      <c r="IK195" s="587"/>
      <c r="IL195" s="587"/>
      <c r="IM195" s="587"/>
      <c r="IN195" s="587"/>
      <c r="IO195" s="587"/>
      <c r="IP195" s="587"/>
      <c r="IQ195" s="587"/>
      <c r="IR195" s="587"/>
      <c r="IS195" s="587"/>
      <c r="IT195" s="587"/>
      <c r="IU195" s="587"/>
      <c r="IV195" s="587"/>
    </row>
    <row r="196" spans="1:256" ht="12.75" customHeight="1" x14ac:dyDescent="0.25">
      <c r="F196" s="305"/>
      <c r="J196" s="305"/>
      <c r="K196" s="305"/>
      <c r="M196" s="305"/>
      <c r="N196" s="305"/>
      <c r="O196" s="305"/>
      <c r="P196" s="305"/>
      <c r="Q196" s="305"/>
      <c r="R196" s="305"/>
      <c r="S196" s="305"/>
      <c r="T196" s="316"/>
      <c r="U196" s="317"/>
      <c r="V196" s="317"/>
      <c r="W196" s="318"/>
      <c r="X196" s="325"/>
      <c r="Y196" s="318"/>
      <c r="Z196" s="317"/>
      <c r="AA196" s="317"/>
      <c r="AB196" s="318"/>
      <c r="AC196" s="318"/>
      <c r="AD196" s="318"/>
      <c r="AE196" s="317"/>
      <c r="AF196" s="318"/>
      <c r="AG196" s="318"/>
      <c r="AH196" s="318"/>
      <c r="AI196" s="318"/>
      <c r="AJ196" s="317"/>
      <c r="AK196" s="318"/>
      <c r="AL196" s="318"/>
      <c r="AM196" s="318"/>
      <c r="AN196" s="317"/>
      <c r="AO196" s="317"/>
      <c r="AP196" s="317"/>
      <c r="AQ196" s="318"/>
      <c r="AT196" s="377">
        <f>IF('INPUT &amp; OUTPUT'!$AF$10=1,"",IF('INPUT &amp; OUTPUT'!$AF$10=2,$B196,$T196))</f>
        <v>0</v>
      </c>
      <c r="AU196" s="378"/>
      <c r="AV196" s="378"/>
      <c r="AW196" s="379"/>
      <c r="AX196" s="380">
        <f>IF('INPUT &amp; OUTPUT'!$AF$10=1,"",IF('INPUT &amp; OUTPUT'!$AF$10=2,$B196,$Z196))</f>
        <v>0</v>
      </c>
      <c r="AY196" s="381"/>
      <c r="AZ196" s="380"/>
      <c r="BA196" s="382">
        <f>IF('INPUT &amp; OUTPUT'!$AF$10=1,"",IF('INPUT &amp; OUTPUT'!$AF$10=2,E196,AC196))</f>
        <v>0</v>
      </c>
      <c r="BB196" s="383">
        <f>IF('INPUT &amp; OUTPUT'!$AF$10=1,"",IF('INPUT &amp; OUTPUT'!$AF$10=2,F196,AD196))</f>
        <v>0</v>
      </c>
      <c r="BC196" s="380">
        <f>IF('INPUT &amp; OUTPUT'!$AF$10=1,"",IF('INPUT &amp; OUTPUT'!$AF$10=2,$G196,$AE196))</f>
        <v>0</v>
      </c>
      <c r="BD196" s="384"/>
      <c r="BE196" s="385"/>
      <c r="BF196" s="385">
        <f>IF('INPUT &amp; OUTPUT'!$AF$10=1,"",IF('INPUT &amp; OUTPUT'!$AF$10=2,$J196,$AG196))</f>
        <v>0</v>
      </c>
      <c r="BG196" s="386">
        <f>IF('INPUT &amp; OUTPUT'!$AF$10=1,"",IF('INPUT &amp; OUTPUT'!$AF$10=2,"",$AH196))</f>
        <v>0</v>
      </c>
      <c r="BH196" s="296">
        <f>IF('INPUT &amp; OUTPUT'!$AF$10=1,"",IF('INPUT &amp; OUTPUT'!$AF$10=2,$K196,$AI196))</f>
        <v>0</v>
      </c>
      <c r="BI196" s="380">
        <f>IF('INPUT &amp; OUTPUT'!$AF$10=1,"",IF('INPUT &amp; OUTPUT'!$AF$10=2,$L196,$AJ196))</f>
        <v>0</v>
      </c>
      <c r="BJ196" s="385"/>
      <c r="BK196" s="385">
        <f>IF('INPUT &amp; OUTPUT'!$AF$10=1,"",IF('INPUT &amp; OUTPUT'!$AF$10=2,$M196,$AL196))</f>
        <v>0</v>
      </c>
      <c r="BL196" s="296">
        <f>IF('INPUT &amp; OUTPUT'!$AF$10=1,"",IF('INPUT &amp; OUTPUT'!$AF$10=2,$N196,$AM196))</f>
        <v>0</v>
      </c>
      <c r="BM196" s="384" t="str">
        <f>IF(OR(BI196="Single dwelling unit",BI196="Multiple dwelling units"),"dwelling",IF(AND('INPUT &amp; OUTPUT'!$AF$10=2,'Reference Data'!AT196&lt;&gt;0),"lot","-"))</f>
        <v>-</v>
      </c>
      <c r="BN196" s="387"/>
      <c r="BO196" s="380">
        <f>IF('INPUT &amp; OUTPUT'!$AF$10=1,"",IF('INPUT &amp; OUTPUT'!$AF$10=2,$O196,$AN196))</f>
        <v>0</v>
      </c>
      <c r="BP196" s="378"/>
      <c r="BQ196" s="378"/>
      <c r="BR196" s="379"/>
      <c r="GH196" s="587"/>
      <c r="GI196" s="587"/>
      <c r="GJ196" s="587"/>
      <c r="GK196" s="587"/>
      <c r="GL196" s="587"/>
      <c r="GM196" s="587"/>
      <c r="GN196" s="587"/>
      <c r="GO196" s="587"/>
      <c r="GP196" s="587"/>
      <c r="GQ196" s="587"/>
      <c r="GR196" s="587"/>
      <c r="GS196" s="587"/>
      <c r="GT196" s="587"/>
      <c r="GU196" s="587"/>
      <c r="GV196" s="587"/>
      <c r="GW196" s="587"/>
      <c r="GX196" s="587"/>
      <c r="GY196" s="587"/>
      <c r="GZ196" s="587"/>
      <c r="HA196" s="587"/>
      <c r="HB196" s="587"/>
      <c r="HC196" s="587"/>
      <c r="HD196" s="587"/>
      <c r="HE196" s="587"/>
      <c r="HF196" s="587"/>
      <c r="HG196" s="587"/>
      <c r="HH196" s="587"/>
      <c r="HI196" s="587"/>
      <c r="HJ196" s="587"/>
      <c r="HK196" s="587"/>
      <c r="HL196" s="587"/>
      <c r="HM196" s="587"/>
      <c r="HN196" s="587"/>
      <c r="HO196" s="587"/>
      <c r="HP196" s="587"/>
      <c r="HQ196" s="587"/>
      <c r="HR196" s="587"/>
      <c r="HS196" s="587"/>
      <c r="HT196" s="587"/>
      <c r="HU196" s="587"/>
      <c r="HV196" s="587"/>
      <c r="HW196" s="587"/>
      <c r="HX196" s="587"/>
      <c r="HY196" s="587"/>
      <c r="HZ196" s="587"/>
      <c r="IA196" s="587"/>
      <c r="IB196" s="587"/>
      <c r="IC196" s="587"/>
      <c r="ID196" s="587"/>
      <c r="IE196" s="587"/>
      <c r="IF196" s="587"/>
      <c r="IG196" s="587"/>
      <c r="IH196" s="587"/>
      <c r="II196" s="587"/>
      <c r="IJ196" s="587"/>
      <c r="IK196" s="587"/>
      <c r="IL196" s="587"/>
      <c r="IM196" s="587"/>
      <c r="IN196" s="587"/>
      <c r="IO196" s="587"/>
      <c r="IP196" s="587"/>
      <c r="IQ196" s="587"/>
      <c r="IR196" s="587"/>
      <c r="IS196" s="587"/>
      <c r="IT196" s="587"/>
      <c r="IU196" s="587"/>
      <c r="IV196" s="587"/>
    </row>
    <row r="197" spans="1:256" ht="12.75" customHeight="1" x14ac:dyDescent="0.25">
      <c r="F197" s="305"/>
      <c r="J197" s="305"/>
      <c r="K197" s="305"/>
      <c r="M197" s="305"/>
      <c r="N197" s="305"/>
      <c r="O197" s="305"/>
      <c r="P197" s="305"/>
      <c r="Q197" s="305"/>
      <c r="R197" s="305"/>
      <c r="S197" s="305"/>
      <c r="T197" s="417"/>
      <c r="U197" s="331"/>
      <c r="V197" s="331"/>
      <c r="W197" s="332"/>
      <c r="X197" s="332"/>
      <c r="Y197" s="418"/>
      <c r="Z197" s="330"/>
      <c r="AA197" s="331"/>
      <c r="AB197" s="332"/>
      <c r="AC197" s="419"/>
      <c r="AD197" s="419"/>
      <c r="AE197" s="330"/>
      <c r="AF197" s="332"/>
      <c r="AG197" s="340"/>
      <c r="AH197" s="419"/>
      <c r="AI197" s="419"/>
      <c r="AJ197" s="331"/>
      <c r="AK197" s="332"/>
      <c r="AL197" s="346"/>
      <c r="AM197" s="340"/>
      <c r="AN197" s="330"/>
      <c r="AO197" s="420"/>
      <c r="AP197" s="346"/>
      <c r="AQ197" s="421"/>
      <c r="AT197" s="422">
        <f>IF('INPUT &amp; OUTPUT'!$AF$10=1,"",IF('INPUT &amp; OUTPUT'!$AF$10=2,$B197,$T197))</f>
        <v>0</v>
      </c>
      <c r="AU197" s="423"/>
      <c r="AV197" s="423"/>
      <c r="AW197" s="424"/>
      <c r="AX197" s="425">
        <f>IF('INPUT &amp; OUTPUT'!$AF$10=1,"",IF('INPUT &amp; OUTPUT'!$AF$10=2,$B197,$Z197))</f>
        <v>0</v>
      </c>
      <c r="AY197" s="426"/>
      <c r="AZ197" s="425"/>
      <c r="BA197" s="427">
        <f>IF('INPUT &amp; OUTPUT'!$AF$10=1,"",IF('INPUT &amp; OUTPUT'!$AF$10=2,E197,AC197))</f>
        <v>0</v>
      </c>
      <c r="BB197" s="428">
        <f>IF('INPUT &amp; OUTPUT'!$AF$10=1,"",IF('INPUT &amp; OUTPUT'!$AF$10=2,F197,AD197))</f>
        <v>0</v>
      </c>
      <c r="BC197" s="425">
        <f>IF('INPUT &amp; OUTPUT'!$AF$10=1,"",IF('INPUT &amp; OUTPUT'!$AF$10=2,$G197,$AE197))</f>
        <v>0</v>
      </c>
      <c r="BD197" s="429"/>
      <c r="BE197" s="430"/>
      <c r="BF197" s="430">
        <f>IF('INPUT &amp; OUTPUT'!$AF$10=1,"",IF('INPUT &amp; OUTPUT'!$AF$10=2,$J197,$AG197))</f>
        <v>0</v>
      </c>
      <c r="BG197" s="431">
        <f>IF('INPUT &amp; OUTPUT'!$AF$10=1,"",IF('INPUT &amp; OUTPUT'!$AF$10=2,"",$AH197))</f>
        <v>0</v>
      </c>
      <c r="BH197" s="432">
        <f>IF('INPUT &amp; OUTPUT'!$AF$10=1,"",IF('INPUT &amp; OUTPUT'!$AF$10=2,$K197,$AI197))</f>
        <v>0</v>
      </c>
      <c r="BI197" s="425">
        <f>IF('INPUT &amp; OUTPUT'!$AF$10=1,"",IF('INPUT &amp; OUTPUT'!$AF$10=2,$L197,$AJ197))</f>
        <v>0</v>
      </c>
      <c r="BJ197" s="430"/>
      <c r="BK197" s="430">
        <f>IF('INPUT &amp; OUTPUT'!$AF$10=1,"",IF('INPUT &amp; OUTPUT'!$AF$10=2,$M197,$AL197))</f>
        <v>0</v>
      </c>
      <c r="BL197" s="432">
        <f>IF('INPUT &amp; OUTPUT'!$AF$10=1,"",IF('INPUT &amp; OUTPUT'!$AF$10=2,$N197,$AM197))</f>
        <v>0</v>
      </c>
      <c r="BM197" s="429" t="str">
        <f>IF(OR(BI197="Single dwelling unit",BI197="Multiple dwelling units"),"dwelling",IF(AND('INPUT &amp; OUTPUT'!$AF$10=2,'Reference Data'!AT197&lt;&gt;0),"lot","-"))</f>
        <v>-</v>
      </c>
      <c r="BN197" s="433"/>
      <c r="BO197" s="425">
        <f>IF('INPUT &amp; OUTPUT'!$AF$10=1,"",IF('INPUT &amp; OUTPUT'!$AF$10=2,$O197,$AN197))</f>
        <v>0</v>
      </c>
      <c r="BP197" s="423"/>
      <c r="BQ197" s="423"/>
      <c r="BR197" s="424"/>
      <c r="GH197" s="587"/>
      <c r="GI197" s="587"/>
      <c r="GJ197" s="587"/>
      <c r="GK197" s="587"/>
      <c r="GL197" s="587"/>
      <c r="GM197" s="587"/>
      <c r="GN197" s="587"/>
      <c r="GO197" s="587"/>
      <c r="GP197" s="587"/>
      <c r="GQ197" s="587"/>
      <c r="GR197" s="587"/>
      <c r="GS197" s="587"/>
      <c r="GT197" s="587"/>
      <c r="GU197" s="587"/>
      <c r="GV197" s="587"/>
      <c r="GW197" s="587"/>
      <c r="GX197" s="587"/>
      <c r="GY197" s="587"/>
      <c r="GZ197" s="587"/>
      <c r="HA197" s="587"/>
      <c r="HB197" s="587"/>
      <c r="HC197" s="587"/>
      <c r="HD197" s="587"/>
      <c r="HE197" s="587"/>
      <c r="HF197" s="587"/>
      <c r="HG197" s="587"/>
      <c r="HH197" s="587"/>
      <c r="HI197" s="587"/>
      <c r="HJ197" s="587"/>
      <c r="HK197" s="587"/>
      <c r="HL197" s="587"/>
      <c r="HM197" s="587"/>
      <c r="HN197" s="587"/>
      <c r="HO197" s="587"/>
      <c r="HP197" s="587"/>
      <c r="HQ197" s="587"/>
      <c r="HR197" s="587"/>
      <c r="HS197" s="587"/>
      <c r="HT197" s="587"/>
      <c r="HU197" s="587"/>
      <c r="HV197" s="587"/>
      <c r="HW197" s="587"/>
      <c r="HX197" s="587"/>
      <c r="HY197" s="587"/>
      <c r="HZ197" s="587"/>
      <c r="IA197" s="587"/>
      <c r="IB197" s="587"/>
      <c r="IC197" s="587"/>
      <c r="ID197" s="587"/>
      <c r="IE197" s="587"/>
      <c r="IF197" s="587"/>
      <c r="IG197" s="587"/>
      <c r="IH197" s="587"/>
      <c r="II197" s="587"/>
      <c r="IJ197" s="587"/>
      <c r="IK197" s="587"/>
      <c r="IL197" s="587"/>
      <c r="IM197" s="587"/>
      <c r="IN197" s="587"/>
      <c r="IO197" s="587"/>
      <c r="IP197" s="587"/>
      <c r="IQ197" s="587"/>
      <c r="IR197" s="587"/>
      <c r="IS197" s="587"/>
      <c r="IT197" s="587"/>
      <c r="IU197" s="587"/>
      <c r="IV197" s="587"/>
    </row>
    <row r="198" spans="1:256" ht="12.75" customHeight="1" x14ac:dyDescent="0.25">
      <c r="F198" s="305"/>
      <c r="J198" s="305"/>
      <c r="K198" s="305"/>
      <c r="M198" s="305"/>
      <c r="N198" s="305"/>
      <c r="O198" s="305"/>
      <c r="P198" s="305"/>
      <c r="Q198" s="305"/>
      <c r="R198" s="305"/>
      <c r="S198" s="305"/>
      <c r="AG198" s="434" t="s">
        <v>670</v>
      </c>
      <c r="BC198" s="282"/>
      <c r="GH198" s="587"/>
      <c r="GI198" s="587"/>
      <c r="GJ198" s="587"/>
      <c r="GK198" s="587"/>
      <c r="GL198" s="587"/>
      <c r="GM198" s="587"/>
      <c r="GN198" s="587"/>
      <c r="GO198" s="587"/>
      <c r="GP198" s="587"/>
      <c r="GQ198" s="587"/>
      <c r="GR198" s="587"/>
      <c r="GS198" s="587"/>
      <c r="GT198" s="587"/>
      <c r="GU198" s="587"/>
      <c r="GV198" s="587"/>
      <c r="GW198" s="587"/>
      <c r="GX198" s="587"/>
      <c r="GY198" s="587"/>
      <c r="GZ198" s="587"/>
      <c r="HA198" s="587"/>
      <c r="HB198" s="587"/>
      <c r="HC198" s="587"/>
      <c r="HD198" s="587"/>
      <c r="HE198" s="587"/>
      <c r="HF198" s="587"/>
      <c r="HG198" s="587"/>
      <c r="HH198" s="587"/>
      <c r="HI198" s="587"/>
      <c r="HJ198" s="587"/>
      <c r="HK198" s="587"/>
      <c r="HL198" s="587"/>
      <c r="HM198" s="587"/>
      <c r="HN198" s="587"/>
      <c r="HO198" s="587"/>
      <c r="HP198" s="587"/>
      <c r="HQ198" s="587"/>
      <c r="HR198" s="587"/>
      <c r="HS198" s="587"/>
      <c r="HT198" s="587"/>
      <c r="HU198" s="587"/>
      <c r="HV198" s="587"/>
      <c r="HW198" s="587"/>
      <c r="HX198" s="587"/>
      <c r="HY198" s="587"/>
      <c r="HZ198" s="587"/>
      <c r="IA198" s="587"/>
      <c r="IB198" s="587"/>
      <c r="IC198" s="587"/>
      <c r="ID198" s="587"/>
      <c r="IE198" s="587"/>
      <c r="IF198" s="587"/>
      <c r="IG198" s="587"/>
      <c r="IH198" s="587"/>
      <c r="II198" s="587"/>
      <c r="IJ198" s="587"/>
      <c r="IK198" s="587"/>
      <c r="IL198" s="587"/>
      <c r="IM198" s="587"/>
      <c r="IN198" s="587"/>
      <c r="IO198" s="587"/>
      <c r="IP198" s="587"/>
      <c r="IQ198" s="587"/>
      <c r="IR198" s="587"/>
      <c r="IS198" s="587"/>
      <c r="IT198" s="587"/>
      <c r="IU198" s="587"/>
      <c r="IV198" s="587"/>
    </row>
    <row r="199" spans="1:256" s="388" customFormat="1" ht="12.75" customHeight="1" x14ac:dyDescent="0.25">
      <c r="A199" s="282"/>
      <c r="B199" s="282"/>
      <c r="C199" s="282"/>
      <c r="D199" s="282"/>
      <c r="E199" s="282"/>
      <c r="F199" s="305"/>
      <c r="G199" s="282"/>
      <c r="H199" s="282"/>
      <c r="I199" s="282"/>
      <c r="J199" s="305"/>
      <c r="K199" s="305"/>
      <c r="L199" s="282"/>
      <c r="M199" s="305"/>
      <c r="N199" s="305"/>
      <c r="O199" s="305"/>
      <c r="P199" s="305"/>
      <c r="Q199" s="305"/>
      <c r="R199" s="305"/>
      <c r="S199" s="305"/>
      <c r="T199" s="282"/>
      <c r="U199" s="282"/>
      <c r="V199" s="282"/>
      <c r="W199" s="282"/>
      <c r="X199" s="282"/>
      <c r="Y199" s="282"/>
      <c r="Z199" s="282"/>
      <c r="AA199" s="282"/>
      <c r="AB199" s="282"/>
      <c r="AC199" s="282"/>
      <c r="AD199" s="282"/>
      <c r="AE199" s="282"/>
      <c r="AF199" s="282"/>
      <c r="AG199" s="282"/>
      <c r="AH199" s="282"/>
      <c r="AI199" s="282"/>
      <c r="AJ199" s="282"/>
      <c r="AK199" s="282"/>
      <c r="AL199" s="282"/>
      <c r="AM199" s="282"/>
      <c r="AN199" s="282"/>
      <c r="AO199" s="282"/>
      <c r="AP199" s="282"/>
      <c r="AQ199" s="282"/>
      <c r="AR199" s="282"/>
      <c r="AS199" s="282"/>
      <c r="AT199" s="282"/>
      <c r="AU199" s="282"/>
      <c r="AV199" s="282"/>
      <c r="AW199" s="282"/>
      <c r="AX199" s="282"/>
      <c r="AY199" s="282"/>
      <c r="AZ199" s="282"/>
      <c r="BA199" s="282"/>
      <c r="BB199" s="282"/>
      <c r="BC199" s="282"/>
      <c r="BD199" s="282"/>
      <c r="BE199" s="282"/>
      <c r="BF199" s="282"/>
      <c r="BG199" s="282"/>
      <c r="BH199" s="282"/>
      <c r="BI199" s="282"/>
      <c r="BJ199" s="282"/>
      <c r="BK199" s="282"/>
      <c r="BL199" s="282"/>
      <c r="BM199" s="282"/>
      <c r="BN199" s="282"/>
      <c r="BO199" s="282"/>
      <c r="BP199" s="282"/>
      <c r="BQ199" s="282"/>
      <c r="BR199" s="282"/>
      <c r="BS199" s="282"/>
      <c r="BT199" s="282"/>
      <c r="BU199" s="282"/>
      <c r="BV199" s="282"/>
      <c r="BW199" s="282"/>
      <c r="BX199" s="282"/>
      <c r="BY199" s="282"/>
      <c r="BZ199" s="282"/>
      <c r="CA199" s="282"/>
      <c r="CB199" s="282"/>
      <c r="CC199" s="282"/>
      <c r="CD199" s="282"/>
      <c r="CE199" s="282"/>
      <c r="CF199" s="282"/>
      <c r="CG199" s="282"/>
      <c r="CH199" s="282"/>
      <c r="CI199" s="282"/>
      <c r="CJ199" s="282"/>
      <c r="CK199" s="282"/>
      <c r="CL199" s="282"/>
      <c r="CM199" s="282"/>
      <c r="CN199" s="282"/>
      <c r="CO199" s="282"/>
      <c r="CP199" s="282"/>
      <c r="CQ199" s="282"/>
      <c r="CR199" s="282"/>
      <c r="CS199" s="282"/>
      <c r="CT199" s="282"/>
      <c r="CU199" s="282"/>
      <c r="CV199" s="282"/>
      <c r="CW199" s="282"/>
      <c r="CX199" s="282"/>
      <c r="CY199" s="282"/>
      <c r="CZ199" s="282"/>
      <c r="DA199" s="282"/>
      <c r="DB199" s="282"/>
      <c r="DC199" s="282"/>
      <c r="DD199" s="282"/>
      <c r="DE199" s="282"/>
      <c r="DF199" s="282"/>
      <c r="DG199" s="282"/>
      <c r="DH199" s="282"/>
      <c r="DI199" s="282"/>
      <c r="DJ199" s="282"/>
      <c r="DK199" s="282"/>
      <c r="DL199" s="282"/>
      <c r="DM199" s="282"/>
      <c r="DN199" s="282"/>
      <c r="DO199" s="282"/>
      <c r="DP199" s="282"/>
      <c r="DQ199" s="282"/>
      <c r="DR199" s="282"/>
      <c r="DS199" s="282"/>
      <c r="DT199" s="282"/>
      <c r="DU199" s="282"/>
      <c r="DV199" s="282"/>
      <c r="DW199" s="282"/>
      <c r="DX199" s="282"/>
      <c r="DY199" s="282"/>
      <c r="DZ199" s="282"/>
      <c r="EA199" s="282"/>
      <c r="EB199" s="282"/>
      <c r="EC199" s="282"/>
      <c r="ED199" s="282"/>
      <c r="EE199" s="282"/>
      <c r="EF199" s="282"/>
      <c r="EG199" s="282"/>
      <c r="EH199" s="282"/>
      <c r="EI199" s="282"/>
      <c r="EJ199" s="282"/>
      <c r="EK199" s="282"/>
      <c r="EL199" s="282"/>
      <c r="EM199" s="282"/>
      <c r="EN199" s="282"/>
      <c r="EO199" s="282"/>
      <c r="EP199" s="282"/>
      <c r="EQ199" s="282"/>
      <c r="ER199" s="282"/>
      <c r="ES199" s="282"/>
      <c r="ET199" s="282"/>
      <c r="EU199" s="282"/>
      <c r="EV199" s="282"/>
      <c r="EW199" s="282"/>
      <c r="EX199" s="282"/>
      <c r="EY199" s="282"/>
      <c r="EZ199" s="282"/>
      <c r="FA199" s="282"/>
      <c r="FB199" s="282"/>
      <c r="FC199" s="282"/>
      <c r="FD199" s="282"/>
      <c r="FE199" s="282"/>
      <c r="FF199" s="282"/>
      <c r="FG199" s="282"/>
      <c r="FH199" s="282"/>
      <c r="FI199" s="282"/>
      <c r="FJ199" s="282"/>
      <c r="FK199" s="282"/>
      <c r="FL199" s="282"/>
      <c r="FM199" s="282"/>
      <c r="FN199" s="282"/>
      <c r="FO199" s="282"/>
      <c r="FP199" s="282"/>
      <c r="FQ199" s="282"/>
      <c r="FR199" s="282"/>
      <c r="FS199" s="282"/>
      <c r="FT199" s="282"/>
      <c r="FU199" s="282"/>
      <c r="FV199" s="282"/>
      <c r="FW199" s="282"/>
      <c r="FX199" s="282"/>
      <c r="FY199" s="282"/>
      <c r="FZ199" s="282"/>
      <c r="GA199" s="282"/>
      <c r="GB199" s="282"/>
      <c r="GC199" s="282"/>
      <c r="GD199" s="282"/>
      <c r="GE199" s="282"/>
      <c r="GF199" s="282"/>
      <c r="GG199" s="282"/>
      <c r="GH199" s="587"/>
      <c r="GI199" s="587"/>
      <c r="GJ199" s="587"/>
      <c r="GK199" s="587"/>
      <c r="GL199" s="587"/>
      <c r="GM199" s="587"/>
      <c r="GN199" s="587"/>
      <c r="GO199" s="587"/>
      <c r="GP199" s="587"/>
      <c r="GQ199" s="587"/>
      <c r="GR199" s="587"/>
      <c r="GS199" s="587"/>
      <c r="GT199" s="587"/>
      <c r="GU199" s="587"/>
      <c r="GV199" s="587"/>
      <c r="GW199" s="587"/>
      <c r="GX199" s="587"/>
      <c r="GY199" s="587"/>
      <c r="GZ199" s="587"/>
      <c r="HA199" s="587"/>
      <c r="HB199" s="587"/>
      <c r="HC199" s="587"/>
      <c r="HD199" s="587"/>
      <c r="HE199" s="587"/>
      <c r="HF199" s="587"/>
      <c r="HG199" s="587"/>
      <c r="HH199" s="587"/>
      <c r="HI199" s="587"/>
      <c r="HJ199" s="587"/>
      <c r="HK199" s="587"/>
      <c r="HL199" s="587"/>
      <c r="HM199" s="587"/>
      <c r="HN199" s="587"/>
      <c r="HO199" s="587"/>
      <c r="HP199" s="587"/>
      <c r="HQ199" s="587"/>
      <c r="HR199" s="587"/>
      <c r="HS199" s="587"/>
      <c r="HT199" s="587"/>
      <c r="HU199" s="587"/>
      <c r="HV199" s="587"/>
      <c r="HW199" s="587"/>
      <c r="HX199" s="587"/>
      <c r="HY199" s="587"/>
      <c r="HZ199" s="587"/>
      <c r="IA199" s="587"/>
      <c r="IB199" s="587"/>
      <c r="IC199" s="587"/>
      <c r="ID199" s="587"/>
      <c r="IE199" s="587"/>
      <c r="IF199" s="587"/>
      <c r="IG199" s="587"/>
      <c r="IH199" s="587"/>
      <c r="II199" s="587"/>
      <c r="IJ199" s="587"/>
      <c r="IK199" s="587"/>
      <c r="IL199" s="587"/>
      <c r="IM199" s="587"/>
      <c r="IN199" s="587"/>
      <c r="IO199" s="587"/>
      <c r="IP199" s="587"/>
      <c r="IQ199" s="587"/>
      <c r="IR199" s="587"/>
      <c r="IS199" s="587"/>
      <c r="IT199" s="587"/>
      <c r="IU199" s="587"/>
      <c r="IV199" s="587"/>
    </row>
    <row r="200" spans="1:256" s="388" customFormat="1" ht="12.75" customHeight="1" x14ac:dyDescent="0.25">
      <c r="A200" s="282"/>
      <c r="B200" s="282"/>
      <c r="C200" s="282"/>
      <c r="D200" s="282"/>
      <c r="E200" s="305"/>
      <c r="F200" s="305"/>
      <c r="G200" s="282"/>
      <c r="H200" s="282"/>
      <c r="I200" s="282"/>
      <c r="J200" s="305"/>
      <c r="K200" s="305"/>
      <c r="L200" s="282"/>
      <c r="M200" s="305"/>
      <c r="N200" s="305"/>
      <c r="O200" s="305"/>
      <c r="P200" s="305"/>
      <c r="Q200" s="305"/>
      <c r="R200" s="305"/>
      <c r="S200" s="305"/>
      <c r="T200" s="282"/>
      <c r="U200" s="282"/>
      <c r="V200" s="282"/>
      <c r="W200" s="282"/>
      <c r="X200" s="282"/>
      <c r="Y200" s="282"/>
      <c r="Z200" s="282"/>
      <c r="AA200" s="282"/>
      <c r="AB200" s="282"/>
      <c r="AC200" s="282"/>
      <c r="AD200" s="282"/>
      <c r="AE200" s="282"/>
      <c r="AF200" s="282"/>
      <c r="AG200" s="282"/>
      <c r="AH200" s="282"/>
      <c r="AI200" s="282"/>
      <c r="AJ200" s="282"/>
      <c r="AK200" s="282"/>
      <c r="AL200" s="282"/>
      <c r="AM200" s="282"/>
      <c r="AN200" s="282"/>
      <c r="AO200" s="282"/>
      <c r="AP200" s="282"/>
      <c r="AQ200" s="282"/>
      <c r="AR200" s="282"/>
      <c r="AS200" s="282"/>
      <c r="AT200" s="282"/>
      <c r="AU200" s="282"/>
      <c r="AV200" s="282"/>
      <c r="AW200" s="282"/>
      <c r="AX200" s="282"/>
      <c r="AY200" s="282"/>
      <c r="AZ200" s="282"/>
      <c r="BA200" s="282"/>
      <c r="BB200" s="282"/>
      <c r="BC200" s="282"/>
      <c r="BD200" s="282"/>
      <c r="BE200" s="282"/>
      <c r="BF200" s="282"/>
      <c r="BG200" s="282"/>
      <c r="BH200" s="282"/>
      <c r="BI200" s="282"/>
      <c r="BJ200" s="282"/>
      <c r="BK200" s="282"/>
      <c r="BL200" s="282"/>
      <c r="BM200" s="282"/>
      <c r="BN200" s="282"/>
      <c r="BO200" s="282"/>
      <c r="BP200" s="282"/>
      <c r="BQ200" s="282"/>
      <c r="BR200" s="282"/>
      <c r="BS200" s="282"/>
      <c r="BT200" s="282"/>
      <c r="BU200" s="282"/>
      <c r="BV200" s="282"/>
      <c r="BW200" s="282"/>
      <c r="BX200" s="282"/>
      <c r="BY200" s="282"/>
      <c r="BZ200" s="282"/>
      <c r="CA200" s="282"/>
      <c r="CB200" s="282"/>
      <c r="CC200" s="282"/>
      <c r="CD200" s="282"/>
      <c r="CE200" s="282"/>
      <c r="CF200" s="282"/>
      <c r="CG200" s="282"/>
      <c r="CH200" s="282"/>
      <c r="CI200" s="282"/>
      <c r="CJ200" s="282"/>
      <c r="CK200" s="282"/>
      <c r="CL200" s="282"/>
      <c r="CM200" s="282"/>
      <c r="CN200" s="282"/>
      <c r="CO200" s="282"/>
      <c r="CP200" s="282"/>
      <c r="CQ200" s="282"/>
      <c r="CR200" s="282"/>
      <c r="CS200" s="282"/>
      <c r="CT200" s="282"/>
      <c r="CU200" s="282"/>
      <c r="CV200" s="282"/>
      <c r="CW200" s="282"/>
      <c r="CX200" s="282"/>
      <c r="CY200" s="282"/>
      <c r="CZ200" s="282"/>
      <c r="DA200" s="282"/>
      <c r="DB200" s="282"/>
      <c r="DC200" s="282"/>
      <c r="DD200" s="282"/>
      <c r="DE200" s="282"/>
      <c r="DF200" s="282"/>
      <c r="DG200" s="282"/>
      <c r="DH200" s="282"/>
      <c r="DI200" s="282"/>
      <c r="DJ200" s="282"/>
      <c r="DK200" s="282"/>
      <c r="DL200" s="282"/>
      <c r="DM200" s="282"/>
      <c r="DN200" s="282"/>
      <c r="DO200" s="282"/>
      <c r="DP200" s="282"/>
      <c r="DQ200" s="282"/>
      <c r="DR200" s="282"/>
      <c r="DS200" s="282"/>
      <c r="DT200" s="282"/>
      <c r="DU200" s="282"/>
      <c r="DV200" s="282"/>
      <c r="DW200" s="282"/>
      <c r="DX200" s="282"/>
      <c r="DY200" s="282"/>
      <c r="DZ200" s="282"/>
      <c r="EA200" s="282"/>
      <c r="EB200" s="282"/>
      <c r="EC200" s="282"/>
      <c r="ED200" s="282"/>
      <c r="EE200" s="282"/>
      <c r="EF200" s="282"/>
      <c r="EG200" s="282"/>
      <c r="EH200" s="282"/>
      <c r="EI200" s="282"/>
      <c r="EJ200" s="282"/>
      <c r="EK200" s="282"/>
      <c r="EL200" s="282"/>
      <c r="EM200" s="282"/>
      <c r="EN200" s="282"/>
      <c r="EO200" s="282"/>
      <c r="EP200" s="282"/>
      <c r="EQ200" s="282"/>
      <c r="ER200" s="282"/>
      <c r="ES200" s="282"/>
      <c r="ET200" s="282"/>
      <c r="EU200" s="282"/>
      <c r="EV200" s="282"/>
      <c r="EW200" s="282"/>
      <c r="EX200" s="282"/>
      <c r="EY200" s="282"/>
      <c r="EZ200" s="282"/>
      <c r="FA200" s="282"/>
      <c r="FB200" s="282"/>
      <c r="FC200" s="282"/>
      <c r="FD200" s="282"/>
      <c r="FE200" s="282"/>
      <c r="FF200" s="282"/>
      <c r="FG200" s="282"/>
      <c r="FH200" s="282"/>
      <c r="FI200" s="282"/>
      <c r="FJ200" s="282"/>
      <c r="FK200" s="282"/>
      <c r="FL200" s="282"/>
      <c r="FM200" s="282"/>
      <c r="FN200" s="282"/>
      <c r="FO200" s="282"/>
      <c r="FP200" s="282"/>
      <c r="FQ200" s="282"/>
      <c r="FR200" s="282"/>
      <c r="FS200" s="282"/>
      <c r="FT200" s="282"/>
      <c r="FU200" s="282"/>
      <c r="FV200" s="282"/>
      <c r="FW200" s="282"/>
      <c r="FX200" s="282"/>
      <c r="FY200" s="282"/>
      <c r="FZ200" s="282"/>
      <c r="GA200" s="282"/>
      <c r="GB200" s="282"/>
      <c r="GC200" s="282"/>
      <c r="GD200" s="282"/>
      <c r="GE200" s="282"/>
      <c r="GF200" s="282"/>
      <c r="GG200" s="282"/>
      <c r="GH200" s="587"/>
      <c r="GI200" s="587"/>
      <c r="GJ200" s="587"/>
      <c r="GK200" s="587"/>
      <c r="GL200" s="587"/>
      <c r="GM200" s="587"/>
      <c r="GN200" s="587"/>
      <c r="GO200" s="587"/>
      <c r="GP200" s="587"/>
      <c r="GQ200" s="587"/>
      <c r="GR200" s="587"/>
      <c r="GS200" s="587"/>
      <c r="GT200" s="587"/>
      <c r="GU200" s="587"/>
      <c r="GV200" s="587"/>
      <c r="GW200" s="587"/>
      <c r="GX200" s="587"/>
      <c r="GY200" s="587"/>
      <c r="GZ200" s="587"/>
      <c r="HA200" s="587"/>
      <c r="HB200" s="587"/>
      <c r="HC200" s="587"/>
      <c r="HD200" s="587"/>
      <c r="HE200" s="587"/>
      <c r="HF200" s="587"/>
      <c r="HG200" s="587"/>
      <c r="HH200" s="587"/>
      <c r="HI200" s="587"/>
      <c r="HJ200" s="587"/>
      <c r="HK200" s="587"/>
      <c r="HL200" s="587"/>
      <c r="HM200" s="587"/>
      <c r="HN200" s="587"/>
      <c r="HO200" s="587"/>
      <c r="HP200" s="587"/>
      <c r="HQ200" s="587"/>
      <c r="HR200" s="587"/>
      <c r="HS200" s="587"/>
      <c r="HT200" s="587"/>
      <c r="HU200" s="587"/>
      <c r="HV200" s="587"/>
      <c r="HW200" s="587"/>
      <c r="HX200" s="587"/>
      <c r="HY200" s="587"/>
      <c r="HZ200" s="587"/>
      <c r="IA200" s="587"/>
      <c r="IB200" s="587"/>
      <c r="IC200" s="587"/>
      <c r="ID200" s="587"/>
      <c r="IE200" s="587"/>
      <c r="IF200" s="587"/>
      <c r="IG200" s="587"/>
      <c r="IH200" s="587"/>
      <c r="II200" s="587"/>
      <c r="IJ200" s="587"/>
      <c r="IK200" s="587"/>
      <c r="IL200" s="587"/>
      <c r="IM200" s="587"/>
      <c r="IN200" s="587"/>
      <c r="IO200" s="587"/>
      <c r="IP200" s="587"/>
      <c r="IQ200" s="587"/>
      <c r="IR200" s="587"/>
      <c r="IS200" s="587"/>
      <c r="IT200" s="587"/>
      <c r="IU200" s="587"/>
      <c r="IV200" s="587"/>
    </row>
    <row r="201" spans="1:256" s="388" customFormat="1" ht="12.75" customHeight="1" x14ac:dyDescent="0.25">
      <c r="A201" s="282"/>
      <c r="B201" s="282"/>
      <c r="C201" s="282"/>
      <c r="D201" s="282"/>
      <c r="E201" s="305"/>
      <c r="F201" s="305"/>
      <c r="G201" s="282"/>
      <c r="H201" s="282"/>
      <c r="I201" s="282"/>
      <c r="J201" s="305"/>
      <c r="K201" s="305"/>
      <c r="L201" s="282"/>
      <c r="M201" s="305"/>
      <c r="N201" s="305"/>
      <c r="O201" s="305"/>
      <c r="P201" s="305"/>
      <c r="Q201" s="305"/>
      <c r="R201" s="305"/>
      <c r="S201" s="305"/>
      <c r="T201" s="282"/>
      <c r="U201" s="282"/>
      <c r="V201" s="282"/>
      <c r="W201" s="282"/>
      <c r="X201" s="282"/>
      <c r="Y201" s="282"/>
      <c r="Z201" s="282"/>
      <c r="AA201" s="282"/>
      <c r="AB201" s="282"/>
      <c r="AC201" s="282"/>
      <c r="AD201" s="282"/>
      <c r="AE201" s="282"/>
      <c r="AF201" s="282"/>
      <c r="AG201" s="282"/>
      <c r="AH201" s="282"/>
      <c r="AI201" s="282"/>
      <c r="AJ201" s="282"/>
      <c r="AK201" s="282"/>
      <c r="AL201" s="282"/>
      <c r="AM201" s="282"/>
      <c r="AN201" s="282"/>
      <c r="AO201" s="282"/>
      <c r="AP201" s="282"/>
      <c r="AQ201" s="282"/>
      <c r="AR201" s="282"/>
      <c r="AS201" s="282"/>
      <c r="AT201" s="282"/>
      <c r="AU201" s="282"/>
      <c r="AV201" s="282"/>
      <c r="AW201" s="282"/>
      <c r="AX201" s="282"/>
      <c r="AY201" s="282"/>
      <c r="AZ201" s="282"/>
      <c r="BA201" s="282"/>
      <c r="BB201" s="282"/>
      <c r="BC201" s="282"/>
      <c r="BD201" s="282"/>
      <c r="BE201" s="282"/>
      <c r="BF201" s="282"/>
      <c r="BG201" s="282"/>
      <c r="BH201" s="282"/>
      <c r="BI201" s="282"/>
      <c r="BJ201" s="282"/>
      <c r="BK201" s="282"/>
      <c r="BL201" s="282"/>
      <c r="BM201" s="282"/>
      <c r="BN201" s="282"/>
      <c r="BO201" s="282"/>
      <c r="BP201" s="282"/>
      <c r="BQ201" s="282"/>
      <c r="BR201" s="282"/>
      <c r="BS201" s="282"/>
      <c r="BT201" s="282"/>
      <c r="BU201" s="282"/>
      <c r="BV201" s="282"/>
      <c r="BW201" s="282"/>
      <c r="BX201" s="282"/>
      <c r="BY201" s="282"/>
      <c r="BZ201" s="282"/>
      <c r="CA201" s="282"/>
      <c r="CB201" s="282"/>
      <c r="CC201" s="282"/>
      <c r="CD201" s="282"/>
      <c r="CE201" s="282"/>
      <c r="CF201" s="282"/>
      <c r="CG201" s="282"/>
      <c r="CH201" s="282"/>
      <c r="CI201" s="282"/>
      <c r="CJ201" s="282"/>
      <c r="CK201" s="282"/>
      <c r="CL201" s="282"/>
      <c r="CM201" s="282"/>
      <c r="CN201" s="282"/>
      <c r="CO201" s="282"/>
      <c r="CP201" s="282"/>
      <c r="CQ201" s="282"/>
      <c r="CR201" s="282"/>
      <c r="CS201" s="282"/>
      <c r="CT201" s="282"/>
      <c r="CU201" s="282"/>
      <c r="CV201" s="282"/>
      <c r="CW201" s="282"/>
      <c r="CX201" s="282"/>
      <c r="CY201" s="282"/>
      <c r="CZ201" s="282"/>
      <c r="DA201" s="282"/>
      <c r="DB201" s="282"/>
      <c r="DC201" s="282"/>
      <c r="DD201" s="282"/>
      <c r="DE201" s="282"/>
      <c r="DF201" s="282"/>
      <c r="DG201" s="282"/>
      <c r="DH201" s="282"/>
      <c r="DI201" s="282"/>
      <c r="DJ201" s="282"/>
      <c r="DK201" s="282"/>
      <c r="DL201" s="282"/>
      <c r="DM201" s="282"/>
      <c r="DN201" s="282"/>
      <c r="DO201" s="282"/>
      <c r="DP201" s="282"/>
      <c r="DQ201" s="282"/>
      <c r="DR201" s="282"/>
      <c r="DS201" s="282"/>
      <c r="DT201" s="282"/>
      <c r="DU201" s="282"/>
      <c r="DV201" s="282"/>
      <c r="DW201" s="282"/>
      <c r="DX201" s="282"/>
      <c r="DY201" s="282"/>
      <c r="DZ201" s="282"/>
      <c r="EA201" s="282"/>
      <c r="EB201" s="282"/>
      <c r="EC201" s="282"/>
      <c r="ED201" s="282"/>
      <c r="EE201" s="282"/>
      <c r="EF201" s="282"/>
      <c r="EG201" s="282"/>
      <c r="EH201" s="282"/>
      <c r="EI201" s="282"/>
      <c r="EJ201" s="282"/>
      <c r="EK201" s="282"/>
      <c r="EL201" s="282"/>
      <c r="EM201" s="282"/>
      <c r="EN201" s="282"/>
      <c r="EO201" s="282"/>
      <c r="EP201" s="282"/>
      <c r="EQ201" s="282"/>
      <c r="ER201" s="282"/>
      <c r="ES201" s="282"/>
      <c r="ET201" s="282"/>
      <c r="EU201" s="282"/>
      <c r="EV201" s="282"/>
      <c r="EW201" s="282"/>
      <c r="EX201" s="282"/>
      <c r="EY201" s="282"/>
      <c r="EZ201" s="282"/>
      <c r="FA201" s="282"/>
      <c r="FB201" s="282"/>
      <c r="FC201" s="282"/>
      <c r="FD201" s="282"/>
      <c r="FE201" s="282"/>
      <c r="FF201" s="282"/>
      <c r="FG201" s="282"/>
      <c r="FH201" s="282"/>
      <c r="FI201" s="282"/>
      <c r="FJ201" s="282"/>
      <c r="FK201" s="282"/>
      <c r="FL201" s="282"/>
      <c r="FM201" s="282"/>
      <c r="FN201" s="282"/>
      <c r="FO201" s="282"/>
      <c r="FP201" s="282"/>
      <c r="FQ201" s="282"/>
      <c r="FR201" s="282"/>
      <c r="FS201" s="282"/>
      <c r="FT201" s="282"/>
      <c r="FU201" s="282"/>
      <c r="FV201" s="282"/>
      <c r="FW201" s="282"/>
      <c r="FX201" s="282"/>
      <c r="FY201" s="282"/>
      <c r="FZ201" s="282"/>
      <c r="GA201" s="282"/>
      <c r="GB201" s="282"/>
      <c r="GC201" s="282"/>
      <c r="GD201" s="282"/>
      <c r="GE201" s="282"/>
      <c r="GF201" s="282"/>
      <c r="GG201" s="282"/>
      <c r="GH201" s="587"/>
      <c r="GI201" s="587"/>
      <c r="GJ201" s="587"/>
      <c r="GK201" s="587"/>
      <c r="GL201" s="587"/>
      <c r="GM201" s="587"/>
      <c r="GN201" s="587"/>
      <c r="GO201" s="587"/>
      <c r="GP201" s="587"/>
      <c r="GQ201" s="587"/>
      <c r="GR201" s="587"/>
      <c r="GS201" s="587"/>
      <c r="GT201" s="587"/>
      <c r="GU201" s="587"/>
      <c r="GV201" s="587"/>
      <c r="GW201" s="587"/>
      <c r="GX201" s="587"/>
      <c r="GY201" s="587"/>
      <c r="GZ201" s="587"/>
      <c r="HA201" s="587"/>
      <c r="HB201" s="587"/>
      <c r="HC201" s="587"/>
      <c r="HD201" s="587"/>
      <c r="HE201" s="587"/>
      <c r="HF201" s="587"/>
      <c r="HG201" s="587"/>
      <c r="HH201" s="587"/>
      <c r="HI201" s="587"/>
      <c r="HJ201" s="587"/>
      <c r="HK201" s="587"/>
      <c r="HL201" s="587"/>
      <c r="HM201" s="587"/>
      <c r="HN201" s="587"/>
      <c r="HO201" s="587"/>
      <c r="HP201" s="587"/>
      <c r="HQ201" s="587"/>
      <c r="HR201" s="587"/>
      <c r="HS201" s="587"/>
      <c r="HT201" s="587"/>
      <c r="HU201" s="587"/>
      <c r="HV201" s="587"/>
      <c r="HW201" s="587"/>
      <c r="HX201" s="587"/>
      <c r="HY201" s="587"/>
      <c r="HZ201" s="587"/>
      <c r="IA201" s="587"/>
      <c r="IB201" s="587"/>
      <c r="IC201" s="587"/>
      <c r="ID201" s="587"/>
      <c r="IE201" s="587"/>
      <c r="IF201" s="587"/>
      <c r="IG201" s="587"/>
      <c r="IH201" s="587"/>
      <c r="II201" s="587"/>
      <c r="IJ201" s="587"/>
      <c r="IK201" s="587"/>
      <c r="IL201" s="587"/>
      <c r="IM201" s="587"/>
      <c r="IN201" s="587"/>
      <c r="IO201" s="587"/>
      <c r="IP201" s="587"/>
      <c r="IQ201" s="587"/>
      <c r="IR201" s="587"/>
      <c r="IS201" s="587"/>
      <c r="IT201" s="587"/>
      <c r="IU201" s="587"/>
      <c r="IV201" s="587"/>
    </row>
    <row r="202" spans="1:256" s="388" customFormat="1" ht="12.75" customHeight="1" x14ac:dyDescent="0.25">
      <c r="A202" s="282"/>
      <c r="B202" s="282"/>
      <c r="C202" s="282"/>
      <c r="D202" s="282"/>
      <c r="E202" s="305"/>
      <c r="F202" s="305"/>
      <c r="G202" s="282"/>
      <c r="H202" s="282"/>
      <c r="I202" s="282"/>
      <c r="J202" s="305"/>
      <c r="K202" s="305"/>
      <c r="L202" s="282"/>
      <c r="M202" s="305"/>
      <c r="N202" s="305"/>
      <c r="O202" s="305"/>
      <c r="P202" s="305"/>
      <c r="Q202" s="305"/>
      <c r="R202" s="305"/>
      <c r="S202" s="305"/>
      <c r="T202" s="282"/>
      <c r="U202" s="282"/>
      <c r="V202" s="282"/>
      <c r="W202" s="282"/>
      <c r="X202" s="282"/>
      <c r="Y202" s="282"/>
      <c r="Z202" s="282"/>
      <c r="AA202" s="282"/>
      <c r="AB202" s="282"/>
      <c r="AC202" s="282"/>
      <c r="AD202" s="282"/>
      <c r="AE202" s="282"/>
      <c r="AF202" s="282"/>
      <c r="AG202" s="282"/>
      <c r="AH202" s="282"/>
      <c r="AI202" s="282"/>
      <c r="AJ202" s="282"/>
      <c r="AK202" s="282"/>
      <c r="AL202" s="282"/>
      <c r="AM202" s="282"/>
      <c r="AN202" s="282"/>
      <c r="AO202" s="282"/>
      <c r="AP202" s="282"/>
      <c r="AQ202" s="282"/>
      <c r="AR202" s="282"/>
      <c r="AS202" s="282"/>
      <c r="AT202" s="282"/>
      <c r="AU202" s="282"/>
      <c r="AV202" s="282"/>
      <c r="AW202" s="282"/>
      <c r="AX202" s="282"/>
      <c r="AY202" s="282"/>
      <c r="AZ202" s="282"/>
      <c r="BA202" s="282"/>
      <c r="BB202" s="282"/>
      <c r="BC202" s="282"/>
      <c r="BD202" s="282"/>
      <c r="BE202" s="282"/>
      <c r="BF202" s="282"/>
      <c r="BG202" s="282"/>
      <c r="BH202" s="282"/>
      <c r="BI202" s="282"/>
      <c r="BJ202" s="282"/>
      <c r="BK202" s="282"/>
      <c r="BL202" s="282"/>
      <c r="BM202" s="282"/>
      <c r="BN202" s="282"/>
      <c r="BO202" s="282"/>
      <c r="BP202" s="282"/>
      <c r="BQ202" s="282"/>
      <c r="BR202" s="282"/>
      <c r="BS202" s="282"/>
      <c r="BT202" s="282"/>
      <c r="BU202" s="282"/>
      <c r="BV202" s="282"/>
      <c r="BW202" s="282"/>
      <c r="BX202" s="282"/>
      <c r="BY202" s="282"/>
      <c r="BZ202" s="282"/>
      <c r="CA202" s="282"/>
      <c r="CB202" s="282"/>
      <c r="CC202" s="282"/>
      <c r="CD202" s="282"/>
      <c r="CE202" s="282"/>
      <c r="CF202" s="282"/>
      <c r="CG202" s="282"/>
      <c r="CH202" s="282"/>
      <c r="CI202" s="282"/>
      <c r="CJ202" s="282"/>
      <c r="CK202" s="282"/>
      <c r="CL202" s="282"/>
      <c r="CM202" s="282"/>
      <c r="CN202" s="282"/>
      <c r="CO202" s="282"/>
      <c r="CP202" s="282"/>
      <c r="CQ202" s="282"/>
      <c r="CR202" s="282"/>
      <c r="CS202" s="282"/>
      <c r="CT202" s="282"/>
      <c r="CU202" s="282"/>
      <c r="CV202" s="282"/>
      <c r="CW202" s="282"/>
      <c r="CX202" s="282"/>
      <c r="CY202" s="282"/>
      <c r="CZ202" s="282"/>
      <c r="DA202" s="282"/>
      <c r="DB202" s="282"/>
      <c r="DC202" s="282"/>
      <c r="DD202" s="282"/>
      <c r="DE202" s="282"/>
      <c r="DF202" s="282"/>
      <c r="DG202" s="282"/>
      <c r="DH202" s="282"/>
      <c r="DI202" s="282"/>
      <c r="DJ202" s="282"/>
      <c r="DK202" s="282"/>
      <c r="DL202" s="282"/>
      <c r="DM202" s="282"/>
      <c r="DN202" s="282"/>
      <c r="DO202" s="282"/>
      <c r="DP202" s="282"/>
      <c r="DQ202" s="282"/>
      <c r="DR202" s="282"/>
      <c r="DS202" s="282"/>
      <c r="DT202" s="282"/>
      <c r="DU202" s="282"/>
      <c r="DV202" s="282"/>
      <c r="DW202" s="282"/>
      <c r="DX202" s="282"/>
      <c r="DY202" s="282"/>
      <c r="DZ202" s="282"/>
      <c r="EA202" s="282"/>
      <c r="EB202" s="282"/>
      <c r="EC202" s="282"/>
      <c r="ED202" s="282"/>
      <c r="EE202" s="282"/>
      <c r="EF202" s="282"/>
      <c r="EG202" s="282"/>
      <c r="EH202" s="282"/>
      <c r="EI202" s="282"/>
      <c r="EJ202" s="282"/>
      <c r="EK202" s="282"/>
      <c r="EL202" s="282"/>
      <c r="EM202" s="282"/>
      <c r="EN202" s="282"/>
      <c r="EO202" s="282"/>
      <c r="EP202" s="282"/>
      <c r="EQ202" s="282"/>
      <c r="ER202" s="282"/>
      <c r="ES202" s="282"/>
      <c r="ET202" s="282"/>
      <c r="EU202" s="282"/>
      <c r="EV202" s="282"/>
      <c r="EW202" s="282"/>
      <c r="EX202" s="282"/>
      <c r="EY202" s="282"/>
      <c r="EZ202" s="282"/>
      <c r="FA202" s="282"/>
      <c r="FB202" s="282"/>
      <c r="FC202" s="282"/>
      <c r="FD202" s="282"/>
      <c r="FE202" s="282"/>
      <c r="FF202" s="282"/>
      <c r="FG202" s="282"/>
      <c r="FH202" s="282"/>
      <c r="FI202" s="282"/>
      <c r="FJ202" s="282"/>
      <c r="FK202" s="282"/>
      <c r="FL202" s="282"/>
      <c r="FM202" s="282"/>
      <c r="FN202" s="282"/>
      <c r="FO202" s="282"/>
      <c r="FP202" s="282"/>
      <c r="FQ202" s="282"/>
      <c r="FR202" s="282"/>
      <c r="FS202" s="282"/>
      <c r="FT202" s="282"/>
      <c r="FU202" s="282"/>
      <c r="FV202" s="282"/>
      <c r="FW202" s="282"/>
      <c r="FX202" s="282"/>
      <c r="FY202" s="282"/>
      <c r="FZ202" s="282"/>
      <c r="GA202" s="282"/>
      <c r="GB202" s="282"/>
      <c r="GC202" s="282"/>
      <c r="GD202" s="282"/>
      <c r="GE202" s="282"/>
      <c r="GF202" s="282"/>
      <c r="GG202" s="282"/>
      <c r="GH202" s="587"/>
      <c r="GI202" s="587"/>
      <c r="GJ202" s="587"/>
      <c r="GK202" s="587"/>
      <c r="GL202" s="587"/>
      <c r="GM202" s="587"/>
      <c r="GN202" s="587"/>
      <c r="GO202" s="587"/>
      <c r="GP202" s="587"/>
      <c r="GQ202" s="587"/>
      <c r="GR202" s="587"/>
      <c r="GS202" s="587"/>
      <c r="GT202" s="587"/>
      <c r="GU202" s="587"/>
      <c r="GV202" s="587"/>
      <c r="GW202" s="587"/>
      <c r="GX202" s="587"/>
      <c r="GY202" s="587"/>
      <c r="GZ202" s="587"/>
      <c r="HA202" s="587"/>
      <c r="HB202" s="587"/>
      <c r="HC202" s="587"/>
      <c r="HD202" s="587"/>
      <c r="HE202" s="587"/>
      <c r="HF202" s="587"/>
      <c r="HG202" s="587"/>
      <c r="HH202" s="587"/>
      <c r="HI202" s="587"/>
      <c r="HJ202" s="587"/>
      <c r="HK202" s="587"/>
      <c r="HL202" s="587"/>
      <c r="HM202" s="587"/>
      <c r="HN202" s="587"/>
      <c r="HO202" s="587"/>
      <c r="HP202" s="587"/>
      <c r="HQ202" s="587"/>
      <c r="HR202" s="587"/>
      <c r="HS202" s="587"/>
      <c r="HT202" s="587"/>
      <c r="HU202" s="587"/>
      <c r="HV202" s="587"/>
      <c r="HW202" s="587"/>
      <c r="HX202" s="587"/>
      <c r="HY202" s="587"/>
      <c r="HZ202" s="587"/>
      <c r="IA202" s="587"/>
      <c r="IB202" s="587"/>
      <c r="IC202" s="587"/>
      <c r="ID202" s="587"/>
      <c r="IE202" s="587"/>
      <c r="IF202" s="587"/>
      <c r="IG202" s="587"/>
      <c r="IH202" s="587"/>
      <c r="II202" s="587"/>
      <c r="IJ202" s="587"/>
      <c r="IK202" s="587"/>
      <c r="IL202" s="587"/>
      <c r="IM202" s="587"/>
      <c r="IN202" s="587"/>
      <c r="IO202" s="587"/>
      <c r="IP202" s="587"/>
      <c r="IQ202" s="587"/>
      <c r="IR202" s="587"/>
      <c r="IS202" s="587"/>
      <c r="IT202" s="587"/>
      <c r="IU202" s="587"/>
      <c r="IV202" s="587"/>
    </row>
    <row r="203" spans="1:256" s="388" customFormat="1" ht="12.75" customHeight="1" x14ac:dyDescent="0.25">
      <c r="A203" s="282"/>
      <c r="B203" s="282"/>
      <c r="C203" s="282"/>
      <c r="D203" s="282"/>
      <c r="E203" s="305"/>
      <c r="F203" s="305"/>
      <c r="G203" s="282"/>
      <c r="H203" s="282"/>
      <c r="I203" s="282"/>
      <c r="J203" s="305"/>
      <c r="K203" s="305"/>
      <c r="L203" s="282"/>
      <c r="M203" s="305"/>
      <c r="N203" s="305"/>
      <c r="O203" s="305"/>
      <c r="P203" s="305"/>
      <c r="Q203" s="305"/>
      <c r="R203" s="305"/>
      <c r="S203" s="305"/>
      <c r="T203" s="282"/>
      <c r="U203" s="282"/>
      <c r="V203" s="282"/>
      <c r="W203" s="282"/>
      <c r="X203" s="282"/>
      <c r="Y203" s="282"/>
      <c r="Z203" s="282"/>
      <c r="AA203" s="282"/>
      <c r="AB203" s="282"/>
      <c r="AC203" s="282"/>
      <c r="AD203" s="282"/>
      <c r="AE203" s="282"/>
      <c r="AF203" s="282"/>
      <c r="AG203" s="282"/>
      <c r="AH203" s="282"/>
      <c r="AI203" s="282"/>
      <c r="AJ203" s="282"/>
      <c r="AK203" s="282"/>
      <c r="AL203" s="282"/>
      <c r="AM203" s="282"/>
      <c r="AN203" s="282"/>
      <c r="AO203" s="282"/>
      <c r="AP203" s="282"/>
      <c r="AQ203" s="282"/>
      <c r="AR203" s="282"/>
      <c r="AS203" s="282"/>
      <c r="AT203" s="282"/>
      <c r="AU203" s="282"/>
      <c r="AV203" s="282"/>
      <c r="AW203" s="282"/>
      <c r="AX203" s="282"/>
      <c r="AY203" s="282"/>
      <c r="AZ203" s="282"/>
      <c r="BA203" s="282"/>
      <c r="BB203" s="282"/>
      <c r="BC203" s="282"/>
      <c r="BD203" s="282"/>
      <c r="BE203" s="282"/>
      <c r="BF203" s="282"/>
      <c r="BG203" s="282"/>
      <c r="BH203" s="282"/>
      <c r="BI203" s="282"/>
      <c r="BJ203" s="282"/>
      <c r="BK203" s="282"/>
      <c r="BL203" s="282"/>
      <c r="BM203" s="282"/>
      <c r="BN203" s="282"/>
      <c r="BO203" s="282"/>
      <c r="BP203" s="282"/>
      <c r="BQ203" s="282"/>
      <c r="BR203" s="282"/>
      <c r="BS203" s="282"/>
      <c r="BT203" s="282"/>
      <c r="BU203" s="282"/>
      <c r="BV203" s="282"/>
      <c r="BW203" s="282"/>
      <c r="BX203" s="282"/>
      <c r="BY203" s="282"/>
      <c r="BZ203" s="282"/>
      <c r="CA203" s="282"/>
      <c r="CB203" s="282"/>
      <c r="CC203" s="282"/>
      <c r="CD203" s="282"/>
      <c r="CE203" s="282"/>
      <c r="CF203" s="282"/>
      <c r="CG203" s="282"/>
      <c r="CH203" s="282"/>
      <c r="CI203" s="282"/>
      <c r="CJ203" s="282"/>
      <c r="CK203" s="282"/>
      <c r="CL203" s="282"/>
      <c r="CM203" s="282"/>
      <c r="CN203" s="282"/>
      <c r="CO203" s="282"/>
      <c r="CP203" s="282"/>
      <c r="CQ203" s="282"/>
      <c r="CR203" s="282"/>
      <c r="CS203" s="282"/>
      <c r="CT203" s="282"/>
      <c r="CU203" s="282"/>
      <c r="CV203" s="282"/>
      <c r="CW203" s="282"/>
      <c r="CX203" s="282"/>
      <c r="CY203" s="282"/>
      <c r="CZ203" s="282"/>
      <c r="DA203" s="282"/>
      <c r="DB203" s="282"/>
      <c r="DC203" s="282"/>
      <c r="DD203" s="282"/>
      <c r="DE203" s="282"/>
      <c r="DF203" s="282"/>
      <c r="DG203" s="282"/>
      <c r="DH203" s="282"/>
      <c r="DI203" s="282"/>
      <c r="DJ203" s="282"/>
      <c r="DK203" s="282"/>
      <c r="DL203" s="282"/>
      <c r="DM203" s="282"/>
      <c r="DN203" s="282"/>
      <c r="DO203" s="282"/>
      <c r="DP203" s="282"/>
      <c r="DQ203" s="282"/>
      <c r="DR203" s="282"/>
      <c r="DS203" s="282"/>
      <c r="DT203" s="282"/>
      <c r="DU203" s="282"/>
      <c r="DV203" s="282"/>
      <c r="DW203" s="282"/>
      <c r="DX203" s="282"/>
      <c r="DY203" s="282"/>
      <c r="DZ203" s="282"/>
      <c r="EA203" s="282"/>
      <c r="EB203" s="282"/>
      <c r="EC203" s="282"/>
      <c r="ED203" s="282"/>
      <c r="EE203" s="282"/>
      <c r="EF203" s="282"/>
      <c r="EG203" s="282"/>
      <c r="EH203" s="282"/>
      <c r="EI203" s="282"/>
      <c r="EJ203" s="282"/>
      <c r="EK203" s="282"/>
      <c r="EL203" s="282"/>
      <c r="EM203" s="282"/>
      <c r="EN203" s="282"/>
      <c r="EO203" s="282"/>
      <c r="EP203" s="282"/>
      <c r="EQ203" s="282"/>
      <c r="ER203" s="282"/>
      <c r="ES203" s="282"/>
      <c r="ET203" s="282"/>
      <c r="EU203" s="282"/>
      <c r="EV203" s="282"/>
      <c r="EW203" s="282"/>
      <c r="EX203" s="282"/>
      <c r="EY203" s="282"/>
      <c r="EZ203" s="282"/>
      <c r="FA203" s="282"/>
      <c r="FB203" s="282"/>
      <c r="FC203" s="282"/>
      <c r="FD203" s="282"/>
      <c r="FE203" s="282"/>
      <c r="FF203" s="282"/>
      <c r="FG203" s="282"/>
      <c r="FH203" s="282"/>
      <c r="FI203" s="282"/>
      <c r="FJ203" s="282"/>
      <c r="FK203" s="282"/>
      <c r="FL203" s="282"/>
      <c r="FM203" s="282"/>
      <c r="FN203" s="282"/>
      <c r="FO203" s="282"/>
      <c r="FP203" s="282"/>
      <c r="FQ203" s="282"/>
      <c r="FR203" s="282"/>
      <c r="FS203" s="282"/>
      <c r="FT203" s="282"/>
      <c r="FU203" s="282"/>
      <c r="FV203" s="282"/>
      <c r="FW203" s="282"/>
      <c r="FX203" s="282"/>
      <c r="FY203" s="282"/>
      <c r="FZ203" s="282"/>
      <c r="GA203" s="282"/>
      <c r="GB203" s="282"/>
      <c r="GC203" s="282"/>
      <c r="GD203" s="282"/>
      <c r="GE203" s="282"/>
      <c r="GF203" s="282"/>
      <c r="GG203" s="282"/>
      <c r="GH203" s="587"/>
      <c r="GI203" s="587"/>
      <c r="GJ203" s="587"/>
      <c r="GK203" s="587"/>
      <c r="GL203" s="587"/>
      <c r="GM203" s="587"/>
      <c r="GN203" s="587"/>
      <c r="GO203" s="587"/>
      <c r="GP203" s="587"/>
      <c r="GQ203" s="587"/>
      <c r="GR203" s="587"/>
      <c r="GS203" s="587"/>
      <c r="GT203" s="587"/>
      <c r="GU203" s="587"/>
      <c r="GV203" s="587"/>
      <c r="GW203" s="587"/>
      <c r="GX203" s="587"/>
      <c r="GY203" s="587"/>
      <c r="GZ203" s="587"/>
      <c r="HA203" s="587"/>
      <c r="HB203" s="587"/>
      <c r="HC203" s="587"/>
      <c r="HD203" s="587"/>
      <c r="HE203" s="587"/>
      <c r="HF203" s="587"/>
      <c r="HG203" s="587"/>
      <c r="HH203" s="587"/>
      <c r="HI203" s="587"/>
      <c r="HJ203" s="587"/>
      <c r="HK203" s="587"/>
      <c r="HL203" s="587"/>
      <c r="HM203" s="587"/>
      <c r="HN203" s="587"/>
      <c r="HO203" s="587"/>
      <c r="HP203" s="587"/>
      <c r="HQ203" s="587"/>
      <c r="HR203" s="587"/>
      <c r="HS203" s="587"/>
      <c r="HT203" s="587"/>
      <c r="HU203" s="587"/>
      <c r="HV203" s="587"/>
      <c r="HW203" s="587"/>
      <c r="HX203" s="587"/>
      <c r="HY203" s="587"/>
      <c r="HZ203" s="587"/>
      <c r="IA203" s="587"/>
      <c r="IB203" s="587"/>
      <c r="IC203" s="587"/>
      <c r="ID203" s="587"/>
      <c r="IE203" s="587"/>
      <c r="IF203" s="587"/>
      <c r="IG203" s="587"/>
      <c r="IH203" s="587"/>
      <c r="II203" s="587"/>
      <c r="IJ203" s="587"/>
      <c r="IK203" s="587"/>
      <c r="IL203" s="587"/>
      <c r="IM203" s="587"/>
      <c r="IN203" s="587"/>
      <c r="IO203" s="587"/>
      <c r="IP203" s="587"/>
      <c r="IQ203" s="587"/>
      <c r="IR203" s="587"/>
      <c r="IS203" s="587"/>
      <c r="IT203" s="587"/>
      <c r="IU203" s="587"/>
      <c r="IV203" s="587"/>
    </row>
    <row r="204" spans="1:256" s="388" customFormat="1" ht="12.75" customHeight="1" x14ac:dyDescent="0.25">
      <c r="A204" s="282"/>
      <c r="B204" s="282"/>
      <c r="C204" s="282"/>
      <c r="D204" s="282"/>
      <c r="E204" s="305"/>
      <c r="F204" s="305"/>
      <c r="G204" s="282"/>
      <c r="H204" s="282"/>
      <c r="I204" s="282"/>
      <c r="J204" s="305"/>
      <c r="K204" s="305"/>
      <c r="L204" s="282"/>
      <c r="M204" s="305"/>
      <c r="N204" s="305"/>
      <c r="O204" s="305"/>
      <c r="P204" s="305"/>
      <c r="Q204" s="305"/>
      <c r="R204" s="305"/>
      <c r="S204" s="305"/>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c r="BF204" s="282"/>
      <c r="BG204" s="282"/>
      <c r="BH204" s="282"/>
      <c r="BI204" s="282"/>
      <c r="BJ204" s="282"/>
      <c r="BK204" s="282"/>
      <c r="BL204" s="282"/>
      <c r="BM204" s="282"/>
      <c r="BN204" s="282"/>
      <c r="BO204" s="282"/>
      <c r="BP204" s="282"/>
      <c r="BQ204" s="282"/>
      <c r="BR204" s="282"/>
      <c r="BS204" s="282"/>
      <c r="BT204" s="282"/>
      <c r="BU204" s="282"/>
      <c r="BV204" s="282"/>
      <c r="BW204" s="282"/>
      <c r="BX204" s="282"/>
      <c r="BY204" s="282"/>
      <c r="BZ204" s="282"/>
      <c r="CA204" s="282"/>
      <c r="CB204" s="282"/>
      <c r="CC204" s="282"/>
      <c r="CD204" s="282"/>
      <c r="CE204" s="282"/>
      <c r="CF204" s="282"/>
      <c r="CG204" s="282"/>
      <c r="CH204" s="282"/>
      <c r="CI204" s="282"/>
      <c r="CJ204" s="282"/>
      <c r="CK204" s="282"/>
      <c r="CL204" s="282"/>
      <c r="CM204" s="282"/>
      <c r="CN204" s="282"/>
      <c r="CO204" s="282"/>
      <c r="CP204" s="282"/>
      <c r="CQ204" s="282"/>
      <c r="CR204" s="282"/>
      <c r="CS204" s="282"/>
      <c r="CT204" s="282"/>
      <c r="CU204" s="282"/>
      <c r="CV204" s="282"/>
      <c r="CW204" s="282"/>
      <c r="CX204" s="282"/>
      <c r="CY204" s="282"/>
      <c r="CZ204" s="282"/>
      <c r="DA204" s="282"/>
      <c r="DB204" s="282"/>
      <c r="DC204" s="282"/>
      <c r="DD204" s="282"/>
      <c r="DE204" s="282"/>
      <c r="DF204" s="282"/>
      <c r="DG204" s="282"/>
      <c r="DH204" s="282"/>
      <c r="DI204" s="282"/>
      <c r="DJ204" s="282"/>
      <c r="DK204" s="282"/>
      <c r="DL204" s="282"/>
      <c r="DM204" s="282"/>
      <c r="DN204" s="282"/>
      <c r="DO204" s="282"/>
      <c r="DP204" s="282"/>
      <c r="DQ204" s="282"/>
      <c r="DR204" s="282"/>
      <c r="DS204" s="282"/>
      <c r="DT204" s="282"/>
      <c r="DU204" s="282"/>
      <c r="DV204" s="282"/>
      <c r="DW204" s="282"/>
      <c r="DX204" s="282"/>
      <c r="DY204" s="282"/>
      <c r="DZ204" s="282"/>
      <c r="EA204" s="282"/>
      <c r="EB204" s="282"/>
      <c r="EC204" s="282"/>
      <c r="ED204" s="282"/>
      <c r="EE204" s="282"/>
      <c r="EF204" s="282"/>
      <c r="EG204" s="282"/>
      <c r="EH204" s="282"/>
      <c r="EI204" s="282"/>
      <c r="EJ204" s="282"/>
      <c r="EK204" s="282"/>
      <c r="EL204" s="282"/>
      <c r="EM204" s="282"/>
      <c r="EN204" s="282"/>
      <c r="EO204" s="282"/>
      <c r="EP204" s="282"/>
      <c r="EQ204" s="282"/>
      <c r="ER204" s="282"/>
      <c r="ES204" s="282"/>
      <c r="ET204" s="282"/>
      <c r="EU204" s="282"/>
      <c r="EV204" s="282"/>
      <c r="EW204" s="282"/>
      <c r="EX204" s="282"/>
      <c r="EY204" s="282"/>
      <c r="EZ204" s="282"/>
      <c r="FA204" s="282"/>
      <c r="FB204" s="282"/>
      <c r="FC204" s="282"/>
      <c r="FD204" s="282"/>
      <c r="FE204" s="282"/>
      <c r="FF204" s="282"/>
      <c r="FG204" s="282"/>
      <c r="FH204" s="282"/>
      <c r="FI204" s="282"/>
      <c r="FJ204" s="282"/>
      <c r="FK204" s="282"/>
      <c r="FL204" s="282"/>
      <c r="FM204" s="282"/>
      <c r="FN204" s="282"/>
      <c r="FO204" s="282"/>
      <c r="FP204" s="282"/>
      <c r="FQ204" s="282"/>
      <c r="FR204" s="282"/>
      <c r="FS204" s="282"/>
      <c r="FT204" s="282"/>
      <c r="FU204" s="282"/>
      <c r="FV204" s="282"/>
      <c r="FW204" s="282"/>
      <c r="FX204" s="282"/>
      <c r="FY204" s="282"/>
      <c r="FZ204" s="282"/>
      <c r="GA204" s="282"/>
      <c r="GB204" s="282"/>
      <c r="GC204" s="282"/>
      <c r="GD204" s="282"/>
      <c r="GE204" s="282"/>
      <c r="GF204" s="282"/>
      <c r="GG204" s="282"/>
      <c r="GH204" s="587"/>
      <c r="GI204" s="587"/>
      <c r="GJ204" s="587"/>
      <c r="GK204" s="587"/>
      <c r="GL204" s="587"/>
      <c r="GM204" s="587"/>
      <c r="GN204" s="587"/>
      <c r="GO204" s="587"/>
      <c r="GP204" s="587"/>
      <c r="GQ204" s="587"/>
      <c r="GR204" s="587"/>
      <c r="GS204" s="587"/>
      <c r="GT204" s="587"/>
      <c r="GU204" s="587"/>
      <c r="GV204" s="587"/>
      <c r="GW204" s="587"/>
      <c r="GX204" s="587"/>
      <c r="GY204" s="587"/>
      <c r="GZ204" s="587"/>
      <c r="HA204" s="587"/>
      <c r="HB204" s="587"/>
      <c r="HC204" s="587"/>
      <c r="HD204" s="587"/>
      <c r="HE204" s="587"/>
      <c r="HF204" s="587"/>
      <c r="HG204" s="587"/>
      <c r="HH204" s="587"/>
      <c r="HI204" s="587"/>
      <c r="HJ204" s="587"/>
      <c r="HK204" s="587"/>
      <c r="HL204" s="587"/>
      <c r="HM204" s="587"/>
      <c r="HN204" s="587"/>
      <c r="HO204" s="587"/>
      <c r="HP204" s="587"/>
      <c r="HQ204" s="587"/>
      <c r="HR204" s="587"/>
      <c r="HS204" s="587"/>
      <c r="HT204" s="587"/>
      <c r="HU204" s="587"/>
      <c r="HV204" s="587"/>
      <c r="HW204" s="587"/>
      <c r="HX204" s="587"/>
      <c r="HY204" s="587"/>
      <c r="HZ204" s="587"/>
      <c r="IA204" s="587"/>
      <c r="IB204" s="587"/>
      <c r="IC204" s="587"/>
      <c r="ID204" s="587"/>
      <c r="IE204" s="587"/>
      <c r="IF204" s="587"/>
      <c r="IG204" s="587"/>
      <c r="IH204" s="587"/>
      <c r="II204" s="587"/>
      <c r="IJ204" s="587"/>
      <c r="IK204" s="587"/>
      <c r="IL204" s="587"/>
      <c r="IM204" s="587"/>
      <c r="IN204" s="587"/>
      <c r="IO204" s="587"/>
      <c r="IP204" s="587"/>
      <c r="IQ204" s="587"/>
      <c r="IR204" s="587"/>
      <c r="IS204" s="587"/>
      <c r="IT204" s="587"/>
      <c r="IU204" s="587"/>
      <c r="IV204" s="587"/>
    </row>
    <row r="205" spans="1:256" ht="12.75" customHeight="1" x14ac:dyDescent="0.25">
      <c r="E205" s="305"/>
      <c r="F205" s="305"/>
      <c r="J205" s="305"/>
      <c r="K205" s="305"/>
      <c r="M205" s="305"/>
      <c r="N205" s="305"/>
      <c r="O205" s="305"/>
      <c r="P205" s="305"/>
      <c r="Q205" s="305"/>
      <c r="R205" s="305"/>
      <c r="S205" s="305"/>
      <c r="BC205" s="282"/>
      <c r="GH205" s="587"/>
      <c r="GI205" s="587"/>
      <c r="GJ205" s="587"/>
      <c r="GK205" s="587"/>
      <c r="GL205" s="587"/>
      <c r="GM205" s="587"/>
      <c r="GN205" s="587"/>
      <c r="GO205" s="587"/>
      <c r="GP205" s="587"/>
      <c r="GQ205" s="587"/>
      <c r="GR205" s="587"/>
      <c r="GS205" s="587"/>
      <c r="GT205" s="587"/>
      <c r="GU205" s="587"/>
      <c r="GV205" s="587"/>
      <c r="GW205" s="587"/>
      <c r="GX205" s="587"/>
      <c r="GY205" s="587"/>
      <c r="GZ205" s="587"/>
      <c r="HA205" s="587"/>
      <c r="HB205" s="587"/>
      <c r="HC205" s="587"/>
      <c r="HD205" s="587"/>
      <c r="HE205" s="587"/>
      <c r="HF205" s="587"/>
      <c r="HG205" s="587"/>
      <c r="HH205" s="587"/>
      <c r="HI205" s="587"/>
      <c r="HJ205" s="587"/>
      <c r="HK205" s="587"/>
      <c r="HL205" s="587"/>
      <c r="HM205" s="587"/>
      <c r="HN205" s="587"/>
      <c r="HO205" s="587"/>
      <c r="HP205" s="587"/>
      <c r="HQ205" s="587"/>
      <c r="HR205" s="587"/>
      <c r="HS205" s="587"/>
      <c r="HT205" s="587"/>
      <c r="HU205" s="587"/>
      <c r="HV205" s="587"/>
      <c r="HW205" s="587"/>
      <c r="HX205" s="587"/>
      <c r="HY205" s="587"/>
      <c r="HZ205" s="587"/>
      <c r="IA205" s="587"/>
      <c r="IB205" s="587"/>
      <c r="IC205" s="587"/>
      <c r="ID205" s="587"/>
      <c r="IE205" s="587"/>
      <c r="IF205" s="587"/>
      <c r="IG205" s="587"/>
      <c r="IH205" s="587"/>
      <c r="II205" s="587"/>
      <c r="IJ205" s="587"/>
      <c r="IK205" s="587"/>
      <c r="IL205" s="587"/>
      <c r="IM205" s="587"/>
      <c r="IN205" s="587"/>
      <c r="IO205" s="587"/>
      <c r="IP205" s="587"/>
      <c r="IQ205" s="587"/>
      <c r="IR205" s="587"/>
      <c r="IS205" s="587"/>
      <c r="IT205" s="587"/>
      <c r="IU205" s="587"/>
      <c r="IV205" s="587"/>
    </row>
    <row r="206" spans="1:256" s="388" customFormat="1" ht="12.75" customHeight="1" x14ac:dyDescent="0.25">
      <c r="A206" s="282"/>
      <c r="B206" s="282"/>
      <c r="C206" s="282"/>
      <c r="D206" s="282"/>
      <c r="E206" s="305"/>
      <c r="F206" s="305"/>
      <c r="G206" s="282"/>
      <c r="H206" s="282"/>
      <c r="I206" s="282"/>
      <c r="J206" s="305"/>
      <c r="K206" s="305"/>
      <c r="L206" s="282"/>
      <c r="M206" s="305"/>
      <c r="N206" s="305"/>
      <c r="O206" s="305"/>
      <c r="P206" s="305"/>
      <c r="Q206" s="305"/>
      <c r="R206" s="305"/>
      <c r="S206" s="305"/>
      <c r="T206" s="305"/>
      <c r="U206" s="282"/>
      <c r="V206" s="282"/>
      <c r="W206" s="305"/>
      <c r="X206" s="305"/>
      <c r="Y206" s="305"/>
      <c r="Z206" s="305"/>
      <c r="AA206" s="305"/>
      <c r="AB206" s="305"/>
      <c r="AC206" s="305"/>
      <c r="AD206" s="305"/>
      <c r="AE206" s="305"/>
      <c r="AF206" s="305"/>
      <c r="AG206" s="305"/>
      <c r="AH206" s="305"/>
      <c r="AI206" s="305"/>
      <c r="AJ206" s="305"/>
      <c r="AK206" s="305"/>
      <c r="AL206" s="305"/>
      <c r="AM206" s="305"/>
      <c r="AN206" s="305"/>
      <c r="AO206" s="305"/>
      <c r="AP206" s="305"/>
      <c r="AQ206" s="305"/>
      <c r="AR206" s="282"/>
      <c r="AS206" s="282"/>
      <c r="AT206" s="282"/>
      <c r="AU206" s="282"/>
      <c r="AV206" s="282"/>
      <c r="AW206" s="282"/>
      <c r="AX206" s="282"/>
      <c r="AY206" s="282"/>
      <c r="AZ206" s="282"/>
      <c r="BA206" s="282"/>
      <c r="BB206" s="282"/>
      <c r="BC206" s="282"/>
      <c r="BD206" s="282"/>
      <c r="BE206" s="282"/>
      <c r="BF206" s="282"/>
      <c r="BG206" s="282"/>
      <c r="BH206" s="282"/>
      <c r="BI206" s="282"/>
      <c r="BJ206" s="282"/>
      <c r="BK206" s="282"/>
      <c r="BL206" s="282"/>
      <c r="BM206" s="282"/>
      <c r="BN206" s="282"/>
      <c r="BO206" s="282"/>
      <c r="BP206" s="282"/>
      <c r="BQ206" s="282"/>
      <c r="BR206" s="282"/>
      <c r="BS206" s="282"/>
      <c r="BT206" s="282"/>
      <c r="BU206" s="282"/>
      <c r="BV206" s="282"/>
      <c r="BW206" s="282"/>
      <c r="BX206" s="282"/>
      <c r="BY206" s="282"/>
      <c r="BZ206" s="282"/>
      <c r="CA206" s="282"/>
      <c r="CB206" s="282"/>
      <c r="CC206" s="282"/>
      <c r="CD206" s="282"/>
      <c r="CE206" s="282"/>
      <c r="CF206" s="282"/>
      <c r="CG206" s="282"/>
      <c r="CH206" s="282"/>
      <c r="CI206" s="282"/>
      <c r="CJ206" s="282"/>
      <c r="CK206" s="282"/>
      <c r="CL206" s="282"/>
      <c r="CM206" s="282"/>
      <c r="CN206" s="282"/>
      <c r="CO206" s="282"/>
      <c r="CP206" s="282"/>
      <c r="CQ206" s="282"/>
      <c r="CR206" s="282"/>
      <c r="CS206" s="282"/>
      <c r="CT206" s="282"/>
      <c r="CU206" s="282"/>
      <c r="CV206" s="282"/>
      <c r="CW206" s="282"/>
      <c r="CX206" s="282"/>
      <c r="CY206" s="282"/>
      <c r="CZ206" s="282"/>
      <c r="DA206" s="282"/>
      <c r="DB206" s="282"/>
      <c r="DC206" s="282"/>
      <c r="DD206" s="282"/>
      <c r="DE206" s="282"/>
      <c r="DF206" s="282"/>
      <c r="DG206" s="282"/>
      <c r="DH206" s="282"/>
      <c r="DI206" s="282"/>
      <c r="DJ206" s="282"/>
      <c r="DK206" s="282"/>
      <c r="DL206" s="282"/>
      <c r="DM206" s="282"/>
      <c r="DN206" s="282"/>
      <c r="DO206" s="282"/>
      <c r="DP206" s="282"/>
      <c r="DQ206" s="282"/>
      <c r="DR206" s="282"/>
      <c r="DS206" s="282"/>
      <c r="DT206" s="282"/>
      <c r="DU206" s="282"/>
      <c r="DV206" s="282"/>
      <c r="DW206" s="282"/>
      <c r="DX206" s="282"/>
      <c r="DY206" s="282"/>
      <c r="DZ206" s="282"/>
      <c r="EA206" s="282"/>
      <c r="EB206" s="282"/>
      <c r="EC206" s="282"/>
      <c r="ED206" s="282"/>
      <c r="EE206" s="282"/>
      <c r="EF206" s="282"/>
      <c r="EG206" s="282"/>
      <c r="EH206" s="282"/>
      <c r="EI206" s="282"/>
      <c r="EJ206" s="282"/>
      <c r="EK206" s="282"/>
      <c r="EL206" s="282"/>
      <c r="EM206" s="282"/>
      <c r="EN206" s="282"/>
      <c r="EO206" s="282"/>
      <c r="EP206" s="282"/>
      <c r="EQ206" s="282"/>
      <c r="ER206" s="282"/>
      <c r="ES206" s="282"/>
      <c r="ET206" s="282"/>
      <c r="EU206" s="282"/>
      <c r="EV206" s="282"/>
      <c r="EW206" s="282"/>
      <c r="EX206" s="282"/>
      <c r="EY206" s="282"/>
      <c r="EZ206" s="282"/>
      <c r="FA206" s="282"/>
      <c r="FB206" s="282"/>
      <c r="FC206" s="282"/>
      <c r="FD206" s="282"/>
      <c r="FE206" s="282"/>
      <c r="FF206" s="282"/>
      <c r="FG206" s="282"/>
      <c r="FH206" s="282"/>
      <c r="FI206" s="282"/>
      <c r="FJ206" s="282"/>
      <c r="FK206" s="282"/>
      <c r="FL206" s="282"/>
      <c r="FM206" s="282"/>
      <c r="FN206" s="282"/>
      <c r="FO206" s="282"/>
      <c r="FP206" s="282"/>
      <c r="FQ206" s="282"/>
      <c r="FR206" s="282"/>
      <c r="FS206" s="282"/>
      <c r="FT206" s="282"/>
      <c r="FU206" s="282"/>
      <c r="FV206" s="282"/>
      <c r="FW206" s="282"/>
      <c r="FX206" s="282"/>
      <c r="FY206" s="282"/>
      <c r="FZ206" s="282"/>
      <c r="GA206" s="282"/>
      <c r="GB206" s="282"/>
      <c r="GC206" s="282"/>
      <c r="GD206" s="282"/>
      <c r="GE206" s="282"/>
      <c r="GF206" s="282"/>
      <c r="GG206" s="282"/>
      <c r="GH206" s="587"/>
      <c r="GI206" s="587"/>
      <c r="GJ206" s="587"/>
      <c r="GK206" s="587"/>
      <c r="GL206" s="587"/>
      <c r="GM206" s="587"/>
      <c r="GN206" s="587"/>
      <c r="GO206" s="587"/>
      <c r="GP206" s="587"/>
      <c r="GQ206" s="587"/>
      <c r="GR206" s="587"/>
      <c r="GS206" s="587"/>
      <c r="GT206" s="587"/>
      <c r="GU206" s="587"/>
      <c r="GV206" s="587"/>
      <c r="GW206" s="587"/>
      <c r="GX206" s="587"/>
      <c r="GY206" s="587"/>
      <c r="GZ206" s="587"/>
      <c r="HA206" s="587"/>
      <c r="HB206" s="587"/>
      <c r="HC206" s="587"/>
      <c r="HD206" s="587"/>
      <c r="HE206" s="587"/>
      <c r="HF206" s="587"/>
      <c r="HG206" s="587"/>
      <c r="HH206" s="587"/>
      <c r="HI206" s="587"/>
      <c r="HJ206" s="587"/>
      <c r="HK206" s="587"/>
      <c r="HL206" s="587"/>
      <c r="HM206" s="587"/>
      <c r="HN206" s="587"/>
      <c r="HO206" s="587"/>
      <c r="HP206" s="587"/>
      <c r="HQ206" s="587"/>
      <c r="HR206" s="587"/>
      <c r="HS206" s="587"/>
      <c r="HT206" s="587"/>
      <c r="HU206" s="587"/>
      <c r="HV206" s="587"/>
      <c r="HW206" s="587"/>
      <c r="HX206" s="587"/>
      <c r="HY206" s="587"/>
      <c r="HZ206" s="587"/>
      <c r="IA206" s="587"/>
      <c r="IB206" s="587"/>
      <c r="IC206" s="587"/>
      <c r="ID206" s="587"/>
      <c r="IE206" s="587"/>
      <c r="IF206" s="587"/>
      <c r="IG206" s="587"/>
      <c r="IH206" s="587"/>
      <c r="II206" s="587"/>
      <c r="IJ206" s="587"/>
      <c r="IK206" s="587"/>
      <c r="IL206" s="587"/>
      <c r="IM206" s="587"/>
      <c r="IN206" s="587"/>
      <c r="IO206" s="587"/>
      <c r="IP206" s="587"/>
      <c r="IQ206" s="587"/>
      <c r="IR206" s="587"/>
      <c r="IS206" s="587"/>
      <c r="IT206" s="587"/>
      <c r="IU206" s="587"/>
      <c r="IV206" s="587"/>
    </row>
    <row r="207" spans="1:256" s="388" customFormat="1" ht="12.75" customHeight="1" x14ac:dyDescent="0.25">
      <c r="A207" s="282"/>
      <c r="B207" s="282"/>
      <c r="C207" s="282"/>
      <c r="D207" s="282"/>
      <c r="E207" s="305"/>
      <c r="F207" s="305"/>
      <c r="G207" s="282"/>
      <c r="H207" s="282"/>
      <c r="I207" s="282"/>
      <c r="J207" s="305"/>
      <c r="K207" s="305"/>
      <c r="L207" s="282"/>
      <c r="M207" s="305"/>
      <c r="N207" s="305"/>
      <c r="O207" s="305"/>
      <c r="P207" s="305"/>
      <c r="Q207" s="305"/>
      <c r="R207" s="305"/>
      <c r="S207" s="305"/>
      <c r="T207" s="305"/>
      <c r="U207" s="282"/>
      <c r="V207" s="282"/>
      <c r="W207" s="305"/>
      <c r="X207" s="305"/>
      <c r="Y207" s="305"/>
      <c r="Z207" s="305"/>
      <c r="AA207" s="305"/>
      <c r="AB207" s="305"/>
      <c r="AC207" s="305"/>
      <c r="AD207" s="305"/>
      <c r="AE207" s="305"/>
      <c r="AF207" s="305"/>
      <c r="AG207" s="305"/>
      <c r="AH207" s="305"/>
      <c r="AI207" s="305"/>
      <c r="AJ207" s="305"/>
      <c r="AK207" s="305"/>
      <c r="AL207" s="305"/>
      <c r="AM207" s="305"/>
      <c r="AN207" s="305"/>
      <c r="AO207" s="305"/>
      <c r="AP207" s="305"/>
      <c r="AQ207" s="305"/>
      <c r="AR207" s="282"/>
      <c r="AS207" s="282"/>
      <c r="AT207" s="282"/>
      <c r="AU207" s="282"/>
      <c r="AV207" s="282"/>
      <c r="AW207" s="282"/>
      <c r="AX207" s="282"/>
      <c r="AY207" s="282"/>
      <c r="AZ207" s="282"/>
      <c r="BA207" s="282"/>
      <c r="BB207" s="282"/>
      <c r="BC207" s="282"/>
      <c r="BD207" s="282"/>
      <c r="BE207" s="282"/>
      <c r="BF207" s="282"/>
      <c r="BG207" s="282"/>
      <c r="BH207" s="282"/>
      <c r="BI207" s="282"/>
      <c r="BJ207" s="282"/>
      <c r="BK207" s="282"/>
      <c r="BL207" s="282"/>
      <c r="BM207" s="282"/>
      <c r="BN207" s="282"/>
      <c r="BO207" s="282"/>
      <c r="BP207" s="282"/>
      <c r="BQ207" s="282"/>
      <c r="BR207" s="282"/>
      <c r="BS207" s="282"/>
      <c r="BT207" s="282"/>
      <c r="BU207" s="282"/>
      <c r="BV207" s="282"/>
      <c r="BW207" s="282"/>
      <c r="BX207" s="282"/>
      <c r="BY207" s="282"/>
      <c r="BZ207" s="282"/>
      <c r="CA207" s="282"/>
      <c r="CB207" s="282"/>
      <c r="CC207" s="282"/>
      <c r="CD207" s="282"/>
      <c r="CE207" s="282"/>
      <c r="CF207" s="282"/>
      <c r="CG207" s="282"/>
      <c r="CH207" s="282"/>
      <c r="CI207" s="282"/>
      <c r="CJ207" s="282"/>
      <c r="CK207" s="282"/>
      <c r="CL207" s="282"/>
      <c r="CM207" s="282"/>
      <c r="CN207" s="282"/>
      <c r="CO207" s="282"/>
      <c r="CP207" s="282"/>
      <c r="CQ207" s="282"/>
      <c r="CR207" s="282"/>
      <c r="CS207" s="282"/>
      <c r="CT207" s="282"/>
      <c r="CU207" s="282"/>
      <c r="CV207" s="282"/>
      <c r="CW207" s="282"/>
      <c r="CX207" s="282"/>
      <c r="CY207" s="282"/>
      <c r="CZ207" s="282"/>
      <c r="DA207" s="282"/>
      <c r="DB207" s="282"/>
      <c r="DC207" s="282"/>
      <c r="DD207" s="282"/>
      <c r="DE207" s="282"/>
      <c r="DF207" s="282"/>
      <c r="DG207" s="282"/>
      <c r="DH207" s="282"/>
      <c r="DI207" s="282"/>
      <c r="DJ207" s="282"/>
      <c r="DK207" s="282"/>
      <c r="DL207" s="282"/>
      <c r="DM207" s="282"/>
      <c r="DN207" s="282"/>
      <c r="DO207" s="282"/>
      <c r="DP207" s="282"/>
      <c r="DQ207" s="282"/>
      <c r="DR207" s="282"/>
      <c r="DS207" s="282"/>
      <c r="DT207" s="282"/>
      <c r="DU207" s="282"/>
      <c r="DV207" s="282"/>
      <c r="DW207" s="282"/>
      <c r="DX207" s="282"/>
      <c r="DY207" s="282"/>
      <c r="DZ207" s="282"/>
      <c r="EA207" s="282"/>
      <c r="EB207" s="282"/>
      <c r="EC207" s="282"/>
      <c r="ED207" s="282"/>
      <c r="EE207" s="282"/>
      <c r="EF207" s="282"/>
      <c r="EG207" s="282"/>
      <c r="EH207" s="282"/>
      <c r="EI207" s="282"/>
      <c r="EJ207" s="282"/>
      <c r="EK207" s="282"/>
      <c r="EL207" s="282"/>
      <c r="EM207" s="282"/>
      <c r="EN207" s="282"/>
      <c r="EO207" s="282"/>
      <c r="EP207" s="282"/>
      <c r="EQ207" s="282"/>
      <c r="ER207" s="282"/>
      <c r="ES207" s="282"/>
      <c r="ET207" s="282"/>
      <c r="EU207" s="282"/>
      <c r="EV207" s="282"/>
      <c r="EW207" s="282"/>
      <c r="EX207" s="282"/>
      <c r="EY207" s="282"/>
      <c r="EZ207" s="282"/>
      <c r="FA207" s="282"/>
      <c r="FB207" s="282"/>
      <c r="FC207" s="282"/>
      <c r="FD207" s="282"/>
      <c r="FE207" s="282"/>
      <c r="FF207" s="282"/>
      <c r="FG207" s="282"/>
      <c r="FH207" s="282"/>
      <c r="FI207" s="282"/>
      <c r="FJ207" s="282"/>
      <c r="FK207" s="282"/>
      <c r="FL207" s="282"/>
      <c r="FM207" s="282"/>
      <c r="FN207" s="282"/>
      <c r="FO207" s="282"/>
      <c r="FP207" s="282"/>
      <c r="FQ207" s="282"/>
      <c r="FR207" s="282"/>
      <c r="FS207" s="282"/>
      <c r="FT207" s="282"/>
      <c r="FU207" s="282"/>
      <c r="FV207" s="282"/>
      <c r="FW207" s="282"/>
      <c r="FX207" s="282"/>
      <c r="FY207" s="282"/>
      <c r="FZ207" s="282"/>
      <c r="GA207" s="282"/>
      <c r="GB207" s="282"/>
      <c r="GC207" s="282"/>
      <c r="GD207" s="282"/>
      <c r="GE207" s="282"/>
      <c r="GF207" s="282"/>
      <c r="GG207" s="282"/>
      <c r="GH207" s="587"/>
      <c r="GI207" s="587"/>
      <c r="GJ207" s="587"/>
      <c r="GK207" s="587"/>
      <c r="GL207" s="587"/>
      <c r="GM207" s="587"/>
      <c r="GN207" s="587"/>
      <c r="GO207" s="587"/>
      <c r="GP207" s="587"/>
      <c r="GQ207" s="587"/>
      <c r="GR207" s="587"/>
      <c r="GS207" s="587"/>
      <c r="GT207" s="587"/>
      <c r="GU207" s="587"/>
      <c r="GV207" s="587"/>
      <c r="GW207" s="587"/>
      <c r="GX207" s="587"/>
      <c r="GY207" s="587"/>
      <c r="GZ207" s="587"/>
      <c r="HA207" s="587"/>
      <c r="HB207" s="587"/>
      <c r="HC207" s="587"/>
      <c r="HD207" s="587"/>
      <c r="HE207" s="587"/>
      <c r="HF207" s="587"/>
      <c r="HG207" s="587"/>
      <c r="HH207" s="587"/>
      <c r="HI207" s="587"/>
      <c r="HJ207" s="587"/>
      <c r="HK207" s="587"/>
      <c r="HL207" s="587"/>
      <c r="HM207" s="587"/>
      <c r="HN207" s="587"/>
      <c r="HO207" s="587"/>
      <c r="HP207" s="587"/>
      <c r="HQ207" s="587"/>
      <c r="HR207" s="587"/>
      <c r="HS207" s="587"/>
      <c r="HT207" s="587"/>
      <c r="HU207" s="587"/>
      <c r="HV207" s="587"/>
      <c r="HW207" s="587"/>
      <c r="HX207" s="587"/>
      <c r="HY207" s="587"/>
      <c r="HZ207" s="587"/>
      <c r="IA207" s="587"/>
      <c r="IB207" s="587"/>
      <c r="IC207" s="587"/>
      <c r="ID207" s="587"/>
      <c r="IE207" s="587"/>
      <c r="IF207" s="587"/>
      <c r="IG207" s="587"/>
      <c r="IH207" s="587"/>
      <c r="II207" s="587"/>
      <c r="IJ207" s="587"/>
      <c r="IK207" s="587"/>
      <c r="IL207" s="587"/>
      <c r="IM207" s="587"/>
      <c r="IN207" s="587"/>
      <c r="IO207" s="587"/>
      <c r="IP207" s="587"/>
      <c r="IQ207" s="587"/>
      <c r="IR207" s="587"/>
      <c r="IS207" s="587"/>
      <c r="IT207" s="587"/>
      <c r="IU207" s="587"/>
      <c r="IV207" s="587"/>
    </row>
    <row r="208" spans="1:256" s="388" customFormat="1" ht="12.75" customHeight="1" x14ac:dyDescent="0.25">
      <c r="A208" s="282"/>
      <c r="B208" s="282"/>
      <c r="C208" s="282"/>
      <c r="D208" s="282"/>
      <c r="E208" s="305"/>
      <c r="F208" s="305"/>
      <c r="G208" s="282"/>
      <c r="H208" s="282"/>
      <c r="I208" s="282"/>
      <c r="J208" s="305"/>
      <c r="K208" s="305"/>
      <c r="L208" s="282"/>
      <c r="M208" s="305"/>
      <c r="N208" s="305"/>
      <c r="O208" s="305"/>
      <c r="P208" s="305"/>
      <c r="Q208" s="305"/>
      <c r="R208" s="305"/>
      <c r="S208" s="305"/>
      <c r="T208" s="305"/>
      <c r="U208" s="282"/>
      <c r="V208" s="282"/>
      <c r="W208" s="305"/>
      <c r="X208" s="305"/>
      <c r="Y208" s="435"/>
      <c r="Z208" s="305"/>
      <c r="AA208" s="305"/>
      <c r="AB208" s="305"/>
      <c r="AC208" s="305"/>
      <c r="AD208" s="305"/>
      <c r="AE208" s="305"/>
      <c r="AF208" s="305"/>
      <c r="AG208" s="305"/>
      <c r="AH208" s="305"/>
      <c r="AI208" s="305"/>
      <c r="AJ208" s="305"/>
      <c r="AK208" s="305"/>
      <c r="AL208" s="305"/>
      <c r="AM208" s="305"/>
      <c r="AN208" s="305"/>
      <c r="AO208" s="305"/>
      <c r="AP208" s="305"/>
      <c r="AQ208" s="305"/>
      <c r="AR208" s="282"/>
      <c r="AS208" s="282"/>
      <c r="AT208" s="282"/>
      <c r="AU208" s="282"/>
      <c r="AV208" s="282"/>
      <c r="AW208" s="282"/>
      <c r="AX208" s="282"/>
      <c r="AY208" s="282"/>
      <c r="AZ208" s="282"/>
      <c r="BA208" s="282"/>
      <c r="BB208" s="282"/>
      <c r="BC208" s="282"/>
      <c r="BD208" s="282"/>
      <c r="BE208" s="282"/>
      <c r="BF208" s="282"/>
      <c r="BG208" s="282"/>
      <c r="BH208" s="282"/>
      <c r="BI208" s="282"/>
      <c r="BJ208" s="282"/>
      <c r="BK208" s="282"/>
      <c r="BL208" s="282"/>
      <c r="BM208" s="282"/>
      <c r="BN208" s="282"/>
      <c r="BO208" s="282"/>
      <c r="BP208" s="282"/>
      <c r="BQ208" s="282"/>
      <c r="BR208" s="282"/>
      <c r="BS208" s="282"/>
      <c r="BT208" s="282"/>
      <c r="BU208" s="282"/>
      <c r="BV208" s="282"/>
      <c r="BW208" s="282"/>
      <c r="BX208" s="282"/>
      <c r="BY208" s="282"/>
      <c r="BZ208" s="282"/>
      <c r="CA208" s="282"/>
      <c r="CB208" s="282"/>
      <c r="CC208" s="282"/>
      <c r="CD208" s="282"/>
      <c r="CE208" s="282"/>
      <c r="CF208" s="282"/>
      <c r="CG208" s="282"/>
      <c r="CH208" s="282"/>
      <c r="CI208" s="282"/>
      <c r="CJ208" s="282"/>
      <c r="CK208" s="282"/>
      <c r="CL208" s="282"/>
      <c r="CM208" s="282"/>
      <c r="CN208" s="282"/>
      <c r="CO208" s="282"/>
      <c r="CP208" s="282"/>
      <c r="CQ208" s="282"/>
      <c r="CR208" s="282"/>
      <c r="CS208" s="282"/>
      <c r="CT208" s="282"/>
      <c r="CU208" s="282"/>
      <c r="CV208" s="282"/>
      <c r="CW208" s="282"/>
      <c r="CX208" s="282"/>
      <c r="CY208" s="282"/>
      <c r="CZ208" s="282"/>
      <c r="DA208" s="282"/>
      <c r="DB208" s="282"/>
      <c r="DC208" s="282"/>
      <c r="DD208" s="282"/>
      <c r="DE208" s="282"/>
      <c r="DF208" s="282"/>
      <c r="DG208" s="282"/>
      <c r="DH208" s="282"/>
      <c r="DI208" s="282"/>
      <c r="DJ208" s="282"/>
      <c r="DK208" s="282"/>
      <c r="DL208" s="282"/>
      <c r="DM208" s="282"/>
      <c r="DN208" s="282"/>
      <c r="DO208" s="282"/>
      <c r="DP208" s="282"/>
      <c r="DQ208" s="282"/>
      <c r="DR208" s="282"/>
      <c r="DS208" s="282"/>
      <c r="DT208" s="282"/>
      <c r="DU208" s="282"/>
      <c r="DV208" s="282"/>
      <c r="DW208" s="282"/>
      <c r="DX208" s="282"/>
      <c r="DY208" s="282"/>
      <c r="DZ208" s="282"/>
      <c r="EA208" s="282"/>
      <c r="EB208" s="282"/>
      <c r="EC208" s="282"/>
      <c r="ED208" s="282"/>
      <c r="EE208" s="282"/>
      <c r="EF208" s="282"/>
      <c r="EG208" s="282"/>
      <c r="EH208" s="282"/>
      <c r="EI208" s="282"/>
      <c r="EJ208" s="282"/>
      <c r="EK208" s="282"/>
      <c r="EL208" s="282"/>
      <c r="EM208" s="282"/>
      <c r="EN208" s="282"/>
      <c r="EO208" s="282"/>
      <c r="EP208" s="282"/>
      <c r="EQ208" s="282"/>
      <c r="ER208" s="282"/>
      <c r="ES208" s="282"/>
      <c r="ET208" s="282"/>
      <c r="EU208" s="282"/>
      <c r="EV208" s="282"/>
      <c r="EW208" s="282"/>
      <c r="EX208" s="282"/>
      <c r="EY208" s="282"/>
      <c r="EZ208" s="282"/>
      <c r="FA208" s="282"/>
      <c r="FB208" s="282"/>
      <c r="FC208" s="282"/>
      <c r="FD208" s="282"/>
      <c r="FE208" s="282"/>
      <c r="FF208" s="282"/>
      <c r="FG208" s="282"/>
      <c r="FH208" s="282"/>
      <c r="FI208" s="282"/>
      <c r="FJ208" s="282"/>
      <c r="FK208" s="282"/>
      <c r="FL208" s="282"/>
      <c r="FM208" s="282"/>
      <c r="FN208" s="282"/>
      <c r="FO208" s="282"/>
      <c r="FP208" s="282"/>
      <c r="FQ208" s="282"/>
      <c r="FR208" s="282"/>
      <c r="FS208" s="282"/>
      <c r="FT208" s="282"/>
      <c r="FU208" s="282"/>
      <c r="FV208" s="282"/>
      <c r="FW208" s="282"/>
      <c r="FX208" s="282"/>
      <c r="FY208" s="282"/>
      <c r="FZ208" s="282"/>
      <c r="GA208" s="282"/>
      <c r="GB208" s="282"/>
      <c r="GC208" s="282"/>
      <c r="GD208" s="282"/>
      <c r="GE208" s="282"/>
      <c r="GF208" s="282"/>
      <c r="GG208" s="282"/>
      <c r="GH208" s="587"/>
      <c r="GI208" s="587"/>
      <c r="GJ208" s="587"/>
      <c r="GK208" s="587"/>
      <c r="GL208" s="587"/>
      <c r="GM208" s="587"/>
      <c r="GN208" s="587"/>
      <c r="GO208" s="587"/>
      <c r="GP208" s="587"/>
      <c r="GQ208" s="587"/>
      <c r="GR208" s="587"/>
      <c r="GS208" s="587"/>
      <c r="GT208" s="587"/>
      <c r="GU208" s="587"/>
      <c r="GV208" s="587"/>
      <c r="GW208" s="587"/>
      <c r="GX208" s="587"/>
      <c r="GY208" s="587"/>
      <c r="GZ208" s="587"/>
      <c r="HA208" s="587"/>
      <c r="HB208" s="587"/>
      <c r="HC208" s="587"/>
      <c r="HD208" s="587"/>
      <c r="HE208" s="587"/>
      <c r="HF208" s="587"/>
      <c r="HG208" s="587"/>
      <c r="HH208" s="587"/>
      <c r="HI208" s="587"/>
      <c r="HJ208" s="587"/>
      <c r="HK208" s="587"/>
      <c r="HL208" s="587"/>
      <c r="HM208" s="587"/>
      <c r="HN208" s="587"/>
      <c r="HO208" s="587"/>
      <c r="HP208" s="587"/>
      <c r="HQ208" s="587"/>
      <c r="HR208" s="587"/>
      <c r="HS208" s="587"/>
      <c r="HT208" s="587"/>
      <c r="HU208" s="587"/>
      <c r="HV208" s="587"/>
      <c r="HW208" s="587"/>
      <c r="HX208" s="587"/>
      <c r="HY208" s="587"/>
      <c r="HZ208" s="587"/>
      <c r="IA208" s="587"/>
      <c r="IB208" s="587"/>
      <c r="IC208" s="587"/>
      <c r="ID208" s="587"/>
      <c r="IE208" s="587"/>
      <c r="IF208" s="587"/>
      <c r="IG208" s="587"/>
      <c r="IH208" s="587"/>
      <c r="II208" s="587"/>
      <c r="IJ208" s="587"/>
      <c r="IK208" s="587"/>
      <c r="IL208" s="587"/>
      <c r="IM208" s="587"/>
      <c r="IN208" s="587"/>
      <c r="IO208" s="587"/>
      <c r="IP208" s="587"/>
      <c r="IQ208" s="587"/>
      <c r="IR208" s="587"/>
      <c r="IS208" s="587"/>
      <c r="IT208" s="587"/>
      <c r="IU208" s="587"/>
      <c r="IV208" s="587"/>
    </row>
    <row r="209" spans="1:256" s="388" customFormat="1" ht="12.75" customHeight="1" x14ac:dyDescent="0.25">
      <c r="A209" s="282"/>
      <c r="B209" s="282"/>
      <c r="C209" s="282"/>
      <c r="D209" s="282"/>
      <c r="E209" s="305"/>
      <c r="F209" s="305"/>
      <c r="G209" s="282"/>
      <c r="H209" s="282"/>
      <c r="I209" s="282"/>
      <c r="J209" s="305"/>
      <c r="K209" s="305"/>
      <c r="L209" s="282"/>
      <c r="M209" s="305"/>
      <c r="N209" s="305"/>
      <c r="O209" s="305"/>
      <c r="P209" s="305"/>
      <c r="Q209" s="305"/>
      <c r="R209" s="305"/>
      <c r="S209" s="305"/>
      <c r="T209" s="305"/>
      <c r="U209" s="282"/>
      <c r="V209" s="282"/>
      <c r="W209" s="305"/>
      <c r="X209" s="305"/>
      <c r="Y209" s="305"/>
      <c r="Z209" s="305"/>
      <c r="AA209" s="305"/>
      <c r="AB209" s="305"/>
      <c r="AC209" s="305"/>
      <c r="AD209" s="305"/>
      <c r="AE209" s="305"/>
      <c r="AF209" s="305"/>
      <c r="AG209" s="305"/>
      <c r="AH209" s="305"/>
      <c r="AI209" s="305"/>
      <c r="AJ209" s="305"/>
      <c r="AK209" s="305"/>
      <c r="AL209" s="305"/>
      <c r="AM209" s="305"/>
      <c r="AN209" s="305"/>
      <c r="AO209" s="305"/>
      <c r="AP209" s="305"/>
      <c r="AQ209" s="305"/>
      <c r="AR209" s="305"/>
      <c r="AS209" s="305"/>
      <c r="AT209" s="282"/>
      <c r="AU209" s="282"/>
      <c r="AV209" s="282"/>
      <c r="AW209" s="282"/>
      <c r="AX209" s="282"/>
      <c r="AY209" s="282"/>
      <c r="AZ209" s="282"/>
      <c r="BA209" s="282"/>
      <c r="BB209" s="282"/>
      <c r="BC209" s="282"/>
      <c r="BD209" s="282"/>
      <c r="BE209" s="282"/>
      <c r="BF209" s="282"/>
      <c r="BG209" s="282"/>
      <c r="BH209" s="282"/>
      <c r="BI209" s="282"/>
      <c r="BJ209" s="282"/>
      <c r="BK209" s="282"/>
      <c r="BL209" s="282"/>
      <c r="BM209" s="282"/>
      <c r="BN209" s="282"/>
      <c r="BO209" s="282"/>
      <c r="BP209" s="282"/>
      <c r="BQ209" s="282"/>
      <c r="BR209" s="282"/>
      <c r="BS209" s="282"/>
      <c r="BT209" s="282"/>
      <c r="BU209" s="282"/>
      <c r="BV209" s="282"/>
      <c r="BW209" s="282"/>
      <c r="BX209" s="282"/>
      <c r="BY209" s="282"/>
      <c r="BZ209" s="282"/>
      <c r="CA209" s="282"/>
      <c r="CB209" s="282"/>
      <c r="CC209" s="282"/>
      <c r="CD209" s="282"/>
      <c r="CE209" s="282"/>
      <c r="CF209" s="282"/>
      <c r="CG209" s="282"/>
      <c r="CH209" s="282"/>
      <c r="CI209" s="282"/>
      <c r="CJ209" s="282"/>
      <c r="CK209" s="282"/>
      <c r="CL209" s="282"/>
      <c r="CM209" s="282"/>
      <c r="CN209" s="282"/>
      <c r="CO209" s="282"/>
      <c r="CP209" s="282"/>
      <c r="CQ209" s="282"/>
      <c r="CR209" s="282"/>
      <c r="CS209" s="282"/>
      <c r="CT209" s="282"/>
      <c r="CU209" s="282"/>
      <c r="CV209" s="282"/>
      <c r="CW209" s="282"/>
      <c r="CX209" s="282"/>
      <c r="CY209" s="282"/>
      <c r="CZ209" s="282"/>
      <c r="DA209" s="282"/>
      <c r="DB209" s="282"/>
      <c r="DC209" s="282"/>
      <c r="DD209" s="282"/>
      <c r="DE209" s="282"/>
      <c r="DF209" s="282"/>
      <c r="DG209" s="282"/>
      <c r="DH209" s="282"/>
      <c r="DI209" s="282"/>
      <c r="DJ209" s="282"/>
      <c r="DK209" s="282"/>
      <c r="DL209" s="282"/>
      <c r="DM209" s="282"/>
      <c r="DN209" s="282"/>
      <c r="DO209" s="282"/>
      <c r="DP209" s="282"/>
      <c r="DQ209" s="282"/>
      <c r="DR209" s="282"/>
      <c r="DS209" s="282"/>
      <c r="DT209" s="282"/>
      <c r="DU209" s="282"/>
      <c r="DV209" s="282"/>
      <c r="DW209" s="282"/>
      <c r="DX209" s="282"/>
      <c r="DY209" s="282"/>
      <c r="DZ209" s="282"/>
      <c r="EA209" s="282"/>
      <c r="EB209" s="282"/>
      <c r="EC209" s="282"/>
      <c r="ED209" s="282"/>
      <c r="EE209" s="282"/>
      <c r="EF209" s="282"/>
      <c r="EG209" s="282"/>
      <c r="EH209" s="282"/>
      <c r="EI209" s="282"/>
      <c r="EJ209" s="282"/>
      <c r="EK209" s="282"/>
      <c r="EL209" s="282"/>
      <c r="EM209" s="282"/>
      <c r="EN209" s="282"/>
      <c r="EO209" s="282"/>
      <c r="EP209" s="282"/>
      <c r="EQ209" s="282"/>
      <c r="ER209" s="282"/>
      <c r="ES209" s="282"/>
      <c r="ET209" s="282"/>
      <c r="EU209" s="282"/>
      <c r="EV209" s="282"/>
      <c r="EW209" s="282"/>
      <c r="EX209" s="282"/>
      <c r="EY209" s="282"/>
      <c r="EZ209" s="282"/>
      <c r="FA209" s="282"/>
      <c r="FB209" s="282"/>
      <c r="FC209" s="282"/>
      <c r="FD209" s="282"/>
      <c r="FE209" s="282"/>
      <c r="FF209" s="282"/>
      <c r="FG209" s="282"/>
      <c r="FH209" s="282"/>
      <c r="FI209" s="282"/>
      <c r="FJ209" s="282"/>
      <c r="FK209" s="282"/>
      <c r="FL209" s="282"/>
      <c r="FM209" s="282"/>
      <c r="FN209" s="282"/>
      <c r="FO209" s="282"/>
      <c r="FP209" s="282"/>
      <c r="FQ209" s="282"/>
      <c r="FR209" s="282"/>
      <c r="FS209" s="282"/>
      <c r="FT209" s="282"/>
      <c r="FU209" s="282"/>
      <c r="FV209" s="282"/>
      <c r="FW209" s="282"/>
      <c r="FX209" s="282"/>
      <c r="FY209" s="282"/>
      <c r="FZ209" s="282"/>
      <c r="GA209" s="282"/>
      <c r="GB209" s="282"/>
      <c r="GC209" s="282"/>
      <c r="GD209" s="282"/>
      <c r="GE209" s="282"/>
      <c r="GF209" s="282"/>
      <c r="GG209" s="282"/>
      <c r="GH209" s="587"/>
      <c r="GI209" s="587"/>
      <c r="GJ209" s="587"/>
      <c r="GK209" s="587"/>
      <c r="GL209" s="587"/>
      <c r="GM209" s="587"/>
      <c r="GN209" s="587"/>
      <c r="GO209" s="587"/>
      <c r="GP209" s="587"/>
      <c r="GQ209" s="587"/>
      <c r="GR209" s="587"/>
      <c r="GS209" s="587"/>
      <c r="GT209" s="587"/>
      <c r="GU209" s="587"/>
      <c r="GV209" s="587"/>
      <c r="GW209" s="587"/>
      <c r="GX209" s="587"/>
      <c r="GY209" s="587"/>
      <c r="GZ209" s="587"/>
      <c r="HA209" s="587"/>
      <c r="HB209" s="587"/>
      <c r="HC209" s="587"/>
      <c r="HD209" s="587"/>
      <c r="HE209" s="587"/>
      <c r="HF209" s="587"/>
      <c r="HG209" s="587"/>
      <c r="HH209" s="587"/>
      <c r="HI209" s="587"/>
      <c r="HJ209" s="587"/>
      <c r="HK209" s="587"/>
      <c r="HL209" s="587"/>
      <c r="HM209" s="587"/>
      <c r="HN209" s="587"/>
      <c r="HO209" s="587"/>
      <c r="HP209" s="587"/>
      <c r="HQ209" s="587"/>
      <c r="HR209" s="587"/>
      <c r="HS209" s="587"/>
      <c r="HT209" s="587"/>
      <c r="HU209" s="587"/>
      <c r="HV209" s="587"/>
      <c r="HW209" s="587"/>
      <c r="HX209" s="587"/>
      <c r="HY209" s="587"/>
      <c r="HZ209" s="587"/>
      <c r="IA209" s="587"/>
      <c r="IB209" s="587"/>
      <c r="IC209" s="587"/>
      <c r="ID209" s="587"/>
      <c r="IE209" s="587"/>
      <c r="IF209" s="587"/>
      <c r="IG209" s="587"/>
      <c r="IH209" s="587"/>
      <c r="II209" s="587"/>
      <c r="IJ209" s="587"/>
      <c r="IK209" s="587"/>
      <c r="IL209" s="587"/>
      <c r="IM209" s="587"/>
      <c r="IN209" s="587"/>
      <c r="IO209" s="587"/>
      <c r="IP209" s="587"/>
      <c r="IQ209" s="587"/>
      <c r="IR209" s="587"/>
      <c r="IS209" s="587"/>
      <c r="IT209" s="587"/>
      <c r="IU209" s="587"/>
      <c r="IV209" s="587"/>
    </row>
    <row r="210" spans="1:256" s="388" customFormat="1" ht="12.75" customHeight="1" x14ac:dyDescent="0.25">
      <c r="A210" s="282"/>
      <c r="B210" s="282"/>
      <c r="C210" s="282"/>
      <c r="D210" s="282"/>
      <c r="E210" s="305"/>
      <c r="F210" s="305"/>
      <c r="G210" s="282"/>
      <c r="H210" s="282"/>
      <c r="I210" s="282"/>
      <c r="J210" s="305"/>
      <c r="K210" s="305"/>
      <c r="L210" s="282"/>
      <c r="M210" s="305"/>
      <c r="N210" s="305"/>
      <c r="O210" s="305"/>
      <c r="P210" s="305"/>
      <c r="Q210" s="305"/>
      <c r="R210" s="305"/>
      <c r="S210" s="305"/>
      <c r="T210" s="305"/>
      <c r="U210" s="305"/>
      <c r="V210" s="305"/>
      <c r="W210" s="305"/>
      <c r="X210" s="305"/>
      <c r="Y210" s="305"/>
      <c r="Z210" s="305"/>
      <c r="AA210" s="305"/>
      <c r="AB210" s="305"/>
      <c r="AC210" s="305"/>
      <c r="AD210" s="305"/>
      <c r="AE210" s="305"/>
      <c r="AF210" s="305"/>
      <c r="AG210" s="305"/>
      <c r="AH210" s="305"/>
      <c r="AI210" s="305"/>
      <c r="AJ210" s="305"/>
      <c r="AK210" s="305"/>
      <c r="AL210" s="305"/>
      <c r="AM210" s="305"/>
      <c r="AN210" s="305"/>
      <c r="AO210" s="305"/>
      <c r="AP210" s="305"/>
      <c r="AQ210" s="305"/>
      <c r="AR210" s="305"/>
      <c r="AS210" s="305"/>
      <c r="AT210" s="282"/>
      <c r="AU210" s="282"/>
      <c r="AV210" s="282"/>
      <c r="AW210" s="282"/>
      <c r="AX210" s="282"/>
      <c r="AY210" s="282"/>
      <c r="AZ210" s="282"/>
      <c r="BA210" s="282"/>
      <c r="BB210" s="282"/>
      <c r="BC210" s="282"/>
      <c r="BD210" s="282"/>
      <c r="BE210" s="282"/>
      <c r="BF210" s="282"/>
      <c r="BG210" s="282"/>
      <c r="BH210" s="282"/>
      <c r="BI210" s="282"/>
      <c r="BJ210" s="282"/>
      <c r="BK210" s="282"/>
      <c r="BL210" s="282"/>
      <c r="BM210" s="282"/>
      <c r="BN210" s="282"/>
      <c r="BO210" s="282"/>
      <c r="BP210" s="282"/>
      <c r="BQ210" s="282"/>
      <c r="BR210" s="282"/>
      <c r="BS210" s="282"/>
      <c r="BT210" s="282"/>
      <c r="BU210" s="282"/>
      <c r="BV210" s="282"/>
      <c r="BW210" s="282"/>
      <c r="BX210" s="282"/>
      <c r="BY210" s="282"/>
      <c r="BZ210" s="282"/>
      <c r="CA210" s="282"/>
      <c r="CB210" s="282"/>
      <c r="CC210" s="282"/>
      <c r="CD210" s="282"/>
      <c r="CE210" s="282"/>
      <c r="CF210" s="282"/>
      <c r="CG210" s="282"/>
      <c r="CH210" s="282"/>
      <c r="CI210" s="282"/>
      <c r="CJ210" s="282"/>
      <c r="CK210" s="282"/>
      <c r="CL210" s="282"/>
      <c r="CM210" s="282"/>
      <c r="CN210" s="282"/>
      <c r="CO210" s="282"/>
      <c r="CP210" s="282"/>
      <c r="CQ210" s="282"/>
      <c r="CR210" s="282"/>
      <c r="CS210" s="282"/>
      <c r="CT210" s="282"/>
      <c r="CU210" s="282"/>
      <c r="CV210" s="282"/>
      <c r="CW210" s="282"/>
      <c r="CX210" s="282"/>
      <c r="CY210" s="282"/>
      <c r="CZ210" s="282"/>
      <c r="DA210" s="282"/>
      <c r="DB210" s="282"/>
      <c r="DC210" s="282"/>
      <c r="DD210" s="282"/>
      <c r="DE210" s="282"/>
      <c r="DF210" s="282"/>
      <c r="DG210" s="282"/>
      <c r="DH210" s="282"/>
      <c r="DI210" s="282"/>
      <c r="DJ210" s="282"/>
      <c r="DK210" s="282"/>
      <c r="DL210" s="282"/>
      <c r="DM210" s="282"/>
      <c r="DN210" s="282"/>
      <c r="DO210" s="282"/>
      <c r="DP210" s="282"/>
      <c r="DQ210" s="282"/>
      <c r="DR210" s="282"/>
      <c r="DS210" s="282"/>
      <c r="DT210" s="282"/>
      <c r="DU210" s="282"/>
      <c r="DV210" s="282"/>
      <c r="DW210" s="282"/>
      <c r="DX210" s="282"/>
      <c r="DY210" s="282"/>
      <c r="DZ210" s="282"/>
      <c r="EA210" s="282"/>
      <c r="EB210" s="282"/>
      <c r="EC210" s="282"/>
      <c r="ED210" s="282"/>
      <c r="EE210" s="282"/>
      <c r="EF210" s="282"/>
      <c r="EG210" s="282"/>
      <c r="EH210" s="282"/>
      <c r="EI210" s="282"/>
      <c r="EJ210" s="282"/>
      <c r="EK210" s="282"/>
      <c r="EL210" s="282"/>
      <c r="EM210" s="282"/>
      <c r="EN210" s="282"/>
      <c r="EO210" s="282"/>
      <c r="EP210" s="282"/>
      <c r="EQ210" s="282"/>
      <c r="ER210" s="282"/>
      <c r="ES210" s="282"/>
      <c r="ET210" s="282"/>
      <c r="EU210" s="282"/>
      <c r="EV210" s="282"/>
      <c r="EW210" s="282"/>
      <c r="EX210" s="282"/>
      <c r="EY210" s="282"/>
      <c r="EZ210" s="282"/>
      <c r="FA210" s="282"/>
      <c r="FB210" s="282"/>
      <c r="FC210" s="282"/>
      <c r="FD210" s="282"/>
      <c r="FE210" s="282"/>
      <c r="FF210" s="282"/>
      <c r="FG210" s="282"/>
      <c r="FH210" s="282"/>
      <c r="FI210" s="282"/>
      <c r="FJ210" s="282"/>
      <c r="FK210" s="282"/>
      <c r="FL210" s="282"/>
      <c r="FM210" s="282"/>
      <c r="FN210" s="282"/>
      <c r="FO210" s="282"/>
      <c r="FP210" s="282"/>
      <c r="FQ210" s="282"/>
      <c r="FR210" s="282"/>
      <c r="FS210" s="282"/>
      <c r="FT210" s="282"/>
      <c r="FU210" s="282"/>
      <c r="FV210" s="282"/>
      <c r="FW210" s="282"/>
      <c r="FX210" s="282"/>
      <c r="FY210" s="282"/>
      <c r="FZ210" s="282"/>
      <c r="GA210" s="282"/>
      <c r="GB210" s="282"/>
      <c r="GC210" s="282"/>
      <c r="GD210" s="282"/>
      <c r="GE210" s="282"/>
      <c r="GF210" s="282"/>
      <c r="GG210" s="282"/>
      <c r="GH210" s="587"/>
      <c r="GI210" s="587"/>
      <c r="GJ210" s="587"/>
      <c r="GK210" s="587"/>
      <c r="GL210" s="587"/>
      <c r="GM210" s="587"/>
      <c r="GN210" s="587"/>
      <c r="GO210" s="587"/>
      <c r="GP210" s="587"/>
      <c r="GQ210" s="587"/>
      <c r="GR210" s="587"/>
      <c r="GS210" s="587"/>
      <c r="GT210" s="587"/>
      <c r="GU210" s="587"/>
      <c r="GV210" s="587"/>
      <c r="GW210" s="587"/>
      <c r="GX210" s="587"/>
      <c r="GY210" s="587"/>
      <c r="GZ210" s="587"/>
      <c r="HA210" s="587"/>
      <c r="HB210" s="587"/>
      <c r="HC210" s="587"/>
      <c r="HD210" s="587"/>
      <c r="HE210" s="587"/>
      <c r="HF210" s="587"/>
      <c r="HG210" s="587"/>
      <c r="HH210" s="587"/>
      <c r="HI210" s="587"/>
      <c r="HJ210" s="587"/>
      <c r="HK210" s="587"/>
      <c r="HL210" s="587"/>
      <c r="HM210" s="587"/>
      <c r="HN210" s="587"/>
      <c r="HO210" s="587"/>
      <c r="HP210" s="587"/>
      <c r="HQ210" s="587"/>
      <c r="HR210" s="587"/>
      <c r="HS210" s="587"/>
      <c r="HT210" s="587"/>
      <c r="HU210" s="587"/>
      <c r="HV210" s="587"/>
      <c r="HW210" s="587"/>
      <c r="HX210" s="587"/>
      <c r="HY210" s="587"/>
      <c r="HZ210" s="587"/>
      <c r="IA210" s="587"/>
      <c r="IB210" s="587"/>
      <c r="IC210" s="587"/>
      <c r="ID210" s="587"/>
      <c r="IE210" s="587"/>
      <c r="IF210" s="587"/>
      <c r="IG210" s="587"/>
      <c r="IH210" s="587"/>
      <c r="II210" s="587"/>
      <c r="IJ210" s="587"/>
      <c r="IK210" s="587"/>
      <c r="IL210" s="587"/>
      <c r="IM210" s="587"/>
      <c r="IN210" s="587"/>
      <c r="IO210" s="587"/>
      <c r="IP210" s="587"/>
      <c r="IQ210" s="587"/>
      <c r="IR210" s="587"/>
      <c r="IS210" s="587"/>
      <c r="IT210" s="587"/>
      <c r="IU210" s="587"/>
      <c r="IV210" s="587"/>
    </row>
    <row r="211" spans="1:256" s="388" customFormat="1" ht="12.75" customHeight="1" x14ac:dyDescent="0.25">
      <c r="A211" s="282"/>
      <c r="B211" s="282"/>
      <c r="C211" s="282"/>
      <c r="D211" s="282"/>
      <c r="E211" s="305"/>
      <c r="F211" s="305"/>
      <c r="G211" s="282"/>
      <c r="H211" s="282"/>
      <c r="I211" s="282"/>
      <c r="J211" s="305"/>
      <c r="K211" s="305"/>
      <c r="L211" s="282"/>
      <c r="M211" s="305"/>
      <c r="N211" s="305"/>
      <c r="O211" s="282"/>
      <c r="P211" s="282"/>
      <c r="Q211" s="282"/>
      <c r="R211" s="305"/>
      <c r="S211" s="305"/>
      <c r="T211" s="305"/>
      <c r="U211" s="305"/>
      <c r="V211" s="305"/>
      <c r="W211" s="305"/>
      <c r="X211" s="305"/>
      <c r="Y211" s="305"/>
      <c r="Z211" s="305"/>
      <c r="AA211" s="305"/>
      <c r="AB211" s="305"/>
      <c r="AC211" s="305"/>
      <c r="AD211" s="305"/>
      <c r="AE211" s="305"/>
      <c r="AF211" s="305"/>
      <c r="AG211" s="305"/>
      <c r="AH211" s="305"/>
      <c r="AI211" s="305"/>
      <c r="AJ211" s="305"/>
      <c r="AK211" s="305"/>
      <c r="AL211" s="305"/>
      <c r="AM211" s="305"/>
      <c r="AN211" s="305"/>
      <c r="AO211" s="305"/>
      <c r="AP211" s="305"/>
      <c r="AQ211" s="305"/>
      <c r="AR211" s="305"/>
      <c r="AS211" s="305"/>
      <c r="AT211" s="305"/>
      <c r="AU211" s="305"/>
      <c r="AV211" s="282"/>
      <c r="AW211" s="282"/>
      <c r="AX211" s="282"/>
      <c r="AY211" s="282"/>
      <c r="AZ211" s="282"/>
      <c r="BA211" s="282"/>
      <c r="BB211" s="282"/>
      <c r="BC211" s="282"/>
      <c r="BD211" s="282"/>
      <c r="BE211" s="282"/>
      <c r="BF211" s="282"/>
      <c r="BG211" s="282"/>
      <c r="BH211" s="282"/>
      <c r="BI211" s="282"/>
      <c r="BJ211" s="282"/>
      <c r="BK211" s="282"/>
      <c r="BL211" s="282"/>
      <c r="BM211" s="282"/>
      <c r="BN211" s="282"/>
      <c r="BO211" s="282"/>
      <c r="BP211" s="282"/>
      <c r="BQ211" s="282"/>
      <c r="BR211" s="282"/>
      <c r="BS211" s="282"/>
      <c r="BT211" s="282"/>
      <c r="BU211" s="282"/>
      <c r="BV211" s="282"/>
      <c r="BW211" s="282"/>
      <c r="BX211" s="282"/>
      <c r="BY211" s="282"/>
      <c r="BZ211" s="282"/>
      <c r="CA211" s="282"/>
      <c r="CB211" s="282"/>
      <c r="CC211" s="282"/>
      <c r="CD211" s="282"/>
      <c r="CE211" s="282"/>
      <c r="CF211" s="282"/>
      <c r="CG211" s="282"/>
      <c r="CH211" s="282"/>
      <c r="CI211" s="282"/>
      <c r="CJ211" s="282"/>
      <c r="CK211" s="282"/>
      <c r="CL211" s="282"/>
      <c r="CM211" s="282"/>
      <c r="CN211" s="282"/>
      <c r="CO211" s="282"/>
      <c r="CP211" s="282"/>
      <c r="CQ211" s="282"/>
      <c r="CR211" s="282"/>
      <c r="CS211" s="282"/>
      <c r="CT211" s="282"/>
      <c r="CU211" s="282"/>
      <c r="CV211" s="282"/>
      <c r="CW211" s="282"/>
      <c r="CX211" s="282"/>
      <c r="CY211" s="282"/>
      <c r="CZ211" s="282"/>
      <c r="DA211" s="282"/>
      <c r="DB211" s="282"/>
      <c r="DC211" s="282"/>
      <c r="DD211" s="282"/>
      <c r="DE211" s="282"/>
      <c r="DF211" s="282"/>
      <c r="DG211" s="282"/>
      <c r="DH211" s="282"/>
      <c r="DI211" s="282"/>
      <c r="DJ211" s="282"/>
      <c r="DK211" s="282"/>
      <c r="DL211" s="282"/>
      <c r="DM211" s="282"/>
      <c r="DN211" s="282"/>
      <c r="DO211" s="282"/>
      <c r="DP211" s="282"/>
      <c r="DQ211" s="282"/>
      <c r="DR211" s="282"/>
      <c r="DS211" s="282"/>
      <c r="DT211" s="282"/>
      <c r="DU211" s="282"/>
      <c r="DV211" s="282"/>
      <c r="DW211" s="282"/>
      <c r="DX211" s="282"/>
      <c r="DY211" s="282"/>
      <c r="DZ211" s="282"/>
      <c r="EA211" s="282"/>
      <c r="EB211" s="282"/>
      <c r="EC211" s="282"/>
      <c r="ED211" s="282"/>
      <c r="EE211" s="282"/>
      <c r="EF211" s="282"/>
      <c r="EG211" s="282"/>
      <c r="EH211" s="282"/>
      <c r="EI211" s="282"/>
      <c r="EJ211" s="282"/>
      <c r="EK211" s="282"/>
      <c r="EL211" s="282"/>
      <c r="EM211" s="282"/>
      <c r="EN211" s="282"/>
      <c r="EO211" s="282"/>
      <c r="EP211" s="282"/>
      <c r="EQ211" s="282"/>
      <c r="ER211" s="282"/>
      <c r="ES211" s="282"/>
      <c r="ET211" s="282"/>
      <c r="EU211" s="282"/>
      <c r="EV211" s="282"/>
      <c r="EW211" s="282"/>
      <c r="EX211" s="282"/>
      <c r="EY211" s="282"/>
      <c r="EZ211" s="282"/>
      <c r="FA211" s="282"/>
      <c r="FB211" s="282"/>
      <c r="FC211" s="282"/>
      <c r="FD211" s="282"/>
      <c r="FE211" s="282"/>
      <c r="FF211" s="282"/>
      <c r="FG211" s="282"/>
      <c r="FH211" s="282"/>
      <c r="FI211" s="282"/>
      <c r="FJ211" s="282"/>
      <c r="FK211" s="282"/>
      <c r="FL211" s="282"/>
      <c r="FM211" s="282"/>
      <c r="FN211" s="282"/>
      <c r="FO211" s="282"/>
      <c r="FP211" s="282"/>
      <c r="FQ211" s="282"/>
      <c r="FR211" s="282"/>
      <c r="FS211" s="282"/>
      <c r="FT211" s="282"/>
      <c r="FU211" s="282"/>
      <c r="FV211" s="282"/>
      <c r="FW211" s="282"/>
      <c r="FX211" s="282"/>
      <c r="FY211" s="282"/>
      <c r="FZ211" s="282"/>
      <c r="GA211" s="282"/>
      <c r="GB211" s="282"/>
      <c r="GC211" s="282"/>
      <c r="GD211" s="282"/>
      <c r="GE211" s="282"/>
      <c r="GF211" s="282"/>
      <c r="GG211" s="282"/>
      <c r="GH211" s="587"/>
      <c r="GI211" s="587"/>
      <c r="GJ211" s="587"/>
      <c r="GK211" s="587"/>
      <c r="GL211" s="587"/>
      <c r="GM211" s="587"/>
      <c r="GN211" s="587"/>
      <c r="GO211" s="587"/>
      <c r="GP211" s="587"/>
      <c r="GQ211" s="587"/>
      <c r="GR211" s="587"/>
      <c r="GS211" s="587"/>
      <c r="GT211" s="587"/>
      <c r="GU211" s="587"/>
      <c r="GV211" s="587"/>
      <c r="GW211" s="587"/>
      <c r="GX211" s="587"/>
      <c r="GY211" s="587"/>
      <c r="GZ211" s="587"/>
      <c r="HA211" s="587"/>
      <c r="HB211" s="587"/>
      <c r="HC211" s="587"/>
      <c r="HD211" s="587"/>
      <c r="HE211" s="587"/>
      <c r="HF211" s="587"/>
      <c r="HG211" s="587"/>
      <c r="HH211" s="587"/>
      <c r="HI211" s="587"/>
      <c r="HJ211" s="587"/>
      <c r="HK211" s="587"/>
      <c r="HL211" s="587"/>
      <c r="HM211" s="587"/>
      <c r="HN211" s="587"/>
      <c r="HO211" s="587"/>
      <c r="HP211" s="587"/>
      <c r="HQ211" s="587"/>
      <c r="HR211" s="587"/>
      <c r="HS211" s="587"/>
      <c r="HT211" s="587"/>
      <c r="HU211" s="587"/>
      <c r="HV211" s="587"/>
      <c r="HW211" s="587"/>
      <c r="HX211" s="587"/>
      <c r="HY211" s="587"/>
      <c r="HZ211" s="587"/>
      <c r="IA211" s="587"/>
      <c r="IB211" s="587"/>
      <c r="IC211" s="587"/>
      <c r="ID211" s="587"/>
      <c r="IE211" s="587"/>
      <c r="IF211" s="587"/>
      <c r="IG211" s="587"/>
      <c r="IH211" s="587"/>
      <c r="II211" s="587"/>
      <c r="IJ211" s="587"/>
      <c r="IK211" s="587"/>
      <c r="IL211" s="587"/>
      <c r="IM211" s="587"/>
      <c r="IN211" s="587"/>
      <c r="IO211" s="587"/>
      <c r="IP211" s="587"/>
      <c r="IQ211" s="587"/>
      <c r="IR211" s="587"/>
      <c r="IS211" s="587"/>
      <c r="IT211" s="587"/>
      <c r="IU211" s="587"/>
      <c r="IV211" s="587"/>
    </row>
    <row r="212" spans="1:256" ht="12.75" customHeight="1" x14ac:dyDescent="0.25">
      <c r="B212" s="312" t="s">
        <v>578</v>
      </c>
      <c r="E212" s="305"/>
      <c r="F212" s="305"/>
      <c r="J212" s="305"/>
      <c r="K212" s="305"/>
      <c r="M212" s="305"/>
      <c r="N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BC212" s="282"/>
      <c r="GH212" s="587"/>
      <c r="GI212" s="587"/>
      <c r="GJ212" s="587"/>
      <c r="GK212" s="587"/>
      <c r="GL212" s="587"/>
      <c r="GM212" s="587"/>
      <c r="GN212" s="587"/>
      <c r="GO212" s="587"/>
      <c r="GP212" s="587"/>
      <c r="GQ212" s="587"/>
      <c r="GR212" s="587"/>
      <c r="GS212" s="587"/>
      <c r="GT212" s="587"/>
      <c r="GU212" s="587"/>
      <c r="GV212" s="587"/>
      <c r="GW212" s="587"/>
      <c r="GX212" s="587"/>
      <c r="GY212" s="587"/>
      <c r="GZ212" s="587"/>
      <c r="HA212" s="587"/>
      <c r="HB212" s="587"/>
      <c r="HC212" s="587"/>
      <c r="HD212" s="587"/>
      <c r="HE212" s="587"/>
      <c r="HF212" s="587"/>
      <c r="HG212" s="587"/>
      <c r="HH212" s="587"/>
      <c r="HI212" s="587"/>
      <c r="HJ212" s="587"/>
      <c r="HK212" s="587"/>
      <c r="HL212" s="587"/>
      <c r="HM212" s="587"/>
      <c r="HN212" s="587"/>
      <c r="HO212" s="587"/>
      <c r="HP212" s="587"/>
      <c r="HQ212" s="587"/>
      <c r="HR212" s="587"/>
      <c r="HS212" s="587"/>
      <c r="HT212" s="587"/>
      <c r="HU212" s="587"/>
      <c r="HV212" s="587"/>
      <c r="HW212" s="587"/>
      <c r="HX212" s="587"/>
      <c r="HY212" s="587"/>
      <c r="HZ212" s="587"/>
      <c r="IA212" s="587"/>
      <c r="IB212" s="587"/>
      <c r="IC212" s="587"/>
      <c r="ID212" s="587"/>
      <c r="IE212" s="587"/>
      <c r="IF212" s="587"/>
      <c r="IG212" s="587"/>
      <c r="IH212" s="587"/>
      <c r="II212" s="587"/>
      <c r="IJ212" s="587"/>
      <c r="IK212" s="587"/>
      <c r="IL212" s="587"/>
      <c r="IM212" s="587"/>
      <c r="IN212" s="587"/>
      <c r="IO212" s="587"/>
      <c r="IP212" s="587"/>
      <c r="IQ212" s="587"/>
      <c r="IR212" s="587"/>
      <c r="IS212" s="587"/>
      <c r="IT212" s="587"/>
      <c r="IU212" s="587"/>
      <c r="IV212" s="587"/>
    </row>
    <row r="213" spans="1:256" x14ac:dyDescent="0.25">
      <c r="B213" s="299" t="s">
        <v>579</v>
      </c>
      <c r="G213" s="299" t="s">
        <v>580</v>
      </c>
      <c r="AP213" s="305"/>
    </row>
    <row r="214" spans="1:256" s="299" customFormat="1" x14ac:dyDescent="0.25">
      <c r="G214" s="299" t="s">
        <v>6</v>
      </c>
      <c r="J214" s="299" t="s">
        <v>7</v>
      </c>
      <c r="N214" s="299" t="s">
        <v>586</v>
      </c>
      <c r="S214" s="435"/>
      <c r="T214" s="435"/>
      <c r="U214" s="435"/>
      <c r="AO214" s="282"/>
      <c r="AP214" s="305"/>
      <c r="AQ214" s="282"/>
      <c r="AR214" s="282"/>
      <c r="AS214" s="282"/>
      <c r="AT214" s="282"/>
      <c r="AU214" s="282"/>
      <c r="AV214" s="282"/>
      <c r="BC214" s="436"/>
    </row>
    <row r="215" spans="1:256" s="299" customFormat="1" ht="51" customHeight="1" x14ac:dyDescent="0.25">
      <c r="B215" s="437" t="s">
        <v>311</v>
      </c>
      <c r="C215" s="438"/>
      <c r="D215" s="438"/>
      <c r="E215" s="439"/>
      <c r="G215" s="440" t="s">
        <v>73</v>
      </c>
      <c r="H215" s="441"/>
      <c r="I215" s="282"/>
      <c r="J215" s="440" t="s">
        <v>92</v>
      </c>
      <c r="K215" s="441"/>
      <c r="L215" s="282"/>
      <c r="M215" s="282"/>
      <c r="N215" s="785" t="s">
        <v>451</v>
      </c>
      <c r="O215" s="786"/>
      <c r="P215" s="787"/>
      <c r="Q215" s="817" t="s">
        <v>636</v>
      </c>
      <c r="R215" s="787"/>
      <c r="S215" s="796" t="s">
        <v>453</v>
      </c>
      <c r="T215" s="797"/>
      <c r="U215" s="798"/>
      <c r="V215" s="791" t="s">
        <v>454</v>
      </c>
      <c r="W215" s="792"/>
      <c r="X215" s="793"/>
      <c r="AO215" s="282"/>
      <c r="AP215" s="305"/>
      <c r="AQ215" s="282"/>
      <c r="AR215" s="282"/>
      <c r="AS215" s="282"/>
      <c r="AT215" s="282"/>
      <c r="AU215" s="282"/>
      <c r="AV215" s="282"/>
      <c r="AY215" s="436"/>
    </row>
    <row r="216" spans="1:256" ht="22.5" customHeight="1" x14ac:dyDescent="0.25">
      <c r="B216" s="392"/>
      <c r="C216" s="378"/>
      <c r="D216" s="378"/>
      <c r="E216" s="385"/>
      <c r="G216" s="392"/>
      <c r="H216" s="385"/>
      <c r="J216" s="392"/>
      <c r="K216" s="385"/>
      <c r="N216" s="788"/>
      <c r="O216" s="789"/>
      <c r="P216" s="790"/>
      <c r="Q216" s="788"/>
      <c r="R216" s="790"/>
      <c r="S216" s="442" t="s">
        <v>266</v>
      </c>
      <c r="T216" s="617" t="s">
        <v>732</v>
      </c>
      <c r="U216" s="442" t="str">
        <f>+"Adjusted rate ($/unit) "&amp;'INPUT &amp; OUTPUT'!$R$5</f>
        <v>Adjusted rate ($/unit) 45627</v>
      </c>
      <c r="V216" s="443" t="s">
        <v>101</v>
      </c>
      <c r="W216" s="444" t="s">
        <v>733</v>
      </c>
      <c r="X216" s="444" t="str">
        <f>+"Adjusted rate ($/m² imp. area) "&amp;Output!O252</f>
        <v xml:space="preserve">Adjusted rate ($/m² imp. area) </v>
      </c>
      <c r="AP216" s="305"/>
      <c r="AY216" s="298"/>
      <c r="BC216" s="282"/>
    </row>
    <row r="217" spans="1:256" ht="11.25" customHeight="1" x14ac:dyDescent="0.25">
      <c r="B217" s="316" t="s">
        <v>633</v>
      </c>
      <c r="C217" s="317"/>
      <c r="D217" s="406"/>
      <c r="E217" s="318"/>
      <c r="G217" s="316" t="s">
        <v>298</v>
      </c>
      <c r="H217" s="318"/>
      <c r="J217" s="316" t="s">
        <v>158</v>
      </c>
      <c r="K217" s="318"/>
      <c r="N217" s="445"/>
      <c r="O217" s="446"/>
      <c r="P217" s="447"/>
      <c r="Q217" s="445"/>
      <c r="R217" s="385"/>
      <c r="S217" s="448"/>
      <c r="T217" s="449"/>
      <c r="U217" s="448"/>
      <c r="V217" s="448"/>
      <c r="W217" s="592"/>
      <c r="X217" s="450"/>
      <c r="AP217" s="305"/>
      <c r="AY217" s="298"/>
      <c r="BC217" s="282"/>
    </row>
    <row r="218" spans="1:256" x14ac:dyDescent="0.25">
      <c r="B218" s="372" t="s">
        <v>653</v>
      </c>
      <c r="C218" s="317"/>
      <c r="D218" s="406"/>
      <c r="E218" s="318"/>
      <c r="G218" s="316" t="s">
        <v>192</v>
      </c>
      <c r="H218" s="318"/>
      <c r="J218" s="316" t="s">
        <v>159</v>
      </c>
      <c r="K218" s="318"/>
      <c r="N218" s="316" t="s">
        <v>633</v>
      </c>
      <c r="O218" s="317"/>
      <c r="P218" s="318"/>
      <c r="Q218" s="334" t="s">
        <v>153</v>
      </c>
      <c r="R218" s="318"/>
      <c r="S218" s="369" t="s">
        <v>628</v>
      </c>
      <c r="T218" s="451">
        <v>20222.3</v>
      </c>
      <c r="U218" s="452">
        <f>+T218*'INPUT &amp; OUTPUT'!$R$9</f>
        <v>20222.3</v>
      </c>
      <c r="V218" s="452"/>
      <c r="W218" s="593">
        <v>0</v>
      </c>
      <c r="X218" s="452">
        <f>+W218*'INPUT &amp; OUTPUT'!$R$9</f>
        <v>0</v>
      </c>
      <c r="AP218" s="305"/>
      <c r="AY218" s="298"/>
      <c r="BC218" s="282"/>
    </row>
    <row r="219" spans="1:256" x14ac:dyDescent="0.25">
      <c r="B219" s="372" t="s">
        <v>630</v>
      </c>
      <c r="C219" s="317"/>
      <c r="D219" s="406"/>
      <c r="E219" s="318"/>
      <c r="G219" s="316" t="s">
        <v>187</v>
      </c>
      <c r="H219" s="318"/>
      <c r="J219" s="316" t="s">
        <v>74</v>
      </c>
      <c r="K219" s="318"/>
      <c r="N219" s="372" t="s">
        <v>653</v>
      </c>
      <c r="O219" s="317"/>
      <c r="P219" s="318"/>
      <c r="Q219" s="316"/>
      <c r="R219" s="318"/>
      <c r="S219" s="369" t="s">
        <v>243</v>
      </c>
      <c r="T219" s="451">
        <v>20222.3</v>
      </c>
      <c r="U219" s="452">
        <f>+T219*'INPUT &amp; OUTPUT'!$R$9</f>
        <v>20222.3</v>
      </c>
      <c r="V219" s="452"/>
      <c r="W219" s="593">
        <v>0</v>
      </c>
      <c r="X219" s="452">
        <f>+W219*'INPUT &amp; OUTPUT'!$R$9</f>
        <v>0</v>
      </c>
      <c r="AP219" s="305"/>
      <c r="AY219" s="298"/>
      <c r="BC219" s="282"/>
    </row>
    <row r="220" spans="1:256" x14ac:dyDescent="0.25">
      <c r="B220" s="372" t="s">
        <v>632</v>
      </c>
      <c r="C220" s="317"/>
      <c r="D220" s="406"/>
      <c r="E220" s="318"/>
      <c r="G220" s="316" t="s">
        <v>162</v>
      </c>
      <c r="H220" s="318"/>
      <c r="J220" s="316" t="s">
        <v>160</v>
      </c>
      <c r="K220" s="318"/>
      <c r="N220" s="372" t="s">
        <v>630</v>
      </c>
      <c r="O220" s="317"/>
      <c r="P220" s="318"/>
      <c r="Q220" s="334" t="s">
        <v>169</v>
      </c>
      <c r="R220" s="318"/>
      <c r="S220" s="369" t="s">
        <v>629</v>
      </c>
      <c r="T220" s="451">
        <v>20222.3</v>
      </c>
      <c r="U220" s="452">
        <f>+T220*'INPUT &amp; OUTPUT'!$R$9</f>
        <v>20222.3</v>
      </c>
      <c r="V220" s="452"/>
      <c r="W220" s="593">
        <v>0</v>
      </c>
      <c r="X220" s="452">
        <f>+W220*'INPUT &amp; OUTPUT'!$R$9</f>
        <v>0</v>
      </c>
      <c r="AP220" s="305"/>
      <c r="AY220" s="298"/>
      <c r="BC220" s="282"/>
    </row>
    <row r="221" spans="1:256" x14ac:dyDescent="0.25">
      <c r="B221" s="316" t="s">
        <v>654</v>
      </c>
      <c r="C221" s="317"/>
      <c r="D221" s="406"/>
      <c r="E221" s="318"/>
      <c r="G221" s="316" t="s">
        <v>240</v>
      </c>
      <c r="H221" s="318"/>
      <c r="J221" s="316" t="s">
        <v>161</v>
      </c>
      <c r="K221" s="318"/>
      <c r="N221" s="372" t="s">
        <v>630</v>
      </c>
      <c r="O221" s="317"/>
      <c r="P221" s="318"/>
      <c r="Q221" s="334" t="s">
        <v>599</v>
      </c>
      <c r="R221" s="318"/>
      <c r="S221" s="369" t="s">
        <v>629</v>
      </c>
      <c r="T221" s="451">
        <v>20222.3</v>
      </c>
      <c r="U221" s="452">
        <f>+T221*'INPUT &amp; OUTPUT'!$R$9</f>
        <v>20222.3</v>
      </c>
      <c r="V221" s="452"/>
      <c r="W221" s="593">
        <v>0</v>
      </c>
      <c r="X221" s="452">
        <f>+W221*'INPUT &amp; OUTPUT'!$R$9</f>
        <v>0</v>
      </c>
      <c r="AP221" s="305"/>
      <c r="AY221" s="298"/>
      <c r="BC221" s="282"/>
    </row>
    <row r="222" spans="1:256" x14ac:dyDescent="0.25">
      <c r="B222" s="372" t="s">
        <v>631</v>
      </c>
      <c r="C222" s="317"/>
      <c r="D222" s="406"/>
      <c r="E222" s="318"/>
      <c r="G222" s="316" t="s">
        <v>193</v>
      </c>
      <c r="H222" s="318"/>
      <c r="J222" s="316" t="s">
        <v>162</v>
      </c>
      <c r="K222" s="318"/>
      <c r="N222" s="372" t="s">
        <v>630</v>
      </c>
      <c r="O222" s="317"/>
      <c r="P222" s="318"/>
      <c r="Q222" s="334" t="s">
        <v>155</v>
      </c>
      <c r="R222" s="318"/>
      <c r="S222" s="369" t="s">
        <v>629</v>
      </c>
      <c r="T222" s="451">
        <v>20222.3</v>
      </c>
      <c r="U222" s="452">
        <f>+T222*'INPUT &amp; OUTPUT'!$R$9</f>
        <v>20222.3</v>
      </c>
      <c r="V222" s="452"/>
      <c r="W222" s="593">
        <v>0</v>
      </c>
      <c r="X222" s="452">
        <f>+W222*'INPUT &amp; OUTPUT'!$R$9</f>
        <v>0</v>
      </c>
      <c r="AP222" s="305"/>
      <c r="AY222" s="298"/>
      <c r="BC222" s="282"/>
    </row>
    <row r="223" spans="1:256" x14ac:dyDescent="0.25">
      <c r="B223" s="316" t="s">
        <v>648</v>
      </c>
      <c r="C223" s="317"/>
      <c r="D223" s="406"/>
      <c r="E223" s="318"/>
      <c r="G223" s="316" t="s">
        <v>245</v>
      </c>
      <c r="H223" s="318"/>
      <c r="J223" s="316" t="s">
        <v>603</v>
      </c>
      <c r="K223" s="318"/>
      <c r="N223" s="372" t="s">
        <v>632</v>
      </c>
      <c r="O223" s="317"/>
      <c r="P223" s="318"/>
      <c r="Q223" s="334" t="s">
        <v>153</v>
      </c>
      <c r="R223" s="318"/>
      <c r="S223" s="369" t="s">
        <v>628</v>
      </c>
      <c r="T223" s="451">
        <v>28311.200000000001</v>
      </c>
      <c r="U223" s="452">
        <f>+T223*'INPUT &amp; OUTPUT'!$R$9</f>
        <v>28311.200000000001</v>
      </c>
      <c r="V223" s="452"/>
      <c r="W223" s="593">
        <v>0</v>
      </c>
      <c r="X223" s="452">
        <f>+W223*'INPUT &amp; OUTPUT'!$R$9</f>
        <v>0</v>
      </c>
      <c r="AP223" s="305"/>
      <c r="AY223" s="298"/>
      <c r="BC223" s="282"/>
    </row>
    <row r="224" spans="1:256" x14ac:dyDescent="0.25">
      <c r="B224" s="372" t="s">
        <v>635</v>
      </c>
      <c r="C224" s="317"/>
      <c r="D224" s="406"/>
      <c r="E224" s="318"/>
      <c r="G224" s="316" t="s">
        <v>241</v>
      </c>
      <c r="H224" s="318"/>
      <c r="J224" s="316" t="s">
        <v>75</v>
      </c>
      <c r="K224" s="318"/>
      <c r="N224" s="316" t="s">
        <v>654</v>
      </c>
      <c r="O224" s="317"/>
      <c r="P224" s="318"/>
      <c r="Q224" s="316"/>
      <c r="R224" s="318"/>
      <c r="S224" s="369" t="s">
        <v>243</v>
      </c>
      <c r="T224" s="451">
        <v>28311.200000000001</v>
      </c>
      <c r="U224" s="452">
        <f>+T224*'INPUT &amp; OUTPUT'!$R$9</f>
        <v>28311.200000000001</v>
      </c>
      <c r="V224" s="452"/>
      <c r="W224" s="593">
        <v>0</v>
      </c>
      <c r="X224" s="452">
        <f>+W224*'INPUT &amp; OUTPUT'!$R$9</f>
        <v>0</v>
      </c>
      <c r="AP224" s="305"/>
      <c r="AY224" s="298"/>
      <c r="BC224" s="282"/>
    </row>
    <row r="225" spans="2:55" x14ac:dyDescent="0.25">
      <c r="B225" s="372" t="s">
        <v>634</v>
      </c>
      <c r="C225" s="317"/>
      <c r="D225" s="406"/>
      <c r="E225" s="318"/>
      <c r="G225" s="316" t="s">
        <v>66</v>
      </c>
      <c r="H225" s="318"/>
      <c r="J225" s="316" t="s">
        <v>163</v>
      </c>
      <c r="K225" s="318"/>
      <c r="N225" s="372" t="s">
        <v>631</v>
      </c>
      <c r="O225" s="317"/>
      <c r="P225" s="318"/>
      <c r="Q225" s="334" t="s">
        <v>169</v>
      </c>
      <c r="R225" s="318"/>
      <c r="S225" s="369" t="s">
        <v>629</v>
      </c>
      <c r="T225" s="451">
        <v>28311.200000000001</v>
      </c>
      <c r="U225" s="452">
        <f>+T225*'INPUT &amp; OUTPUT'!$R$9</f>
        <v>28311.200000000001</v>
      </c>
      <c r="V225" s="452"/>
      <c r="W225" s="593">
        <v>0</v>
      </c>
      <c r="X225" s="452">
        <f>+W225*'INPUT &amp; OUTPUT'!$R$9</f>
        <v>0</v>
      </c>
      <c r="AP225" s="305"/>
      <c r="AY225" s="298"/>
      <c r="BC225" s="282"/>
    </row>
    <row r="226" spans="2:55" x14ac:dyDescent="0.25">
      <c r="B226" s="316" t="s">
        <v>646</v>
      </c>
      <c r="C226" s="317"/>
      <c r="D226" s="317"/>
      <c r="E226" s="318"/>
      <c r="G226" s="316" t="s">
        <v>230</v>
      </c>
      <c r="H226" s="318"/>
      <c r="J226" s="316" t="s">
        <v>164</v>
      </c>
      <c r="K226" s="318"/>
      <c r="N226" s="372" t="s">
        <v>631</v>
      </c>
      <c r="O226" s="317"/>
      <c r="P226" s="318"/>
      <c r="Q226" s="334" t="s">
        <v>599</v>
      </c>
      <c r="R226" s="318"/>
      <c r="S226" s="369" t="s">
        <v>629</v>
      </c>
      <c r="T226" s="451">
        <v>28311.200000000001</v>
      </c>
      <c r="U226" s="452">
        <f>+T226*'INPUT &amp; OUTPUT'!$R$9</f>
        <v>28311.200000000001</v>
      </c>
      <c r="V226" s="452"/>
      <c r="W226" s="593">
        <v>0</v>
      </c>
      <c r="X226" s="452">
        <f>+W226*'INPUT &amp; OUTPUT'!$R$9</f>
        <v>0</v>
      </c>
      <c r="AP226" s="305"/>
      <c r="AY226" s="298"/>
      <c r="BC226" s="282"/>
    </row>
    <row r="227" spans="2:55" x14ac:dyDescent="0.25">
      <c r="B227" s="316" t="s">
        <v>649</v>
      </c>
      <c r="C227" s="317"/>
      <c r="D227" s="406"/>
      <c r="E227" s="318"/>
      <c r="G227" s="316" t="s">
        <v>231</v>
      </c>
      <c r="H227" s="318"/>
      <c r="J227" s="316" t="s">
        <v>165</v>
      </c>
      <c r="K227" s="318"/>
      <c r="N227" s="372" t="s">
        <v>631</v>
      </c>
      <c r="O227" s="317"/>
      <c r="P227" s="318"/>
      <c r="Q227" s="334" t="s">
        <v>155</v>
      </c>
      <c r="R227" s="318"/>
      <c r="S227" s="369" t="s">
        <v>629</v>
      </c>
      <c r="T227" s="451">
        <v>28311.200000000001</v>
      </c>
      <c r="U227" s="452">
        <f>+T227*'INPUT &amp; OUTPUT'!$R$9</f>
        <v>28311.200000000001</v>
      </c>
      <c r="V227" s="452"/>
      <c r="W227" s="593">
        <v>0</v>
      </c>
      <c r="X227" s="452">
        <f>+W227*'INPUT &amp; OUTPUT'!$R$9</f>
        <v>0</v>
      </c>
      <c r="AP227" s="305"/>
      <c r="AY227" s="298"/>
      <c r="BC227" s="282"/>
    </row>
    <row r="228" spans="2:55" x14ac:dyDescent="0.25">
      <c r="B228" s="453" t="s">
        <v>647</v>
      </c>
      <c r="C228" s="317"/>
      <c r="D228" s="406"/>
      <c r="E228" s="318"/>
      <c r="G228" s="316" t="s">
        <v>257</v>
      </c>
      <c r="H228" s="318"/>
      <c r="J228" s="316" t="s">
        <v>166</v>
      </c>
      <c r="K228" s="318"/>
      <c r="N228" s="316" t="s">
        <v>648</v>
      </c>
      <c r="O228" s="317"/>
      <c r="P228" s="318"/>
      <c r="Q228" s="334" t="s">
        <v>169</v>
      </c>
      <c r="R228" s="318"/>
      <c r="S228" s="369" t="s">
        <v>625</v>
      </c>
      <c r="T228" s="451">
        <v>20222.3</v>
      </c>
      <c r="U228" s="452">
        <f>+T228*'INPUT &amp; OUTPUT'!$R$9</f>
        <v>20222.3</v>
      </c>
      <c r="V228" s="452"/>
      <c r="W228" s="593">
        <v>0</v>
      </c>
      <c r="X228" s="452">
        <f>+W228*'INPUT &amp; OUTPUT'!$R$9</f>
        <v>0</v>
      </c>
      <c r="AP228" s="305"/>
      <c r="AY228" s="298"/>
      <c r="BC228" s="282"/>
    </row>
    <row r="229" spans="2:55" x14ac:dyDescent="0.25">
      <c r="B229" s="316" t="s">
        <v>651</v>
      </c>
      <c r="C229" s="317"/>
      <c r="D229" s="406"/>
      <c r="E229" s="318"/>
      <c r="G229" s="316" t="s">
        <v>194</v>
      </c>
      <c r="H229" s="318"/>
      <c r="J229" s="316" t="s">
        <v>168</v>
      </c>
      <c r="K229" s="318"/>
      <c r="N229" s="316" t="s">
        <v>648</v>
      </c>
      <c r="O229" s="317"/>
      <c r="P229" s="318"/>
      <c r="Q229" s="334" t="s">
        <v>599</v>
      </c>
      <c r="R229" s="318"/>
      <c r="S229" s="369" t="s">
        <v>625</v>
      </c>
      <c r="T229" s="451">
        <v>20222.3</v>
      </c>
      <c r="U229" s="452">
        <f>+T229*'INPUT &amp; OUTPUT'!$R$9</f>
        <v>20222.3</v>
      </c>
      <c r="V229" s="452"/>
      <c r="W229" s="593">
        <v>0</v>
      </c>
      <c r="X229" s="452">
        <f>+W229*'INPUT &amp; OUTPUT'!$R$9</f>
        <v>0</v>
      </c>
      <c r="AP229" s="305"/>
      <c r="AY229" s="298"/>
      <c r="BC229" s="282"/>
    </row>
    <row r="230" spans="2:55" x14ac:dyDescent="0.25">
      <c r="B230" s="453" t="s">
        <v>645</v>
      </c>
      <c r="C230" s="317"/>
      <c r="D230" s="406"/>
      <c r="E230" s="318"/>
      <c r="G230" s="316" t="s">
        <v>67</v>
      </c>
      <c r="H230" s="318"/>
      <c r="J230" s="316" t="s">
        <v>76</v>
      </c>
      <c r="K230" s="318"/>
      <c r="N230" s="316" t="s">
        <v>648</v>
      </c>
      <c r="O230" s="317"/>
      <c r="P230" s="318"/>
      <c r="Q230" s="334" t="s">
        <v>155</v>
      </c>
      <c r="R230" s="318"/>
      <c r="S230" s="369" t="s">
        <v>625</v>
      </c>
      <c r="T230" s="451">
        <v>20222.3</v>
      </c>
      <c r="U230" s="452">
        <f>+T230*'INPUT &amp; OUTPUT'!$R$9</f>
        <v>20222.3</v>
      </c>
      <c r="V230" s="452"/>
      <c r="W230" s="593">
        <v>0</v>
      </c>
      <c r="X230" s="452">
        <f>+W230*'INPUT &amp; OUTPUT'!$R$9</f>
        <v>0</v>
      </c>
      <c r="AP230" s="305"/>
      <c r="AY230" s="298"/>
      <c r="BC230" s="282"/>
    </row>
    <row r="231" spans="2:55" x14ac:dyDescent="0.25">
      <c r="B231" s="453" t="s">
        <v>656</v>
      </c>
      <c r="C231" s="317"/>
      <c r="D231" s="317"/>
      <c r="E231" s="318"/>
      <c r="G231" s="316" t="s">
        <v>229</v>
      </c>
      <c r="H231" s="318"/>
      <c r="J231" s="316" t="s">
        <v>169</v>
      </c>
      <c r="K231" s="318"/>
      <c r="N231" s="372" t="s">
        <v>635</v>
      </c>
      <c r="O231" s="317"/>
      <c r="P231" s="318"/>
      <c r="Q231" s="334" t="s">
        <v>627</v>
      </c>
      <c r="R231" s="318"/>
      <c r="S231" s="369" t="s">
        <v>629</v>
      </c>
      <c r="T231" s="451">
        <v>10111.15</v>
      </c>
      <c r="U231" s="452">
        <f>+T231*'INPUT &amp; OUTPUT'!$R$9</f>
        <v>10111.15</v>
      </c>
      <c r="V231" s="452"/>
      <c r="W231" s="593">
        <v>0</v>
      </c>
      <c r="X231" s="452">
        <f>+W231*'INPUT &amp; OUTPUT'!$R$9</f>
        <v>0</v>
      </c>
      <c r="AP231" s="305"/>
      <c r="AY231" s="298"/>
      <c r="BC231" s="282"/>
    </row>
    <row r="232" spans="2:55" x14ac:dyDescent="0.25">
      <c r="B232" s="316" t="s">
        <v>652</v>
      </c>
      <c r="C232" s="317"/>
      <c r="D232" s="317"/>
      <c r="E232" s="318"/>
      <c r="G232" s="316" t="s">
        <v>336</v>
      </c>
      <c r="H232" s="318"/>
      <c r="J232" s="316" t="s">
        <v>170</v>
      </c>
      <c r="K232" s="318"/>
      <c r="N232" s="372" t="s">
        <v>634</v>
      </c>
      <c r="O232" s="317"/>
      <c r="P232" s="318"/>
      <c r="Q232" s="334" t="s">
        <v>627</v>
      </c>
      <c r="R232" s="318"/>
      <c r="S232" s="369" t="s">
        <v>629</v>
      </c>
      <c r="T232" s="451">
        <v>14155.6</v>
      </c>
      <c r="U232" s="452">
        <f>+T232*'INPUT &amp; OUTPUT'!$R$9</f>
        <v>14155.6</v>
      </c>
      <c r="V232" s="452"/>
      <c r="W232" s="593">
        <v>0</v>
      </c>
      <c r="X232" s="452">
        <f>+W232*'INPUT &amp; OUTPUT'!$R$9</f>
        <v>0</v>
      </c>
      <c r="AP232" s="305"/>
      <c r="AY232" s="298"/>
      <c r="BC232" s="282"/>
    </row>
    <row r="233" spans="2:55" x14ac:dyDescent="0.25">
      <c r="B233" s="372" t="s">
        <v>447</v>
      </c>
      <c r="C233" s="317"/>
      <c r="D233" s="406"/>
      <c r="E233" s="318"/>
      <c r="G233" s="316" t="s">
        <v>227</v>
      </c>
      <c r="H233" s="318"/>
      <c r="J233" s="316" t="s">
        <v>171</v>
      </c>
      <c r="K233" s="318"/>
      <c r="N233" s="316" t="s">
        <v>646</v>
      </c>
      <c r="O233" s="317"/>
      <c r="P233" s="317"/>
      <c r="Q233" s="334" t="s">
        <v>626</v>
      </c>
      <c r="R233" s="317"/>
      <c r="S233" s="369" t="s">
        <v>625</v>
      </c>
      <c r="T233" s="451">
        <v>10111.15</v>
      </c>
      <c r="U233" s="452">
        <f>+T233*'INPUT &amp; OUTPUT'!$R$9</f>
        <v>10111.15</v>
      </c>
      <c r="V233" s="452"/>
      <c r="W233" s="593">
        <v>0</v>
      </c>
      <c r="X233" s="452">
        <f>+W233*'INPUT &amp; OUTPUT'!$R$9</f>
        <v>0</v>
      </c>
      <c r="AP233" s="305"/>
      <c r="AY233" s="298"/>
      <c r="BC233" s="282"/>
    </row>
    <row r="234" spans="2:55" x14ac:dyDescent="0.25">
      <c r="B234" s="372" t="s">
        <v>446</v>
      </c>
      <c r="C234" s="406"/>
      <c r="D234" s="406"/>
      <c r="E234" s="407"/>
      <c r="G234" s="316" t="s">
        <v>256</v>
      </c>
      <c r="H234" s="318"/>
      <c r="J234" s="316" t="s">
        <v>604</v>
      </c>
      <c r="K234" s="318"/>
      <c r="N234" s="316" t="s">
        <v>649</v>
      </c>
      <c r="O234" s="317"/>
      <c r="P234" s="317"/>
      <c r="Q234" s="334" t="s">
        <v>154</v>
      </c>
      <c r="R234" s="317"/>
      <c r="S234" s="325" t="s">
        <v>650</v>
      </c>
      <c r="T234" s="451">
        <v>10111.15</v>
      </c>
      <c r="U234" s="452">
        <f>+T234*'INPUT &amp; OUTPUT'!$R$9</f>
        <v>10111.15</v>
      </c>
      <c r="V234" s="452"/>
      <c r="W234" s="593">
        <v>0</v>
      </c>
      <c r="X234" s="452">
        <f>+W234*'INPUT &amp; OUTPUT'!$R$9</f>
        <v>0</v>
      </c>
      <c r="AP234" s="305"/>
      <c r="AY234" s="298"/>
      <c r="BC234" s="282"/>
    </row>
    <row r="235" spans="2:55" x14ac:dyDescent="0.25">
      <c r="B235" s="372" t="s">
        <v>445</v>
      </c>
      <c r="C235" s="406"/>
      <c r="D235" s="406"/>
      <c r="E235" s="407"/>
      <c r="G235" s="316" t="s">
        <v>189</v>
      </c>
      <c r="H235" s="318"/>
      <c r="J235" s="316" t="s">
        <v>605</v>
      </c>
      <c r="K235" s="318"/>
      <c r="N235" s="316" t="s">
        <v>647</v>
      </c>
      <c r="O235" s="317"/>
      <c r="P235" s="317"/>
      <c r="Q235" s="334" t="s">
        <v>154</v>
      </c>
      <c r="R235" s="317"/>
      <c r="S235" s="369" t="s">
        <v>655</v>
      </c>
      <c r="T235" s="451">
        <v>10111.15</v>
      </c>
      <c r="U235" s="452">
        <f>+T235*'INPUT &amp; OUTPUT'!$R$9</f>
        <v>10111.15</v>
      </c>
      <c r="V235" s="452"/>
      <c r="W235" s="593">
        <v>0</v>
      </c>
      <c r="X235" s="452">
        <f>+W235*'INPUT &amp; OUTPUT'!$R$9</f>
        <v>0</v>
      </c>
      <c r="AP235" s="305"/>
      <c r="AY235" s="298"/>
      <c r="BC235" s="282"/>
    </row>
    <row r="236" spans="2:55" x14ac:dyDescent="0.25">
      <c r="B236" s="402" t="s">
        <v>684</v>
      </c>
      <c r="C236" s="406"/>
      <c r="D236" s="406"/>
      <c r="E236" s="407"/>
      <c r="G236" s="316" t="s">
        <v>232</v>
      </c>
      <c r="H236" s="318"/>
      <c r="J236" s="316" t="s">
        <v>172</v>
      </c>
      <c r="K236" s="318"/>
      <c r="N236" s="316" t="s">
        <v>651</v>
      </c>
      <c r="O236" s="317"/>
      <c r="P236" s="317"/>
      <c r="Q236" s="334" t="s">
        <v>154</v>
      </c>
      <c r="R236" s="317"/>
      <c r="S236" s="325" t="s">
        <v>650</v>
      </c>
      <c r="T236" s="451">
        <v>14155.6</v>
      </c>
      <c r="U236" s="452">
        <f>+T236*'INPUT &amp; OUTPUT'!$R$9</f>
        <v>14155.6</v>
      </c>
      <c r="V236" s="452"/>
      <c r="W236" s="593">
        <v>0</v>
      </c>
      <c r="X236" s="452">
        <f>+W236*'INPUT &amp; OUTPUT'!$R$9</f>
        <v>0</v>
      </c>
      <c r="AP236" s="305"/>
      <c r="AY236" s="298"/>
      <c r="BC236" s="282"/>
    </row>
    <row r="237" spans="2:55" x14ac:dyDescent="0.25">
      <c r="B237" s="372" t="s">
        <v>450</v>
      </c>
      <c r="C237" s="406"/>
      <c r="D237" s="406"/>
      <c r="E237" s="407"/>
      <c r="G237" s="316" t="s">
        <v>65</v>
      </c>
      <c r="H237" s="318"/>
      <c r="J237" s="316" t="s">
        <v>167</v>
      </c>
      <c r="K237" s="318"/>
      <c r="N237" s="316" t="s">
        <v>645</v>
      </c>
      <c r="O237" s="317"/>
      <c r="P237" s="317"/>
      <c r="Q237" s="334" t="s">
        <v>154</v>
      </c>
      <c r="R237" s="317"/>
      <c r="S237" s="369" t="s">
        <v>655</v>
      </c>
      <c r="T237" s="451">
        <v>14155.6</v>
      </c>
      <c r="U237" s="452">
        <f>+T237*'INPUT &amp; OUTPUT'!$R$9</f>
        <v>14155.6</v>
      </c>
      <c r="V237" s="452"/>
      <c r="W237" s="593">
        <v>0</v>
      </c>
      <c r="X237" s="452">
        <f>+W237*'INPUT &amp; OUTPUT'!$R$9</f>
        <v>0</v>
      </c>
      <c r="AP237" s="305"/>
      <c r="AY237" s="298"/>
      <c r="BC237" s="282"/>
    </row>
    <row r="238" spans="2:55" x14ac:dyDescent="0.25">
      <c r="B238" s="372" t="s">
        <v>449</v>
      </c>
      <c r="C238" s="406"/>
      <c r="D238" s="406"/>
      <c r="E238" s="407"/>
      <c r="G238" s="316" t="s">
        <v>337</v>
      </c>
      <c r="H238" s="318"/>
      <c r="J238" s="316" t="s">
        <v>606</v>
      </c>
      <c r="K238" s="318"/>
      <c r="N238" s="316" t="s">
        <v>652</v>
      </c>
      <c r="O238" s="317"/>
      <c r="P238" s="317"/>
      <c r="Q238" s="334" t="s">
        <v>154</v>
      </c>
      <c r="R238" s="317"/>
      <c r="S238" s="369" t="s">
        <v>655</v>
      </c>
      <c r="T238" s="451">
        <v>10111.15</v>
      </c>
      <c r="U238" s="452">
        <f>+T238*'INPUT &amp; OUTPUT'!$R$9</f>
        <v>10111.15</v>
      </c>
      <c r="V238" s="452"/>
      <c r="W238" s="593">
        <v>0</v>
      </c>
      <c r="X238" s="452">
        <f>+W238*'INPUT &amp; OUTPUT'!$R$9</f>
        <v>0</v>
      </c>
      <c r="AP238" s="305"/>
      <c r="AY238" s="298"/>
      <c r="BC238" s="282"/>
    </row>
    <row r="239" spans="2:55" x14ac:dyDescent="0.25">
      <c r="B239" s="402" t="s">
        <v>685</v>
      </c>
      <c r="C239" s="406"/>
      <c r="D239" s="406"/>
      <c r="E239" s="407"/>
      <c r="G239" s="316" t="s">
        <v>246</v>
      </c>
      <c r="H239" s="318"/>
      <c r="J239" s="316" t="s">
        <v>173</v>
      </c>
      <c r="K239" s="318"/>
      <c r="N239" s="316" t="s">
        <v>656</v>
      </c>
      <c r="O239" s="317"/>
      <c r="P239" s="317"/>
      <c r="Q239" s="334" t="s">
        <v>154</v>
      </c>
      <c r="R239" s="317"/>
      <c r="S239" s="369" t="s">
        <v>655</v>
      </c>
      <c r="T239" s="454" t="s">
        <v>658</v>
      </c>
      <c r="U239" s="454" t="s">
        <v>658</v>
      </c>
      <c r="V239" s="454"/>
      <c r="W239" s="593">
        <v>0</v>
      </c>
      <c r="X239" s="452">
        <f>+W239*'INPUT &amp; OUTPUT'!$R$9</f>
        <v>0</v>
      </c>
      <c r="AB239" s="282" t="s">
        <v>100</v>
      </c>
      <c r="AP239" s="305"/>
      <c r="AY239" s="298"/>
      <c r="BC239" s="282"/>
    </row>
    <row r="240" spans="2:55" x14ac:dyDescent="0.25">
      <c r="B240" s="372" t="s">
        <v>448</v>
      </c>
      <c r="C240" s="406"/>
      <c r="D240" s="406"/>
      <c r="E240" s="407"/>
      <c r="G240" s="316" t="s">
        <v>244</v>
      </c>
      <c r="H240" s="318"/>
      <c r="J240" s="316" t="s">
        <v>174</v>
      </c>
      <c r="K240" s="318"/>
      <c r="N240" s="372" t="s">
        <v>447</v>
      </c>
      <c r="O240" s="317"/>
      <c r="P240" s="317"/>
      <c r="Q240" s="316"/>
      <c r="R240" s="317"/>
      <c r="S240" s="455" t="s">
        <v>8</v>
      </c>
      <c r="T240" s="456">
        <v>141.55000000000001</v>
      </c>
      <c r="U240" s="452">
        <f>+T240*'INPUT &amp; OUTPUT'!$R$9</f>
        <v>141.55000000000001</v>
      </c>
      <c r="V240" s="452">
        <v>0.9</v>
      </c>
      <c r="W240" s="594">
        <v>0</v>
      </c>
      <c r="X240" s="452">
        <f>+W240*'INPUT &amp; OUTPUT'!$R$9</f>
        <v>0</v>
      </c>
      <c r="AB240" s="282" t="s">
        <v>100</v>
      </c>
      <c r="AP240" s="305"/>
      <c r="AY240" s="298"/>
      <c r="BC240" s="282"/>
    </row>
    <row r="241" spans="2:55" x14ac:dyDescent="0.25">
      <c r="B241" s="372" t="s">
        <v>443</v>
      </c>
      <c r="C241" s="406"/>
      <c r="D241" s="406"/>
      <c r="E241" s="407"/>
      <c r="G241" s="316" t="s">
        <v>254</v>
      </c>
      <c r="H241" s="318"/>
      <c r="J241" s="316" t="s">
        <v>103</v>
      </c>
      <c r="K241" s="318"/>
      <c r="N241" s="372" t="s">
        <v>446</v>
      </c>
      <c r="O241" s="317"/>
      <c r="P241" s="318"/>
      <c r="Q241" s="316"/>
      <c r="R241" s="318"/>
      <c r="S241" s="455" t="s">
        <v>8</v>
      </c>
      <c r="T241" s="456">
        <v>141.55000000000001</v>
      </c>
      <c r="U241" s="452">
        <f>+T241*'INPUT &amp; OUTPUT'!$R$9</f>
        <v>141.55000000000001</v>
      </c>
      <c r="V241" s="452">
        <v>0.9</v>
      </c>
      <c r="W241" s="594">
        <v>0</v>
      </c>
      <c r="X241" s="452">
        <f>+W241*'INPUT &amp; OUTPUT'!$R$9</f>
        <v>0</v>
      </c>
      <c r="AP241" s="305"/>
      <c r="AY241" s="298"/>
      <c r="BC241" s="282"/>
    </row>
    <row r="242" spans="2:55" x14ac:dyDescent="0.25">
      <c r="B242" s="372" t="s">
        <v>556</v>
      </c>
      <c r="C242" s="317"/>
      <c r="D242" s="317"/>
      <c r="E242" s="318"/>
      <c r="G242" s="316" t="s">
        <v>180</v>
      </c>
      <c r="H242" s="318"/>
      <c r="J242" s="316" t="s">
        <v>175</v>
      </c>
      <c r="K242" s="318"/>
      <c r="N242" s="372" t="s">
        <v>445</v>
      </c>
      <c r="O242" s="317"/>
      <c r="P242" s="318"/>
      <c r="Q242" s="316"/>
      <c r="R242" s="318"/>
      <c r="S242" s="455" t="s">
        <v>8</v>
      </c>
      <c r="T242" s="456">
        <v>182</v>
      </c>
      <c r="U242" s="452">
        <f>+T242*'INPUT &amp; OUTPUT'!$R$9</f>
        <v>182</v>
      </c>
      <c r="V242" s="452">
        <v>0.9</v>
      </c>
      <c r="W242" s="594">
        <v>0</v>
      </c>
      <c r="X242" s="452">
        <f>+W242*'INPUT &amp; OUTPUT'!$R$9</f>
        <v>0</v>
      </c>
      <c r="AP242" s="305"/>
      <c r="AY242" s="298"/>
      <c r="BC242" s="282"/>
    </row>
    <row r="243" spans="2:55" x14ac:dyDescent="0.25">
      <c r="B243" s="372" t="s">
        <v>557</v>
      </c>
      <c r="C243" s="317"/>
      <c r="D243" s="317"/>
      <c r="E243" s="318"/>
      <c r="G243" s="316" t="s">
        <v>233</v>
      </c>
      <c r="H243" s="318"/>
      <c r="J243" s="316" t="s">
        <v>176</v>
      </c>
      <c r="K243" s="318"/>
      <c r="N243" s="402" t="s">
        <v>684</v>
      </c>
      <c r="O243" s="317"/>
      <c r="P243" s="318"/>
      <c r="Q243" s="316"/>
      <c r="R243" s="318"/>
      <c r="S243" s="455" t="s">
        <v>8</v>
      </c>
      <c r="T243" s="456">
        <v>141.55000000000001</v>
      </c>
      <c r="U243" s="452">
        <f>+T243*'INPUT &amp; OUTPUT'!$R$9</f>
        <v>141.55000000000001</v>
      </c>
      <c r="V243" s="452">
        <v>0.2</v>
      </c>
      <c r="W243" s="594">
        <v>0</v>
      </c>
      <c r="X243" s="452">
        <f>+W243*'INPUT &amp; OUTPUT'!$R$9</f>
        <v>0</v>
      </c>
      <c r="AP243" s="305"/>
      <c r="AY243" s="298"/>
      <c r="BC243" s="282"/>
    </row>
    <row r="244" spans="2:55" x14ac:dyDescent="0.25">
      <c r="B244" s="372" t="s">
        <v>444</v>
      </c>
      <c r="C244" s="317"/>
      <c r="D244" s="317"/>
      <c r="E244" s="318"/>
      <c r="G244" s="316" t="s">
        <v>255</v>
      </c>
      <c r="H244" s="318"/>
      <c r="J244" s="316" t="s">
        <v>620</v>
      </c>
      <c r="K244" s="318"/>
      <c r="N244" s="372" t="s">
        <v>450</v>
      </c>
      <c r="O244" s="317"/>
      <c r="P244" s="318"/>
      <c r="Q244" s="316"/>
      <c r="R244" s="318"/>
      <c r="S244" s="455" t="s">
        <v>8</v>
      </c>
      <c r="T244" s="456">
        <v>202.2</v>
      </c>
      <c r="U244" s="452">
        <f>+T244*'INPUT &amp; OUTPUT'!$R$9</f>
        <v>202.2</v>
      </c>
      <c r="V244" s="452">
        <v>1</v>
      </c>
      <c r="W244" s="594">
        <v>0</v>
      </c>
      <c r="X244" s="452">
        <f>+W244*'INPUT &amp; OUTPUT'!$R$9</f>
        <v>0</v>
      </c>
      <c r="AP244" s="305"/>
      <c r="AY244" s="298"/>
      <c r="BC244" s="282"/>
    </row>
    <row r="245" spans="2:55" x14ac:dyDescent="0.25">
      <c r="B245" s="372" t="s">
        <v>442</v>
      </c>
      <c r="C245" s="317"/>
      <c r="D245" s="317"/>
      <c r="E245" s="318"/>
      <c r="G245" s="316" t="s">
        <v>344</v>
      </c>
      <c r="H245" s="318"/>
      <c r="J245" s="316" t="s">
        <v>177</v>
      </c>
      <c r="K245" s="318"/>
      <c r="N245" s="372" t="s">
        <v>449</v>
      </c>
      <c r="O245" s="317"/>
      <c r="P245" s="318"/>
      <c r="Q245" s="316"/>
      <c r="R245" s="318"/>
      <c r="S245" s="455" t="s">
        <v>8</v>
      </c>
      <c r="T245" s="456">
        <v>141.55000000000001</v>
      </c>
      <c r="U245" s="452">
        <f>+T245*'INPUT &amp; OUTPUT'!$R$9</f>
        <v>141.55000000000001</v>
      </c>
      <c r="V245" s="452">
        <v>0</v>
      </c>
      <c r="W245" s="594">
        <v>0</v>
      </c>
      <c r="X245" s="452">
        <f>+W245*'INPUT &amp; OUTPUT'!$R$9</f>
        <v>0</v>
      </c>
      <c r="AP245" s="305"/>
      <c r="AY245" s="298"/>
      <c r="BC245" s="282"/>
    </row>
    <row r="246" spans="2:55" x14ac:dyDescent="0.25">
      <c r="B246" s="372" t="s">
        <v>478</v>
      </c>
      <c r="C246" s="317"/>
      <c r="D246" s="317"/>
      <c r="E246" s="318"/>
      <c r="G246" s="316" t="s">
        <v>345</v>
      </c>
      <c r="H246" s="318"/>
      <c r="J246" s="316" t="s">
        <v>178</v>
      </c>
      <c r="K246" s="318"/>
      <c r="N246" s="316" t="s">
        <v>685</v>
      </c>
      <c r="O246" s="317"/>
      <c r="P246" s="318"/>
      <c r="Q246" s="334" t="s">
        <v>682</v>
      </c>
      <c r="R246" s="318"/>
      <c r="S246" s="455" t="s">
        <v>503</v>
      </c>
      <c r="T246" s="456">
        <v>0</v>
      </c>
      <c r="U246" s="452">
        <f>+T246*'INPUT &amp; OUTPUT'!$R$9</f>
        <v>0</v>
      </c>
      <c r="V246" s="452">
        <v>0</v>
      </c>
      <c r="W246" s="593">
        <v>0</v>
      </c>
      <c r="X246" s="452">
        <f>+W246*'INPUT &amp; OUTPUT'!$R$9</f>
        <v>0</v>
      </c>
      <c r="AP246" s="305"/>
      <c r="AY246" s="298"/>
      <c r="BC246" s="282"/>
    </row>
    <row r="247" spans="2:55" x14ac:dyDescent="0.25">
      <c r="B247" s="372" t="s">
        <v>224</v>
      </c>
      <c r="C247" s="317"/>
      <c r="D247" s="317"/>
      <c r="E247" s="318"/>
      <c r="G247" s="316" t="s">
        <v>195</v>
      </c>
      <c r="H247" s="318"/>
      <c r="J247" s="316" t="s">
        <v>77</v>
      </c>
      <c r="K247" s="318"/>
      <c r="N247" s="372" t="s">
        <v>448</v>
      </c>
      <c r="O247" s="317"/>
      <c r="P247" s="318"/>
      <c r="Q247" s="316"/>
      <c r="R247" s="318"/>
      <c r="S247" s="455" t="s">
        <v>8</v>
      </c>
      <c r="T247" s="456">
        <v>70.8</v>
      </c>
      <c r="U247" s="452">
        <f>+T247*'INPUT &amp; OUTPUT'!$R$9</f>
        <v>70.8</v>
      </c>
      <c r="V247" s="452">
        <v>0.9</v>
      </c>
      <c r="W247" s="594">
        <v>0</v>
      </c>
      <c r="X247" s="452">
        <f>+W247*'INPUT &amp; OUTPUT'!$R$9</f>
        <v>0</v>
      </c>
      <c r="AP247" s="305"/>
      <c r="AY247" s="298"/>
      <c r="BC247" s="282"/>
    </row>
    <row r="248" spans="2:55" x14ac:dyDescent="0.25">
      <c r="B248" s="372" t="s">
        <v>476</v>
      </c>
      <c r="C248" s="317"/>
      <c r="D248" s="317"/>
      <c r="E248" s="318"/>
      <c r="G248" s="316" t="s">
        <v>190</v>
      </c>
      <c r="H248" s="318"/>
      <c r="J248" s="316" t="s">
        <v>78</v>
      </c>
      <c r="K248" s="318"/>
      <c r="N248" s="372" t="s">
        <v>443</v>
      </c>
      <c r="O248" s="317"/>
      <c r="P248" s="318"/>
      <c r="Q248" s="316"/>
      <c r="R248" s="318"/>
      <c r="S248" s="455" t="s">
        <v>8</v>
      </c>
      <c r="T248" s="456">
        <v>20.2</v>
      </c>
      <c r="U248" s="452">
        <f>+T248*'INPUT &amp; OUTPUT'!$R$9</f>
        <v>20.2</v>
      </c>
      <c r="V248" s="452">
        <v>0</v>
      </c>
      <c r="W248" s="593">
        <v>0</v>
      </c>
      <c r="X248" s="452">
        <f>+W248*'INPUT &amp; OUTPUT'!$R$9</f>
        <v>0</v>
      </c>
      <c r="AP248" s="305"/>
      <c r="AY248" s="298"/>
      <c r="BC248" s="282"/>
    </row>
    <row r="249" spans="2:55" x14ac:dyDescent="0.25">
      <c r="B249" s="372" t="s">
        <v>608</v>
      </c>
      <c r="C249" s="317"/>
      <c r="D249" s="317"/>
      <c r="E249" s="318"/>
      <c r="G249" s="316" t="s">
        <v>196</v>
      </c>
      <c r="H249" s="318"/>
      <c r="J249" s="316" t="s">
        <v>448</v>
      </c>
      <c r="K249" s="318"/>
      <c r="N249" s="372" t="s">
        <v>556</v>
      </c>
      <c r="O249" s="317"/>
      <c r="P249" s="318"/>
      <c r="Q249" s="316"/>
      <c r="R249" s="318"/>
      <c r="S249" s="455" t="s">
        <v>8</v>
      </c>
      <c r="T249" s="456">
        <v>20.2</v>
      </c>
      <c r="U249" s="452">
        <f>+T249*'INPUT &amp; OUTPUT'!$R$9</f>
        <v>20.2</v>
      </c>
      <c r="V249" s="452">
        <v>0</v>
      </c>
      <c r="W249" s="594">
        <v>0</v>
      </c>
      <c r="X249" s="452">
        <f>+W249*'INPUT &amp; OUTPUT'!$R$9</f>
        <v>0</v>
      </c>
      <c r="AP249" s="305"/>
      <c r="AY249" s="298"/>
      <c r="BC249" s="282"/>
    </row>
    <row r="250" spans="2:55" x14ac:dyDescent="0.25">
      <c r="B250" s="372" t="s">
        <v>609</v>
      </c>
      <c r="C250" s="317"/>
      <c r="D250" s="317"/>
      <c r="E250" s="318"/>
      <c r="G250" s="316" t="s">
        <v>346</v>
      </c>
      <c r="H250" s="318"/>
      <c r="J250" s="316" t="s">
        <v>179</v>
      </c>
      <c r="K250" s="318"/>
      <c r="N250" s="372" t="s">
        <v>557</v>
      </c>
      <c r="O250" s="317"/>
      <c r="P250" s="318"/>
      <c r="Q250" s="316"/>
      <c r="R250" s="318"/>
      <c r="S250" s="455" t="s">
        <v>8</v>
      </c>
      <c r="T250" s="456">
        <v>202.2</v>
      </c>
      <c r="U250" s="452">
        <f>+T250*'INPUT &amp; OUTPUT'!$R$9</f>
        <v>202.2</v>
      </c>
      <c r="V250" s="452">
        <v>0</v>
      </c>
      <c r="W250" s="594">
        <v>0</v>
      </c>
      <c r="X250" s="452">
        <f>+W250*'INPUT &amp; OUTPUT'!$R$9</f>
        <v>0</v>
      </c>
      <c r="AP250" s="305"/>
      <c r="AY250" s="298"/>
      <c r="BC250" s="282"/>
    </row>
    <row r="251" spans="2:55" x14ac:dyDescent="0.25">
      <c r="B251" s="417" t="s">
        <v>477</v>
      </c>
      <c r="C251" s="331"/>
      <c r="D251" s="331"/>
      <c r="E251" s="332"/>
      <c r="G251" s="316" t="s">
        <v>239</v>
      </c>
      <c r="H251" s="318"/>
      <c r="J251" s="316" t="s">
        <v>254</v>
      </c>
      <c r="K251" s="318"/>
      <c r="N251" s="372" t="s">
        <v>444</v>
      </c>
      <c r="O251" s="317"/>
      <c r="P251" s="318"/>
      <c r="Q251" s="316"/>
      <c r="R251" s="318"/>
      <c r="S251" s="455" t="s">
        <v>8</v>
      </c>
      <c r="T251" s="456">
        <v>50.55</v>
      </c>
      <c r="U251" s="452">
        <f>+T251*'INPUT &amp; OUTPUT'!$R$9</f>
        <v>50.55</v>
      </c>
      <c r="V251" s="452">
        <v>0.9</v>
      </c>
      <c r="W251" s="594">
        <v>0</v>
      </c>
      <c r="X251" s="452">
        <f>+W251*'INPUT &amp; OUTPUT'!$R$9</f>
        <v>0</v>
      </c>
      <c r="AP251" s="305"/>
      <c r="AY251" s="298"/>
      <c r="BC251" s="282"/>
    </row>
    <row r="252" spans="2:55" x14ac:dyDescent="0.25">
      <c r="B252" s="457" t="s">
        <v>660</v>
      </c>
      <c r="C252" s="423"/>
      <c r="D252" s="423"/>
      <c r="E252" s="430"/>
      <c r="G252" s="316" t="s">
        <v>68</v>
      </c>
      <c r="H252" s="318"/>
      <c r="J252" s="316" t="s">
        <v>599</v>
      </c>
      <c r="K252" s="318"/>
      <c r="N252" s="372" t="s">
        <v>442</v>
      </c>
      <c r="O252" s="317"/>
      <c r="P252" s="318"/>
      <c r="Q252" s="316"/>
      <c r="R252" s="318"/>
      <c r="S252" s="455" t="s">
        <v>503</v>
      </c>
      <c r="T252" s="456">
        <v>0</v>
      </c>
      <c r="U252" s="452">
        <f>+T252*'INPUT &amp; OUTPUT'!$R$9</f>
        <v>0</v>
      </c>
      <c r="V252" s="452">
        <v>0</v>
      </c>
      <c r="W252" s="593">
        <v>0</v>
      </c>
      <c r="X252" s="452">
        <f>+W252*'INPUT &amp; OUTPUT'!$R$9</f>
        <v>0</v>
      </c>
      <c r="AP252" s="305"/>
      <c r="AY252" s="298"/>
      <c r="BC252" s="282"/>
    </row>
    <row r="253" spans="2:55" x14ac:dyDescent="0.25">
      <c r="G253" s="404" t="s">
        <v>191</v>
      </c>
      <c r="H253" s="318"/>
      <c r="J253" s="316" t="s">
        <v>180</v>
      </c>
      <c r="K253" s="318"/>
      <c r="N253" s="372" t="s">
        <v>478</v>
      </c>
      <c r="O253" s="317"/>
      <c r="P253" s="318"/>
      <c r="Q253" s="316"/>
      <c r="R253" s="318"/>
      <c r="S253" s="455" t="s">
        <v>503</v>
      </c>
      <c r="T253" s="456">
        <v>0</v>
      </c>
      <c r="U253" s="452">
        <f>+T253*'INPUT &amp; OUTPUT'!$R$9</f>
        <v>0</v>
      </c>
      <c r="V253" s="452">
        <v>0</v>
      </c>
      <c r="W253" s="593">
        <v>0</v>
      </c>
      <c r="X253" s="452">
        <f>+W253*'INPUT &amp; OUTPUT'!$R$9</f>
        <v>0</v>
      </c>
      <c r="AP253" s="305"/>
      <c r="AY253" s="298"/>
      <c r="BC253" s="282"/>
    </row>
    <row r="254" spans="2:55" x14ac:dyDescent="0.25">
      <c r="G254" s="316" t="s">
        <v>242</v>
      </c>
      <c r="H254" s="318"/>
      <c r="J254" s="316" t="s">
        <v>181</v>
      </c>
      <c r="K254" s="318"/>
      <c r="N254" s="334" t="s">
        <v>224</v>
      </c>
      <c r="O254" s="322"/>
      <c r="P254" s="375"/>
      <c r="Q254" s="316"/>
      <c r="R254" s="375"/>
      <c r="S254" s="336" t="s">
        <v>455</v>
      </c>
      <c r="T254" s="451" t="s">
        <v>455</v>
      </c>
      <c r="U254" s="452" t="s">
        <v>455</v>
      </c>
      <c r="V254" s="451" t="s">
        <v>455</v>
      </c>
      <c r="W254" s="594">
        <v>0</v>
      </c>
      <c r="X254" s="451" t="s">
        <v>455</v>
      </c>
      <c r="AP254" s="305"/>
      <c r="AY254" s="298"/>
      <c r="BC254" s="282"/>
    </row>
    <row r="255" spans="2:55" x14ac:dyDescent="0.25">
      <c r="G255" s="316" t="s">
        <v>228</v>
      </c>
      <c r="H255" s="318"/>
      <c r="J255" s="316" t="s">
        <v>79</v>
      </c>
      <c r="K255" s="318"/>
      <c r="N255" s="372" t="s">
        <v>476</v>
      </c>
      <c r="O255" s="317"/>
      <c r="P255" s="318"/>
      <c r="Q255" s="316"/>
      <c r="R255" s="318"/>
      <c r="S255" s="455" t="s">
        <v>8</v>
      </c>
      <c r="T255" s="456">
        <v>70.8</v>
      </c>
      <c r="U255" s="452">
        <f>+T255*'INPUT &amp; OUTPUT'!$R$9</f>
        <v>70.8</v>
      </c>
      <c r="V255" s="452">
        <v>0.2</v>
      </c>
      <c r="W255" s="594">
        <v>0</v>
      </c>
      <c r="X255" s="452">
        <f>+W255*'INPUT &amp; OUTPUT'!$R$9</f>
        <v>0</v>
      </c>
      <c r="AP255" s="305"/>
      <c r="AY255" s="298"/>
      <c r="BC255" s="282"/>
    </row>
    <row r="256" spans="2:55" x14ac:dyDescent="0.25">
      <c r="G256" s="316" t="s">
        <v>234</v>
      </c>
      <c r="H256" s="318"/>
      <c r="J256" s="316" t="s">
        <v>182</v>
      </c>
      <c r="K256" s="318"/>
      <c r="N256" s="372" t="s">
        <v>660</v>
      </c>
      <c r="O256" s="317"/>
      <c r="P256" s="318"/>
      <c r="Q256" s="316"/>
      <c r="R256" s="318"/>
      <c r="S256" s="455" t="s">
        <v>221</v>
      </c>
      <c r="T256" s="451">
        <v>28311.200000000001</v>
      </c>
      <c r="U256" s="452">
        <f>+T256*'INPUT &amp; OUTPUT'!$R$9</f>
        <v>28311.200000000001</v>
      </c>
      <c r="V256" s="452"/>
      <c r="W256" s="593">
        <v>0</v>
      </c>
      <c r="X256" s="452">
        <f>+W256*'INPUT &amp; OUTPUT'!$R$9</f>
        <v>0</v>
      </c>
      <c r="AP256" s="305"/>
      <c r="AY256" s="298"/>
      <c r="BC256" s="282"/>
    </row>
    <row r="257" spans="7:55" x14ac:dyDescent="0.25">
      <c r="G257" s="316" t="s">
        <v>197</v>
      </c>
      <c r="H257" s="318"/>
      <c r="J257" s="316" t="s">
        <v>138</v>
      </c>
      <c r="K257" s="318"/>
      <c r="N257" s="372" t="s">
        <v>608</v>
      </c>
      <c r="O257" s="317"/>
      <c r="P257" s="318"/>
      <c r="Q257" s="316"/>
      <c r="R257" s="318"/>
      <c r="S257" s="336" t="s">
        <v>409</v>
      </c>
      <c r="T257" s="451">
        <v>20222.3</v>
      </c>
      <c r="U257" s="452">
        <f>+T257*'INPUT &amp; OUTPUT'!$R$9</f>
        <v>20222.3</v>
      </c>
      <c r="V257" s="452"/>
      <c r="W257" s="593">
        <v>0</v>
      </c>
      <c r="X257" s="452">
        <f>+W257*'INPUT &amp; OUTPUT'!$R$9</f>
        <v>0</v>
      </c>
      <c r="AP257" s="305"/>
      <c r="AY257" s="298"/>
      <c r="BC257" s="282"/>
    </row>
    <row r="258" spans="7:55" x14ac:dyDescent="0.25">
      <c r="G258" s="316" t="s">
        <v>198</v>
      </c>
      <c r="H258" s="318"/>
      <c r="J258" s="316" t="s">
        <v>564</v>
      </c>
      <c r="K258" s="318"/>
      <c r="N258" s="372" t="s">
        <v>609</v>
      </c>
      <c r="O258" s="317"/>
      <c r="P258" s="318"/>
      <c r="Q258" s="316"/>
      <c r="R258" s="318"/>
      <c r="S258" s="336" t="s">
        <v>409</v>
      </c>
      <c r="T258" s="451">
        <v>28311.200000000001</v>
      </c>
      <c r="U258" s="452">
        <f>+T258*'INPUT &amp; OUTPUT'!$R$9</f>
        <v>28311.200000000001</v>
      </c>
      <c r="V258" s="452"/>
      <c r="W258" s="593">
        <v>0</v>
      </c>
      <c r="X258" s="452">
        <f>+W258*'INPUT &amp; OUTPUT'!$R$9</f>
        <v>0</v>
      </c>
      <c r="AP258" s="305"/>
      <c r="AY258" s="298"/>
      <c r="BC258" s="282"/>
    </row>
    <row r="259" spans="7:55" x14ac:dyDescent="0.25">
      <c r="G259" s="316" t="s">
        <v>253</v>
      </c>
      <c r="H259" s="318"/>
      <c r="J259" s="316" t="s">
        <v>80</v>
      </c>
      <c r="K259" s="318"/>
      <c r="N259" s="417" t="s">
        <v>477</v>
      </c>
      <c r="O259" s="331"/>
      <c r="P259" s="332"/>
      <c r="Q259" s="330"/>
      <c r="R259" s="332"/>
      <c r="S259" s="338" t="s">
        <v>455</v>
      </c>
      <c r="T259" s="458" t="s">
        <v>455</v>
      </c>
      <c r="U259" s="459" t="s">
        <v>455</v>
      </c>
      <c r="V259" s="458" t="s">
        <v>455</v>
      </c>
      <c r="W259" s="595">
        <v>0</v>
      </c>
      <c r="X259" s="458" t="s">
        <v>455</v>
      </c>
      <c r="AP259" s="305"/>
      <c r="AY259" s="298"/>
      <c r="BC259" s="282"/>
    </row>
    <row r="260" spans="7:55" x14ac:dyDescent="0.25">
      <c r="G260" s="316" t="s">
        <v>235</v>
      </c>
      <c r="H260" s="318"/>
      <c r="J260" s="316" t="s">
        <v>186</v>
      </c>
      <c r="K260" s="318"/>
      <c r="AP260" s="305"/>
      <c r="AY260" s="298"/>
      <c r="BC260" s="282"/>
    </row>
    <row r="261" spans="7:55" x14ac:dyDescent="0.25">
      <c r="G261" s="316" t="s">
        <v>225</v>
      </c>
      <c r="H261" s="318"/>
      <c r="J261" s="316" t="s">
        <v>134</v>
      </c>
      <c r="K261" s="318"/>
      <c r="AP261" s="305"/>
      <c r="AY261" s="298"/>
      <c r="BC261" s="282"/>
    </row>
    <row r="262" spans="7:55" x14ac:dyDescent="0.25">
      <c r="G262" s="316" t="s">
        <v>199</v>
      </c>
      <c r="H262" s="318"/>
      <c r="J262" s="316" t="s">
        <v>346</v>
      </c>
      <c r="K262" s="318"/>
      <c r="AP262" s="305"/>
      <c r="AY262" s="298"/>
      <c r="BC262" s="282"/>
    </row>
    <row r="263" spans="7:55" x14ac:dyDescent="0.25">
      <c r="G263" s="316" t="s">
        <v>72</v>
      </c>
      <c r="H263" s="318"/>
      <c r="J263" s="316" t="s">
        <v>565</v>
      </c>
      <c r="K263" s="318"/>
      <c r="AP263" s="305"/>
      <c r="AY263" s="298"/>
      <c r="BC263" s="282"/>
    </row>
    <row r="264" spans="7:55" x14ac:dyDescent="0.25">
      <c r="G264" s="316" t="s">
        <v>247</v>
      </c>
      <c r="H264" s="318"/>
      <c r="J264" s="316" t="s">
        <v>147</v>
      </c>
      <c r="K264" s="318"/>
      <c r="AP264" s="305"/>
      <c r="AY264" s="298"/>
      <c r="BC264" s="282"/>
    </row>
    <row r="265" spans="7:55" x14ac:dyDescent="0.25">
      <c r="G265" s="316" t="s">
        <v>248</v>
      </c>
      <c r="H265" s="318"/>
      <c r="J265" s="316" t="s">
        <v>148</v>
      </c>
      <c r="K265" s="318"/>
      <c r="AP265" s="305"/>
      <c r="AY265" s="298"/>
      <c r="BC265" s="282"/>
    </row>
    <row r="266" spans="7:55" x14ac:dyDescent="0.25">
      <c r="G266" s="316" t="s">
        <v>236</v>
      </c>
      <c r="H266" s="318"/>
      <c r="J266" s="316" t="s">
        <v>135</v>
      </c>
      <c r="K266" s="318"/>
      <c r="AP266" s="305"/>
      <c r="AY266" s="298"/>
      <c r="BC266" s="282"/>
    </row>
    <row r="267" spans="7:55" x14ac:dyDescent="0.25">
      <c r="G267" s="316" t="s">
        <v>237</v>
      </c>
      <c r="H267" s="318"/>
      <c r="J267" s="316" t="s">
        <v>149</v>
      </c>
      <c r="K267" s="318"/>
      <c r="AP267" s="305"/>
      <c r="AY267" s="298"/>
      <c r="BC267" s="282"/>
    </row>
    <row r="268" spans="7:55" x14ac:dyDescent="0.25">
      <c r="G268" s="316" t="s">
        <v>238</v>
      </c>
      <c r="H268" s="318"/>
      <c r="J268" s="316" t="s">
        <v>81</v>
      </c>
      <c r="K268" s="318"/>
      <c r="AP268" s="305"/>
      <c r="AY268" s="298"/>
      <c r="BC268" s="282"/>
    </row>
    <row r="269" spans="7:55" x14ac:dyDescent="0.25">
      <c r="G269" s="316" t="s">
        <v>362</v>
      </c>
      <c r="H269" s="318"/>
      <c r="J269" s="316" t="s">
        <v>234</v>
      </c>
      <c r="K269" s="318"/>
      <c r="AP269" s="305"/>
      <c r="AY269" s="298"/>
      <c r="BC269" s="282"/>
    </row>
    <row r="270" spans="7:55" x14ac:dyDescent="0.25">
      <c r="G270" s="316" t="s">
        <v>69</v>
      </c>
      <c r="H270" s="318"/>
      <c r="J270" s="316" t="s">
        <v>150</v>
      </c>
      <c r="K270" s="318"/>
      <c r="AP270" s="305"/>
      <c r="AY270" s="298"/>
      <c r="BC270" s="282"/>
    </row>
    <row r="271" spans="7:55" x14ac:dyDescent="0.25">
      <c r="G271" s="316" t="s">
        <v>70</v>
      </c>
      <c r="H271" s="318"/>
      <c r="J271" s="316" t="s">
        <v>593</v>
      </c>
      <c r="K271" s="318"/>
      <c r="AP271" s="305"/>
      <c r="AY271" s="298"/>
      <c r="BC271" s="282"/>
    </row>
    <row r="272" spans="7:55" x14ac:dyDescent="0.25">
      <c r="G272" s="316" t="s">
        <v>250</v>
      </c>
      <c r="H272" s="318"/>
      <c r="J272" s="316" t="s">
        <v>553</v>
      </c>
      <c r="K272" s="318"/>
      <c r="AP272" s="305"/>
      <c r="AY272" s="298"/>
      <c r="BC272" s="282"/>
    </row>
    <row r="273" spans="2:55" x14ac:dyDescent="0.25">
      <c r="G273" s="316" t="s">
        <v>71</v>
      </c>
      <c r="H273" s="318"/>
      <c r="J273" s="316" t="s">
        <v>151</v>
      </c>
      <c r="K273" s="318"/>
      <c r="AP273" s="305"/>
      <c r="AY273" s="298"/>
      <c r="BC273" s="282"/>
    </row>
    <row r="274" spans="2:55" x14ac:dyDescent="0.25">
      <c r="G274" s="316" t="s">
        <v>251</v>
      </c>
      <c r="H274" s="318"/>
      <c r="J274" s="316" t="s">
        <v>82</v>
      </c>
      <c r="K274" s="318"/>
      <c r="AP274" s="305"/>
      <c r="AY274" s="298"/>
      <c r="BC274" s="282"/>
    </row>
    <row r="275" spans="2:55" x14ac:dyDescent="0.25">
      <c r="G275" s="316" t="s">
        <v>252</v>
      </c>
      <c r="H275" s="318"/>
      <c r="J275" s="316" t="s">
        <v>83</v>
      </c>
      <c r="K275" s="318"/>
      <c r="AP275" s="305"/>
      <c r="AY275" s="298"/>
      <c r="BC275" s="282"/>
    </row>
    <row r="276" spans="2:55" ht="12.75" customHeight="1" x14ac:dyDescent="0.25">
      <c r="G276" s="330" t="s">
        <v>200</v>
      </c>
      <c r="H276" s="332"/>
      <c r="J276" s="316" t="s">
        <v>152</v>
      </c>
      <c r="K276" s="318"/>
      <c r="AP276" s="305"/>
      <c r="AY276" s="298"/>
      <c r="BC276" s="282"/>
    </row>
    <row r="277" spans="2:55" x14ac:dyDescent="0.25">
      <c r="J277" s="316" t="s">
        <v>153</v>
      </c>
      <c r="K277" s="318"/>
      <c r="AP277" s="305"/>
      <c r="AY277" s="298"/>
      <c r="BC277" s="282"/>
    </row>
    <row r="278" spans="2:55" x14ac:dyDescent="0.25">
      <c r="J278" s="316" t="s">
        <v>136</v>
      </c>
      <c r="K278" s="318"/>
      <c r="X278" s="305"/>
      <c r="Y278" s="305"/>
      <c r="Z278" s="305"/>
      <c r="AA278" s="305"/>
      <c r="AP278" s="305"/>
      <c r="AY278" s="298"/>
      <c r="BC278" s="282"/>
    </row>
    <row r="279" spans="2:55" x14ac:dyDescent="0.25">
      <c r="B279" s="309"/>
      <c r="J279" s="316" t="s">
        <v>84</v>
      </c>
      <c r="K279" s="318"/>
      <c r="Y279" s="305"/>
      <c r="Z279" s="305"/>
      <c r="AA279" s="305"/>
      <c r="AP279" s="305"/>
      <c r="AY279" s="298"/>
      <c r="BC279" s="282"/>
    </row>
    <row r="280" spans="2:55" x14ac:dyDescent="0.25">
      <c r="J280" s="316" t="s">
        <v>85</v>
      </c>
      <c r="K280" s="318"/>
      <c r="Y280" s="305"/>
      <c r="Z280" s="305"/>
      <c r="AA280" s="305"/>
      <c r="AP280" s="305"/>
      <c r="AY280" s="298"/>
      <c r="BC280" s="282"/>
    </row>
    <row r="281" spans="2:55" x14ac:dyDescent="0.25">
      <c r="J281" s="316" t="s">
        <v>137</v>
      </c>
      <c r="K281" s="318"/>
      <c r="Y281" s="305"/>
      <c r="Z281" s="305"/>
      <c r="AA281" s="305"/>
      <c r="AP281" s="305"/>
      <c r="AY281" s="298"/>
      <c r="BC281" s="282"/>
    </row>
    <row r="282" spans="2:55" x14ac:dyDescent="0.25">
      <c r="J282" s="316" t="s">
        <v>155</v>
      </c>
      <c r="K282" s="318"/>
      <c r="Y282" s="305"/>
      <c r="Z282" s="305"/>
      <c r="AA282" s="305"/>
      <c r="AP282" s="305"/>
      <c r="AY282" s="298"/>
      <c r="BC282" s="282"/>
    </row>
    <row r="283" spans="2:55" x14ac:dyDescent="0.25">
      <c r="J283" s="316" t="s">
        <v>156</v>
      </c>
      <c r="K283" s="318"/>
      <c r="Y283" s="305"/>
      <c r="Z283" s="305"/>
      <c r="AA283" s="305"/>
      <c r="AP283" s="305"/>
      <c r="AY283" s="298"/>
      <c r="BC283" s="282"/>
    </row>
    <row r="284" spans="2:55" x14ac:dyDescent="0.25">
      <c r="J284" s="316" t="s">
        <v>157</v>
      </c>
      <c r="K284" s="318"/>
      <c r="X284" s="305"/>
      <c r="Y284" s="305"/>
      <c r="Z284" s="305"/>
      <c r="AA284" s="305"/>
      <c r="AP284" s="305"/>
      <c r="AY284" s="298"/>
      <c r="BC284" s="282"/>
    </row>
    <row r="285" spans="2:55" x14ac:dyDescent="0.25">
      <c r="J285" s="316" t="s">
        <v>86</v>
      </c>
      <c r="K285" s="318"/>
      <c r="X285" s="305"/>
      <c r="Y285" s="305"/>
      <c r="Z285" s="305"/>
      <c r="AA285" s="305"/>
      <c r="AP285" s="305"/>
      <c r="AY285" s="298"/>
      <c r="BC285" s="282"/>
    </row>
    <row r="286" spans="2:55" x14ac:dyDescent="0.25">
      <c r="J286" s="316" t="s">
        <v>184</v>
      </c>
      <c r="K286" s="318"/>
      <c r="X286" s="305"/>
      <c r="Y286" s="305"/>
      <c r="Z286" s="305"/>
      <c r="AA286" s="305"/>
      <c r="AP286" s="305"/>
      <c r="AY286" s="298"/>
      <c r="BC286" s="282"/>
    </row>
    <row r="287" spans="2:55" x14ac:dyDescent="0.25">
      <c r="J287" s="316" t="s">
        <v>87</v>
      </c>
      <c r="K287" s="318"/>
      <c r="X287" s="305"/>
      <c r="Y287" s="305"/>
      <c r="Z287" s="305"/>
      <c r="AA287" s="305"/>
      <c r="AP287" s="305"/>
      <c r="AY287" s="298"/>
      <c r="BC287" s="282"/>
    </row>
    <row r="288" spans="2:55" x14ac:dyDescent="0.25">
      <c r="J288" s="316" t="s">
        <v>88</v>
      </c>
      <c r="K288" s="318"/>
      <c r="X288" s="305"/>
      <c r="Y288" s="305"/>
      <c r="Z288" s="305"/>
      <c r="AP288" s="305"/>
      <c r="AY288" s="298"/>
      <c r="BC288" s="282"/>
    </row>
    <row r="289" spans="10:55" x14ac:dyDescent="0.25">
      <c r="J289" s="316" t="s">
        <v>237</v>
      </c>
      <c r="K289" s="318"/>
      <c r="X289" s="305"/>
      <c r="Y289" s="305"/>
      <c r="Z289" s="305"/>
      <c r="AP289" s="305"/>
      <c r="AY289" s="298"/>
      <c r="BC289" s="282"/>
    </row>
    <row r="290" spans="10:55" x14ac:dyDescent="0.25">
      <c r="J290" s="316" t="s">
        <v>185</v>
      </c>
      <c r="K290" s="318"/>
      <c r="X290" s="305"/>
      <c r="Y290" s="305"/>
      <c r="Z290" s="305"/>
      <c r="AP290" s="305"/>
      <c r="AY290" s="298"/>
      <c r="BC290" s="282"/>
    </row>
    <row r="291" spans="10:55" x14ac:dyDescent="0.25">
      <c r="J291" s="316" t="s">
        <v>89</v>
      </c>
      <c r="K291" s="318"/>
      <c r="X291" s="305"/>
      <c r="AP291" s="305"/>
      <c r="AY291" s="298"/>
      <c r="BC291" s="282"/>
    </row>
    <row r="292" spans="10:55" x14ac:dyDescent="0.25">
      <c r="J292" s="316" t="s">
        <v>362</v>
      </c>
      <c r="K292" s="318"/>
      <c r="X292" s="305"/>
      <c r="AP292" s="305"/>
      <c r="AY292" s="298"/>
      <c r="BC292" s="282"/>
    </row>
    <row r="293" spans="10:55" x14ac:dyDescent="0.25">
      <c r="J293" s="316" t="s">
        <v>90</v>
      </c>
      <c r="K293" s="318"/>
      <c r="X293" s="305"/>
      <c r="AP293" s="305"/>
      <c r="AY293" s="298"/>
      <c r="BC293" s="282"/>
    </row>
    <row r="294" spans="10:55" x14ac:dyDescent="0.25">
      <c r="J294" s="316" t="s">
        <v>133</v>
      </c>
      <c r="K294" s="318"/>
      <c r="X294" s="305"/>
      <c r="AP294" s="305"/>
      <c r="AY294" s="298"/>
      <c r="BC294" s="282"/>
    </row>
    <row r="295" spans="10:55" x14ac:dyDescent="0.25">
      <c r="J295" s="316" t="s">
        <v>183</v>
      </c>
      <c r="K295" s="318"/>
      <c r="AP295" s="305"/>
      <c r="AY295" s="298"/>
      <c r="BC295" s="282"/>
    </row>
    <row r="296" spans="10:55" x14ac:dyDescent="0.25">
      <c r="J296" s="316" t="s">
        <v>143</v>
      </c>
      <c r="K296" s="318"/>
      <c r="AP296" s="305"/>
      <c r="AY296" s="298"/>
      <c r="BC296" s="282"/>
    </row>
    <row r="297" spans="10:55" x14ac:dyDescent="0.25">
      <c r="J297" s="316" t="s">
        <v>144</v>
      </c>
      <c r="K297" s="318"/>
      <c r="AP297" s="305"/>
      <c r="AY297" s="298"/>
      <c r="BC297" s="282"/>
    </row>
    <row r="298" spans="10:55" x14ac:dyDescent="0.25">
      <c r="J298" s="316" t="s">
        <v>154</v>
      </c>
      <c r="K298" s="318"/>
      <c r="AP298" s="305"/>
      <c r="AY298" s="298"/>
      <c r="BC298" s="282"/>
    </row>
    <row r="299" spans="10:55" x14ac:dyDescent="0.25">
      <c r="J299" s="316" t="s">
        <v>91</v>
      </c>
      <c r="K299" s="318"/>
      <c r="AP299" s="305"/>
      <c r="AY299" s="298"/>
      <c r="BC299" s="282"/>
    </row>
    <row r="300" spans="10:55" x14ac:dyDescent="0.25">
      <c r="J300" s="316" t="s">
        <v>145</v>
      </c>
      <c r="K300" s="318"/>
      <c r="AP300" s="305"/>
      <c r="AY300" s="298"/>
      <c r="BC300" s="282"/>
    </row>
    <row r="301" spans="10:55" x14ac:dyDescent="0.25">
      <c r="J301" s="316" t="s">
        <v>146</v>
      </c>
      <c r="K301" s="318"/>
      <c r="AP301" s="305"/>
      <c r="AY301" s="298"/>
      <c r="BC301" s="282"/>
    </row>
    <row r="302" spans="10:55" x14ac:dyDescent="0.25">
      <c r="J302" s="316" t="s">
        <v>252</v>
      </c>
      <c r="K302" s="318"/>
      <c r="AP302" s="305"/>
      <c r="AY302" s="298"/>
      <c r="BC302" s="282"/>
    </row>
    <row r="303" spans="10:55" x14ac:dyDescent="0.25">
      <c r="J303" s="316" t="s">
        <v>139</v>
      </c>
      <c r="K303" s="318"/>
      <c r="AP303" s="305"/>
      <c r="AY303" s="298"/>
      <c r="BC303" s="282"/>
    </row>
    <row r="304" spans="10:55" x14ac:dyDescent="0.25">
      <c r="J304" s="330" t="s">
        <v>140</v>
      </c>
      <c r="K304" s="332"/>
      <c r="AP304" s="305"/>
      <c r="AY304" s="298"/>
      <c r="BC304" s="282"/>
    </row>
    <row r="305" spans="11:55" x14ac:dyDescent="0.25">
      <c r="AP305" s="305"/>
      <c r="AY305" s="298"/>
      <c r="BC305" s="282"/>
    </row>
    <row r="306" spans="11:55" x14ac:dyDescent="0.25">
      <c r="AP306" s="305"/>
      <c r="AY306" s="298"/>
      <c r="BC306" s="282"/>
    </row>
    <row r="307" spans="11:55" x14ac:dyDescent="0.25">
      <c r="AP307" s="305"/>
      <c r="AY307" s="298"/>
      <c r="BC307" s="282"/>
    </row>
    <row r="308" spans="11:55" x14ac:dyDescent="0.25">
      <c r="AP308" s="305"/>
      <c r="AY308" s="298"/>
      <c r="BC308" s="282"/>
    </row>
    <row r="309" spans="11:55" x14ac:dyDescent="0.25">
      <c r="AP309" s="305"/>
      <c r="AY309" s="298"/>
      <c r="BC309" s="282"/>
    </row>
    <row r="310" spans="11:55" x14ac:dyDescent="0.25">
      <c r="AP310" s="305"/>
      <c r="AY310" s="298"/>
      <c r="BC310" s="282"/>
    </row>
    <row r="311" spans="11:55" x14ac:dyDescent="0.25">
      <c r="AP311" s="305"/>
      <c r="AY311" s="298"/>
      <c r="BC311" s="282"/>
    </row>
    <row r="312" spans="11:55" x14ac:dyDescent="0.25">
      <c r="AP312" s="305"/>
      <c r="AY312" s="298"/>
      <c r="BC312" s="282"/>
    </row>
    <row r="313" spans="11:55" x14ac:dyDescent="0.25">
      <c r="AP313" s="305"/>
      <c r="AY313" s="298"/>
      <c r="BC313" s="282"/>
    </row>
    <row r="314" spans="11:55" x14ac:dyDescent="0.25">
      <c r="AP314" s="305"/>
      <c r="AY314" s="298"/>
      <c r="BC314" s="282"/>
    </row>
    <row r="315" spans="11:55" x14ac:dyDescent="0.25">
      <c r="AP315" s="305"/>
      <c r="AY315" s="298"/>
      <c r="BC315" s="282"/>
    </row>
    <row r="316" spans="11:55" x14ac:dyDescent="0.25">
      <c r="K316" s="282" t="str">
        <f>IF(G316=I316,"","NOT ok")</f>
        <v/>
      </c>
      <c r="S316" s="282" t="str">
        <f>+CONCATENATE(G316,Q316,H316,R316)</f>
        <v/>
      </c>
      <c r="AP316" s="305"/>
    </row>
    <row r="317" spans="11:55" x14ac:dyDescent="0.25">
      <c r="K317" s="282" t="str">
        <f t="shared" ref="K317:K380" si="1">IF(G317=I317,"","NOT ok")</f>
        <v/>
      </c>
      <c r="AP317" s="305"/>
    </row>
    <row r="318" spans="11:55" x14ac:dyDescent="0.25">
      <c r="K318" s="282" t="str">
        <f t="shared" si="1"/>
        <v/>
      </c>
      <c r="AP318" s="305"/>
    </row>
    <row r="319" spans="11:55" x14ac:dyDescent="0.25">
      <c r="K319" s="282" t="str">
        <f t="shared" si="1"/>
        <v/>
      </c>
      <c r="AP319" s="305"/>
    </row>
    <row r="320" spans="11:55" x14ac:dyDescent="0.25">
      <c r="K320" s="282" t="str">
        <f t="shared" si="1"/>
        <v/>
      </c>
      <c r="AP320" s="305"/>
    </row>
    <row r="321" spans="11:42" x14ac:dyDescent="0.25">
      <c r="K321" s="282" t="str">
        <f t="shared" si="1"/>
        <v/>
      </c>
      <c r="AP321" s="305"/>
    </row>
    <row r="322" spans="11:42" ht="17.25" customHeight="1" x14ac:dyDescent="0.25">
      <c r="K322" s="282" t="str">
        <f t="shared" si="1"/>
        <v/>
      </c>
      <c r="AP322" s="305"/>
    </row>
    <row r="323" spans="11:42" ht="15.75" customHeight="1" x14ac:dyDescent="0.25">
      <c r="K323" s="282" t="str">
        <f t="shared" si="1"/>
        <v/>
      </c>
      <c r="AP323" s="305"/>
    </row>
    <row r="324" spans="11:42" ht="13.5" customHeight="1" x14ac:dyDescent="0.25">
      <c r="K324" s="282" t="str">
        <f t="shared" si="1"/>
        <v/>
      </c>
      <c r="AP324" s="305"/>
    </row>
    <row r="325" spans="11:42" x14ac:dyDescent="0.25">
      <c r="K325" s="282" t="str">
        <f t="shared" si="1"/>
        <v/>
      </c>
      <c r="AP325" s="305"/>
    </row>
    <row r="326" spans="11:42" x14ac:dyDescent="0.25">
      <c r="K326" s="282" t="str">
        <f t="shared" si="1"/>
        <v/>
      </c>
      <c r="AP326" s="305"/>
    </row>
    <row r="327" spans="11:42" x14ac:dyDescent="0.25">
      <c r="K327" s="282" t="str">
        <f t="shared" si="1"/>
        <v/>
      </c>
      <c r="AP327" s="305"/>
    </row>
    <row r="328" spans="11:42" x14ac:dyDescent="0.25">
      <c r="K328" s="282" t="str">
        <f t="shared" si="1"/>
        <v/>
      </c>
      <c r="AP328" s="305"/>
    </row>
    <row r="329" spans="11:42" x14ac:dyDescent="0.25">
      <c r="K329" s="282" t="str">
        <f t="shared" si="1"/>
        <v/>
      </c>
      <c r="AP329" s="305"/>
    </row>
    <row r="330" spans="11:42" x14ac:dyDescent="0.25">
      <c r="K330" s="282" t="str">
        <f t="shared" si="1"/>
        <v/>
      </c>
      <c r="AP330" s="305"/>
    </row>
    <row r="331" spans="11:42" x14ac:dyDescent="0.25">
      <c r="K331" s="282" t="str">
        <f t="shared" si="1"/>
        <v/>
      </c>
      <c r="AP331" s="305"/>
    </row>
    <row r="332" spans="11:42" x14ac:dyDescent="0.25">
      <c r="K332" s="282" t="str">
        <f t="shared" si="1"/>
        <v/>
      </c>
      <c r="AP332" s="305"/>
    </row>
    <row r="333" spans="11:42" x14ac:dyDescent="0.25">
      <c r="K333" s="282" t="str">
        <f t="shared" si="1"/>
        <v/>
      </c>
      <c r="AP333" s="305"/>
    </row>
    <row r="334" spans="11:42" x14ac:dyDescent="0.25">
      <c r="AP334" s="305"/>
    </row>
    <row r="335" spans="11:42" x14ac:dyDescent="0.25">
      <c r="AP335" s="305"/>
    </row>
    <row r="336" spans="11:42" x14ac:dyDescent="0.25">
      <c r="K336" s="282" t="str">
        <f t="shared" si="1"/>
        <v/>
      </c>
      <c r="AP336" s="305"/>
    </row>
    <row r="337" spans="11:42" x14ac:dyDescent="0.25">
      <c r="K337" s="282" t="str">
        <f t="shared" si="1"/>
        <v/>
      </c>
      <c r="AP337" s="305"/>
    </row>
    <row r="338" spans="11:42" x14ac:dyDescent="0.25">
      <c r="K338" s="282" t="str">
        <f t="shared" si="1"/>
        <v/>
      </c>
      <c r="AP338" s="305"/>
    </row>
    <row r="339" spans="11:42" x14ac:dyDescent="0.25">
      <c r="K339" s="282" t="str">
        <f t="shared" si="1"/>
        <v/>
      </c>
      <c r="AP339" s="305"/>
    </row>
    <row r="340" spans="11:42" x14ac:dyDescent="0.25">
      <c r="K340" s="282" t="str">
        <f t="shared" si="1"/>
        <v/>
      </c>
      <c r="AP340" s="305"/>
    </row>
    <row r="341" spans="11:42" x14ac:dyDescent="0.25">
      <c r="K341" s="282" t="str">
        <f t="shared" si="1"/>
        <v/>
      </c>
      <c r="AP341" s="305"/>
    </row>
    <row r="342" spans="11:42" x14ac:dyDescent="0.25">
      <c r="AP342" s="305"/>
    </row>
    <row r="343" spans="11:42" x14ac:dyDescent="0.25">
      <c r="K343" s="282" t="str">
        <f t="shared" si="1"/>
        <v/>
      </c>
      <c r="AP343" s="305"/>
    </row>
    <row r="344" spans="11:42" x14ac:dyDescent="0.25">
      <c r="K344" s="282" t="str">
        <f t="shared" si="1"/>
        <v/>
      </c>
      <c r="AP344" s="305"/>
    </row>
    <row r="345" spans="11:42" x14ac:dyDescent="0.25">
      <c r="K345" s="282" t="str">
        <f t="shared" si="1"/>
        <v/>
      </c>
      <c r="AP345" s="305"/>
    </row>
    <row r="346" spans="11:42" x14ac:dyDescent="0.25">
      <c r="K346" s="282" t="str">
        <f t="shared" si="1"/>
        <v/>
      </c>
      <c r="AP346" s="305"/>
    </row>
    <row r="347" spans="11:42" x14ac:dyDescent="0.25">
      <c r="K347" s="282" t="str">
        <f t="shared" si="1"/>
        <v/>
      </c>
      <c r="AP347" s="305"/>
    </row>
    <row r="348" spans="11:42" x14ac:dyDescent="0.25">
      <c r="K348" s="282" t="str">
        <f t="shared" si="1"/>
        <v/>
      </c>
      <c r="AP348" s="305"/>
    </row>
    <row r="349" spans="11:42" x14ac:dyDescent="0.25">
      <c r="K349" s="282" t="str">
        <f t="shared" si="1"/>
        <v/>
      </c>
      <c r="AP349" s="305"/>
    </row>
    <row r="350" spans="11:42" ht="12.75" customHeight="1" x14ac:dyDescent="0.25">
      <c r="K350" s="282" t="str">
        <f t="shared" si="1"/>
        <v/>
      </c>
      <c r="AP350" s="305"/>
    </row>
    <row r="351" spans="11:42" x14ac:dyDescent="0.25">
      <c r="K351" s="282" t="str">
        <f t="shared" si="1"/>
        <v/>
      </c>
      <c r="AP351" s="305"/>
    </row>
    <row r="352" spans="11:42" ht="17.25" customHeight="1" x14ac:dyDescent="0.25">
      <c r="K352" s="282" t="str">
        <f t="shared" si="1"/>
        <v/>
      </c>
      <c r="AP352" s="305"/>
    </row>
    <row r="353" spans="11:42" x14ac:dyDescent="0.25">
      <c r="AP353" s="305"/>
    </row>
    <row r="354" spans="11:42" x14ac:dyDescent="0.25">
      <c r="AP354" s="305"/>
    </row>
    <row r="355" spans="11:42" x14ac:dyDescent="0.25">
      <c r="K355" s="282" t="str">
        <f t="shared" si="1"/>
        <v/>
      </c>
      <c r="AP355" s="305"/>
    </row>
    <row r="356" spans="11:42" x14ac:dyDescent="0.25">
      <c r="K356" s="282" t="str">
        <f t="shared" si="1"/>
        <v/>
      </c>
      <c r="AP356" s="305"/>
    </row>
    <row r="357" spans="11:42" x14ac:dyDescent="0.25">
      <c r="K357" s="282" t="str">
        <f t="shared" si="1"/>
        <v/>
      </c>
      <c r="AP357" s="305"/>
    </row>
    <row r="358" spans="11:42" x14ac:dyDescent="0.25">
      <c r="K358" s="282" t="str">
        <f t="shared" si="1"/>
        <v/>
      </c>
      <c r="AP358" s="305"/>
    </row>
    <row r="359" spans="11:42" x14ac:dyDescent="0.25">
      <c r="K359" s="282" t="str">
        <f t="shared" si="1"/>
        <v/>
      </c>
      <c r="AP359" s="305"/>
    </row>
    <row r="360" spans="11:42" x14ac:dyDescent="0.25">
      <c r="K360" s="282" t="str">
        <f t="shared" si="1"/>
        <v/>
      </c>
      <c r="AP360" s="305"/>
    </row>
    <row r="361" spans="11:42" x14ac:dyDescent="0.25">
      <c r="K361" s="282" t="str">
        <f t="shared" si="1"/>
        <v/>
      </c>
      <c r="AP361" s="305"/>
    </row>
    <row r="362" spans="11:42" x14ac:dyDescent="0.25">
      <c r="K362" s="282" t="str">
        <f t="shared" si="1"/>
        <v/>
      </c>
      <c r="AP362" s="305"/>
    </row>
    <row r="363" spans="11:42" x14ac:dyDescent="0.25">
      <c r="K363" s="282" t="str">
        <f t="shared" si="1"/>
        <v/>
      </c>
      <c r="AP363" s="305"/>
    </row>
    <row r="364" spans="11:42" x14ac:dyDescent="0.25">
      <c r="K364" s="282" t="str">
        <f t="shared" si="1"/>
        <v/>
      </c>
      <c r="AP364" s="305"/>
    </row>
    <row r="365" spans="11:42" x14ac:dyDescent="0.25">
      <c r="K365" s="282" t="str">
        <f t="shared" si="1"/>
        <v/>
      </c>
      <c r="AP365" s="305"/>
    </row>
    <row r="366" spans="11:42" x14ac:dyDescent="0.25">
      <c r="K366" s="282" t="str">
        <f t="shared" si="1"/>
        <v/>
      </c>
      <c r="AP366" s="305"/>
    </row>
    <row r="367" spans="11:42" x14ac:dyDescent="0.25">
      <c r="K367" s="282" t="str">
        <f t="shared" si="1"/>
        <v/>
      </c>
      <c r="AP367" s="305"/>
    </row>
    <row r="368" spans="11:42" x14ac:dyDescent="0.25">
      <c r="K368" s="282" t="str">
        <f t="shared" si="1"/>
        <v/>
      </c>
      <c r="AP368" s="305"/>
    </row>
    <row r="369" spans="11:42" x14ac:dyDescent="0.25">
      <c r="K369" s="282" t="str">
        <f t="shared" si="1"/>
        <v/>
      </c>
      <c r="AP369" s="305"/>
    </row>
    <row r="370" spans="11:42" x14ac:dyDescent="0.25">
      <c r="K370" s="282" t="str">
        <f t="shared" si="1"/>
        <v/>
      </c>
      <c r="AP370" s="305"/>
    </row>
    <row r="371" spans="11:42" x14ac:dyDescent="0.25">
      <c r="K371" s="282" t="str">
        <f t="shared" si="1"/>
        <v/>
      </c>
      <c r="AP371" s="305"/>
    </row>
    <row r="372" spans="11:42" x14ac:dyDescent="0.25">
      <c r="K372" s="282" t="str">
        <f t="shared" si="1"/>
        <v/>
      </c>
      <c r="AP372" s="305"/>
    </row>
    <row r="373" spans="11:42" x14ac:dyDescent="0.25">
      <c r="K373" s="282" t="str">
        <f t="shared" si="1"/>
        <v/>
      </c>
      <c r="AP373" s="305"/>
    </row>
    <row r="374" spans="11:42" x14ac:dyDescent="0.25">
      <c r="K374" s="282" t="str">
        <f t="shared" si="1"/>
        <v/>
      </c>
      <c r="AP374" s="305"/>
    </row>
    <row r="375" spans="11:42" x14ac:dyDescent="0.25">
      <c r="K375" s="282" t="str">
        <f t="shared" si="1"/>
        <v/>
      </c>
      <c r="AP375" s="305"/>
    </row>
    <row r="376" spans="11:42" x14ac:dyDescent="0.25">
      <c r="K376" s="282" t="str">
        <f t="shared" si="1"/>
        <v/>
      </c>
      <c r="AP376" s="305"/>
    </row>
    <row r="377" spans="11:42" x14ac:dyDescent="0.25">
      <c r="K377" s="282" t="str">
        <f t="shared" si="1"/>
        <v/>
      </c>
      <c r="AP377" s="305"/>
    </row>
    <row r="378" spans="11:42" x14ac:dyDescent="0.25">
      <c r="K378" s="282" t="str">
        <f t="shared" si="1"/>
        <v/>
      </c>
      <c r="AP378" s="305"/>
    </row>
    <row r="379" spans="11:42" x14ac:dyDescent="0.25">
      <c r="K379" s="282" t="str">
        <f t="shared" si="1"/>
        <v/>
      </c>
      <c r="AP379" s="305"/>
    </row>
    <row r="380" spans="11:42" x14ac:dyDescent="0.25">
      <c r="K380" s="282" t="str">
        <f t="shared" si="1"/>
        <v/>
      </c>
      <c r="AP380" s="305"/>
    </row>
    <row r="381" spans="11:42" x14ac:dyDescent="0.25">
      <c r="K381" s="282" t="str">
        <f t="shared" ref="K381:K444" si="2">IF(G381=I381,"","NOT ok")</f>
        <v/>
      </c>
      <c r="AP381" s="305"/>
    </row>
    <row r="382" spans="11:42" x14ac:dyDescent="0.25">
      <c r="K382" s="282" t="str">
        <f t="shared" si="2"/>
        <v/>
      </c>
      <c r="AP382" s="305"/>
    </row>
    <row r="383" spans="11:42" x14ac:dyDescent="0.25">
      <c r="K383" s="282" t="str">
        <f t="shared" si="2"/>
        <v/>
      </c>
      <c r="AP383" s="305"/>
    </row>
    <row r="384" spans="11:42" x14ac:dyDescent="0.25">
      <c r="K384" s="282" t="str">
        <f t="shared" si="2"/>
        <v/>
      </c>
      <c r="AP384" s="305"/>
    </row>
    <row r="385" spans="11:42" x14ac:dyDescent="0.25">
      <c r="K385" s="282" t="str">
        <f t="shared" si="2"/>
        <v/>
      </c>
      <c r="AP385" s="305"/>
    </row>
    <row r="386" spans="11:42" x14ac:dyDescent="0.25">
      <c r="K386" s="282" t="str">
        <f t="shared" si="2"/>
        <v/>
      </c>
      <c r="AP386" s="305"/>
    </row>
    <row r="387" spans="11:42" x14ac:dyDescent="0.25">
      <c r="K387" s="282" t="str">
        <f t="shared" si="2"/>
        <v/>
      </c>
    </row>
    <row r="388" spans="11:42" x14ac:dyDescent="0.25">
      <c r="K388" s="282" t="str">
        <f t="shared" si="2"/>
        <v/>
      </c>
    </row>
    <row r="389" spans="11:42" x14ac:dyDescent="0.25">
      <c r="K389" s="282" t="str">
        <f t="shared" si="2"/>
        <v/>
      </c>
    </row>
    <row r="390" spans="11:42" x14ac:dyDescent="0.25">
      <c r="K390" s="282" t="str">
        <f t="shared" si="2"/>
        <v/>
      </c>
    </row>
    <row r="391" spans="11:42" x14ac:dyDescent="0.25">
      <c r="K391" s="282" t="str">
        <f t="shared" si="2"/>
        <v/>
      </c>
    </row>
    <row r="392" spans="11:42" x14ac:dyDescent="0.25">
      <c r="K392" s="282" t="str">
        <f t="shared" si="2"/>
        <v/>
      </c>
    </row>
    <row r="393" spans="11:42" x14ac:dyDescent="0.25">
      <c r="K393" s="282" t="str">
        <f t="shared" si="2"/>
        <v/>
      </c>
    </row>
    <row r="394" spans="11:42" x14ac:dyDescent="0.25">
      <c r="K394" s="282" t="str">
        <f t="shared" si="2"/>
        <v/>
      </c>
    </row>
    <row r="395" spans="11:42" x14ac:dyDescent="0.25">
      <c r="K395" s="282" t="str">
        <f t="shared" si="2"/>
        <v/>
      </c>
    </row>
    <row r="396" spans="11:42" x14ac:dyDescent="0.25">
      <c r="K396" s="282" t="str">
        <f t="shared" si="2"/>
        <v/>
      </c>
    </row>
    <row r="397" spans="11:42" x14ac:dyDescent="0.25">
      <c r="K397" s="282" t="str">
        <f t="shared" si="2"/>
        <v/>
      </c>
    </row>
    <row r="398" spans="11:42" x14ac:dyDescent="0.25">
      <c r="K398" s="282" t="str">
        <f t="shared" si="2"/>
        <v/>
      </c>
    </row>
    <row r="399" spans="11:42" x14ac:dyDescent="0.25">
      <c r="K399" s="282" t="str">
        <f t="shared" si="2"/>
        <v/>
      </c>
    </row>
    <row r="400" spans="11:42" x14ac:dyDescent="0.25">
      <c r="K400" s="282" t="str">
        <f t="shared" si="2"/>
        <v/>
      </c>
    </row>
    <row r="401" spans="11:11" x14ac:dyDescent="0.25">
      <c r="K401" s="282" t="str">
        <f t="shared" si="2"/>
        <v/>
      </c>
    </row>
    <row r="402" spans="11:11" x14ac:dyDescent="0.25">
      <c r="K402" s="282" t="str">
        <f t="shared" si="2"/>
        <v/>
      </c>
    </row>
    <row r="403" spans="11:11" x14ac:dyDescent="0.25">
      <c r="K403" s="282" t="str">
        <f t="shared" si="2"/>
        <v/>
      </c>
    </row>
    <row r="404" spans="11:11" x14ac:dyDescent="0.25">
      <c r="K404" s="282" t="str">
        <f t="shared" si="2"/>
        <v/>
      </c>
    </row>
    <row r="405" spans="11:11" x14ac:dyDescent="0.25">
      <c r="K405" s="282" t="str">
        <f t="shared" si="2"/>
        <v/>
      </c>
    </row>
    <row r="406" spans="11:11" x14ac:dyDescent="0.25">
      <c r="K406" s="282" t="str">
        <f t="shared" si="2"/>
        <v/>
      </c>
    </row>
    <row r="407" spans="11:11" x14ac:dyDescent="0.25">
      <c r="K407" s="282" t="str">
        <f t="shared" si="2"/>
        <v/>
      </c>
    </row>
    <row r="408" spans="11:11" x14ac:dyDescent="0.25">
      <c r="K408" s="282" t="str">
        <f t="shared" si="2"/>
        <v/>
      </c>
    </row>
    <row r="409" spans="11:11" x14ac:dyDescent="0.25">
      <c r="K409" s="282" t="str">
        <f t="shared" si="2"/>
        <v/>
      </c>
    </row>
    <row r="410" spans="11:11" x14ac:dyDescent="0.25">
      <c r="K410" s="282" t="str">
        <f t="shared" si="2"/>
        <v/>
      </c>
    </row>
    <row r="411" spans="11:11" x14ac:dyDescent="0.25">
      <c r="K411" s="282" t="str">
        <f t="shared" si="2"/>
        <v/>
      </c>
    </row>
    <row r="412" spans="11:11" x14ac:dyDescent="0.25">
      <c r="K412" s="282" t="str">
        <f t="shared" si="2"/>
        <v/>
      </c>
    </row>
    <row r="413" spans="11:11" x14ac:dyDescent="0.25">
      <c r="K413" s="282" t="str">
        <f t="shared" si="2"/>
        <v/>
      </c>
    </row>
    <row r="414" spans="11:11" x14ac:dyDescent="0.25">
      <c r="K414" s="282" t="str">
        <f t="shared" si="2"/>
        <v/>
      </c>
    </row>
    <row r="415" spans="11:11" x14ac:dyDescent="0.25">
      <c r="K415" s="282" t="str">
        <f t="shared" si="2"/>
        <v/>
      </c>
    </row>
    <row r="416" spans="11:11" x14ac:dyDescent="0.25">
      <c r="K416" s="282" t="str">
        <f t="shared" si="2"/>
        <v/>
      </c>
    </row>
    <row r="417" spans="11:11" x14ac:dyDescent="0.25">
      <c r="K417" s="282" t="str">
        <f t="shared" si="2"/>
        <v/>
      </c>
    </row>
    <row r="418" spans="11:11" x14ac:dyDescent="0.25">
      <c r="K418" s="282" t="str">
        <f t="shared" si="2"/>
        <v/>
      </c>
    </row>
    <row r="419" spans="11:11" x14ac:dyDescent="0.25">
      <c r="K419" s="282" t="str">
        <f t="shared" si="2"/>
        <v/>
      </c>
    </row>
    <row r="420" spans="11:11" x14ac:dyDescent="0.25">
      <c r="K420" s="282" t="str">
        <f t="shared" si="2"/>
        <v/>
      </c>
    </row>
    <row r="421" spans="11:11" x14ac:dyDescent="0.25">
      <c r="K421" s="282" t="str">
        <f t="shared" si="2"/>
        <v/>
      </c>
    </row>
    <row r="422" spans="11:11" x14ac:dyDescent="0.25">
      <c r="K422" s="282" t="str">
        <f t="shared" si="2"/>
        <v/>
      </c>
    </row>
    <row r="423" spans="11:11" x14ac:dyDescent="0.25">
      <c r="K423" s="282" t="str">
        <f t="shared" si="2"/>
        <v/>
      </c>
    </row>
    <row r="424" spans="11:11" x14ac:dyDescent="0.25">
      <c r="K424" s="282" t="str">
        <f t="shared" si="2"/>
        <v/>
      </c>
    </row>
    <row r="425" spans="11:11" x14ac:dyDescent="0.25">
      <c r="K425" s="282" t="str">
        <f t="shared" si="2"/>
        <v/>
      </c>
    </row>
    <row r="426" spans="11:11" x14ac:dyDescent="0.25">
      <c r="K426" s="282" t="str">
        <f t="shared" si="2"/>
        <v/>
      </c>
    </row>
    <row r="427" spans="11:11" x14ac:dyDescent="0.25">
      <c r="K427" s="282" t="str">
        <f t="shared" si="2"/>
        <v/>
      </c>
    </row>
    <row r="428" spans="11:11" x14ac:dyDescent="0.25">
      <c r="K428" s="282" t="str">
        <f t="shared" si="2"/>
        <v/>
      </c>
    </row>
    <row r="429" spans="11:11" x14ac:dyDescent="0.25">
      <c r="K429" s="282" t="str">
        <f t="shared" si="2"/>
        <v/>
      </c>
    </row>
    <row r="430" spans="11:11" x14ac:dyDescent="0.25">
      <c r="K430" s="282" t="str">
        <f t="shared" si="2"/>
        <v/>
      </c>
    </row>
    <row r="431" spans="11:11" x14ac:dyDescent="0.25">
      <c r="K431" s="282" t="str">
        <f t="shared" si="2"/>
        <v/>
      </c>
    </row>
    <row r="432" spans="11:11" x14ac:dyDescent="0.25">
      <c r="K432" s="282" t="str">
        <f t="shared" si="2"/>
        <v/>
      </c>
    </row>
    <row r="433" spans="11:11" x14ac:dyDescent="0.25">
      <c r="K433" s="282" t="str">
        <f t="shared" si="2"/>
        <v/>
      </c>
    </row>
    <row r="435" spans="11:11" x14ac:dyDescent="0.25">
      <c r="K435" s="282" t="str">
        <f t="shared" si="2"/>
        <v/>
      </c>
    </row>
    <row r="436" spans="11:11" x14ac:dyDescent="0.25">
      <c r="K436" s="282" t="str">
        <f t="shared" si="2"/>
        <v/>
      </c>
    </row>
    <row r="437" spans="11:11" x14ac:dyDescent="0.25">
      <c r="K437" s="282" t="str">
        <f t="shared" si="2"/>
        <v/>
      </c>
    </row>
    <row r="438" spans="11:11" x14ac:dyDescent="0.25">
      <c r="K438" s="282" t="str">
        <f t="shared" si="2"/>
        <v/>
      </c>
    </row>
    <row r="439" spans="11:11" x14ac:dyDescent="0.25">
      <c r="K439" s="282" t="str">
        <f t="shared" si="2"/>
        <v/>
      </c>
    </row>
    <row r="440" spans="11:11" x14ac:dyDescent="0.25">
      <c r="K440" s="282" t="str">
        <f t="shared" si="2"/>
        <v/>
      </c>
    </row>
    <row r="441" spans="11:11" x14ac:dyDescent="0.25">
      <c r="K441" s="282" t="str">
        <f t="shared" si="2"/>
        <v/>
      </c>
    </row>
    <row r="444" spans="11:11" x14ac:dyDescent="0.25">
      <c r="K444" s="282" t="str">
        <f t="shared" si="2"/>
        <v/>
      </c>
    </row>
    <row r="445" spans="11:11" x14ac:dyDescent="0.25">
      <c r="K445" s="282" t="str">
        <f t="shared" ref="K445:K452" si="3">IF(G445=I445,"","NOT ok")</f>
        <v/>
      </c>
    </row>
    <row r="446" spans="11:11" x14ac:dyDescent="0.25">
      <c r="K446" s="282" t="str">
        <f t="shared" si="3"/>
        <v/>
      </c>
    </row>
    <row r="447" spans="11:11" x14ac:dyDescent="0.25">
      <c r="K447" s="282" t="str">
        <f t="shared" si="3"/>
        <v/>
      </c>
    </row>
    <row r="448" spans="11:11" x14ac:dyDescent="0.25">
      <c r="K448" s="282" t="str">
        <f t="shared" si="3"/>
        <v/>
      </c>
    </row>
    <row r="449" spans="11:11" x14ac:dyDescent="0.25">
      <c r="K449" s="282" t="str">
        <f t="shared" si="3"/>
        <v/>
      </c>
    </row>
    <row r="450" spans="11:11" x14ac:dyDescent="0.25">
      <c r="K450" s="282" t="str">
        <f t="shared" si="3"/>
        <v/>
      </c>
    </row>
    <row r="451" spans="11:11" x14ac:dyDescent="0.25">
      <c r="K451" s="282" t="str">
        <f t="shared" si="3"/>
        <v/>
      </c>
    </row>
    <row r="452" spans="11:11" x14ac:dyDescent="0.25">
      <c r="K452" s="282" t="str">
        <f t="shared" si="3"/>
        <v/>
      </c>
    </row>
  </sheetData>
  <sheetProtection password="CDF4" sheet="1" objects="1" scenarios="1"/>
  <autoFilter ref="T53:AQ193" xr:uid="{00000000-0009-0000-0000-000003000000}"/>
  <dataConsolidate/>
  <mergeCells count="40">
    <mergeCell ref="N215:P216"/>
    <mergeCell ref="V215:X215"/>
    <mergeCell ref="T51:W51"/>
    <mergeCell ref="S215:U215"/>
    <mergeCell ref="AE32:AI32"/>
    <mergeCell ref="T50:AQ50"/>
    <mergeCell ref="O31:Q32"/>
    <mergeCell ref="R31:S31"/>
    <mergeCell ref="Y30:AC31"/>
    <mergeCell ref="Q215:R216"/>
    <mergeCell ref="AJ52:AK52"/>
    <mergeCell ref="G15:I15"/>
    <mergeCell ref="H18:J18"/>
    <mergeCell ref="J32:K32"/>
    <mergeCell ref="G31:M31"/>
    <mergeCell ref="AN51:AQ51"/>
    <mergeCell ref="AJ51:AM51"/>
    <mergeCell ref="Y32:AA33"/>
    <mergeCell ref="AB32:AC32"/>
    <mergeCell ref="O30:U30"/>
    <mergeCell ref="V30:W31"/>
    <mergeCell ref="B50:R50"/>
    <mergeCell ref="AE33:AG33"/>
    <mergeCell ref="G51:K51"/>
    <mergeCell ref="L51:N51"/>
    <mergeCell ref="B51:F51"/>
    <mergeCell ref="B31:E31"/>
    <mergeCell ref="G32:I32"/>
    <mergeCell ref="O33:P33"/>
    <mergeCell ref="L32:M32"/>
    <mergeCell ref="Z51:AD51"/>
    <mergeCell ref="AX51:BB51"/>
    <mergeCell ref="AE51:AI51"/>
    <mergeCell ref="AT50:BR50"/>
    <mergeCell ref="AT51:AW52"/>
    <mergeCell ref="BI52:BJ52"/>
    <mergeCell ref="BI51:BL51"/>
    <mergeCell ref="BC51:BH51"/>
    <mergeCell ref="BM51:BN51"/>
    <mergeCell ref="BO51:BR51"/>
  </mergeCells>
  <phoneticPr fontId="4" type="noConversion"/>
  <conditionalFormatting sqref="T151:T193 X161:Y193">
    <cfRule type="cellIs" priority="1" stopIfTrue="1" operator="equal">
      <formula>2</formula>
    </cfRule>
  </conditionalFormatting>
  <conditionalFormatting sqref="Z52 AE52:AE53 X53:Z53 AN53 AO53:AQ55 T58:T60 X58:Y64 AO58:AQ78 T62:T64 T69 X70:Y71 T71:T72 Y74:Y76 T76 X76 X80:Y87 AJ82:AJ86 T85 T90 Y90 T94:T100 X95:Y96 Y98:Y100 AK101:AK102 X102:Y103 T102:T104 Y105:Y108 X108 AO117:AO133 X118:Y118 T121 X121:Y121 X123:Y124 X126:Y129 T133 X133:Y133 T136 X136:Y136 AO137:AO141 X138:Y145 T142:T145 AO143:AQ187 X151:Y153 AO189:AQ192 AO189:AP193 T197 X197:Y197 AO197:AQ197 AP199:AQ204">
    <cfRule type="cellIs" priority="8" stopIfTrue="1" operator="equal">
      <formula>2</formula>
    </cfRule>
  </conditionalFormatting>
  <conditionalFormatting sqref="AO80:AQ93">
    <cfRule type="cellIs" priority="3" stopIfTrue="1" operator="equal">
      <formula>2</formula>
    </cfRule>
  </conditionalFormatting>
  <conditionalFormatting sqref="AO95:AQ116 X110:Y116">
    <cfRule type="cellIs" priority="6" stopIfTrue="1" operator="equal">
      <formula>2</formula>
    </cfRule>
  </conditionalFormatting>
  <conditionalFormatting sqref="AP117:AQ140">
    <cfRule type="cellIs" priority="7" stopIfTrue="1" operator="equal">
      <formula>2</formula>
    </cfRule>
  </conditionalFormatting>
  <conditionalFormatting sqref="AP188:AQ188">
    <cfRule type="cellIs" priority="2" stopIfTrue="1" operator="equal">
      <formula>2</formula>
    </cfRule>
  </conditionalFormatting>
  <conditionalFormatting sqref="AX53:AX210 AZ53:AZ210">
    <cfRule type="cellIs" priority="4" stopIfTrue="1" operator="equal">
      <formula>2</formula>
    </cfRule>
  </conditionalFormatting>
  <dataValidations count="7">
    <dataValidation type="list" allowBlank="1" showInputMessage="1" showErrorMessage="1" sqref="O96 AN54:AN191" xr:uid="{00000000-0002-0000-0300-000000000000}">
      <formula1>$B$216:$B$251</formula1>
    </dataValidation>
    <dataValidation type="list" allowBlank="1" showInputMessage="1" showErrorMessage="1" sqref="AF82:AF87 AE212 AF102 AF95 AF62 AF70:AF73 CA54:CA112" xr:uid="{00000000-0002-0000-0300-000001000000}">
      <formula1>#REF!</formula1>
    </dataValidation>
    <dataValidation type="list" allowBlank="1" showInputMessage="1" showErrorMessage="1" sqref="AI211:AI212" xr:uid="{00000000-0002-0000-0300-000002000000}">
      <formula1>$AR$53:$AR$63</formula1>
    </dataValidation>
    <dataValidation type="list" allowBlank="1" showInputMessage="1" showErrorMessage="1" sqref="AM211:AM212" xr:uid="{00000000-0002-0000-0300-000003000000}">
      <formula1>($B$216:$B$234)</formula1>
    </dataValidation>
    <dataValidation type="list" allowBlank="1" showInputMessage="1" showErrorMessage="1" sqref="N240 O54:O95 O97:O111" xr:uid="{00000000-0002-0000-0300-000004000000}">
      <formula1>$B$216:$B$252</formula1>
    </dataValidation>
    <dataValidation type="list" allowBlank="1" showInputMessage="1" showErrorMessage="1" sqref="Y54:Y191" xr:uid="{00000000-0002-0000-0300-000005000000}">
      <formula1>$J$216:$J$305</formula1>
    </dataValidation>
    <dataValidation type="list" allowBlank="1" showInputMessage="1" showErrorMessage="1" sqref="X54:X191" xr:uid="{00000000-0002-0000-0300-000006000000}">
      <formula1>$G$216:$G$277</formula1>
    </dataValidation>
  </dataValidations>
  <hyperlinks>
    <hyperlink ref="BO51:BR51" location="'Reference Data'!B213:E249" display="SPRP charge grouping" xr:uid="{00000000-0004-0000-0300-000000000000}"/>
    <hyperlink ref="X51" location="'Reference Data'!G212:H274" display="City plan" xr:uid="{00000000-0004-0000-0300-000001000000}"/>
    <hyperlink ref="Y51" location="'Reference Data'!J212:K302" display="QPP" xr:uid="{00000000-0004-0000-0300-000002000000}"/>
    <hyperlink ref="C4:E4" location="'Reference Data'!B30:E34" display="Table 1 : Development Type" xr:uid="{00000000-0004-0000-0300-000003000000}"/>
    <hyperlink ref="C5" location="'Reference Data'!G30:M44" display="Table 2 : Charge Catchments matching" xr:uid="{00000000-0004-0000-0300-000004000000}"/>
    <hyperlink ref="C6" location="'Reference Data'!O29:W44" display="Table 3: Roads Charge rates on catchments" xr:uid="{00000000-0004-0000-0300-000005000000}"/>
    <hyperlink ref="C7" location="'Reference Data'!Y29:AC39" display="Table 4: Sewer &amp; Water  Charge rates on catchments" xr:uid="{00000000-0004-0000-0300-000006000000}"/>
    <hyperlink ref="C8" location="'Reference Data'!AE31:AI36" display="Table 5: Stormwater  Charge rates on catchments" xr:uid="{00000000-0004-0000-0300-000007000000}"/>
    <hyperlink ref="C9" location="'Reference Data'!B49:R110" display="Table 6.1 : ROL Equivalencies matching" xr:uid="{00000000-0004-0000-0300-000008000000}"/>
    <hyperlink ref="C10" location="'Reference Data'!T49:AQ195" display="Table 6.2 : MCU  Equivalencies matching" xr:uid="{00000000-0004-0000-0300-000009000000}"/>
    <hyperlink ref="C12" location="'Reference Data'!B213:E249" display="Table 7.1 - Max std charge grouping" xr:uid="{00000000-0004-0000-0300-00000A000000}"/>
    <hyperlink ref="C13" location="'Reference Data'!G212:H274" display="7.2A City Plan Definitions" xr:uid="{00000000-0004-0000-0300-00000B000000}"/>
    <hyperlink ref="C14" location="'Reference Data'!J212:K302" display="7.2B QPP definitions" xr:uid="{00000000-0004-0000-0300-00000C000000}"/>
    <hyperlink ref="C15" location="'Reference Data'!N212:X256" display="Table 7.3 - SPRP maximum Charge Rates " xr:uid="{00000000-0004-0000-0300-00000D000000}"/>
    <hyperlink ref="AN51:AQ51" location="'Reference Data'!B213:E249" display="SPRP charge grouping" xr:uid="{00000000-0004-0000-0300-00000E000000}"/>
  </hyperlinks>
  <pageMargins left="0.32" right="0.19685039370078741" top="0.59055118110236227" bottom="0.98425196850393704" header="0.51181102362204722" footer="0.51181102362204722"/>
  <pageSetup paperSize="9" scale="75" orientation="landscape"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AD69"/>
  <sheetViews>
    <sheetView showGridLines="0" showZeros="0" zoomScale="75" zoomScaleNormal="75" workbookViewId="0"/>
  </sheetViews>
  <sheetFormatPr defaultColWidth="9.109375" defaultRowHeight="13.2" x14ac:dyDescent="0.25"/>
  <cols>
    <col min="1" max="1" width="3.109375" style="21" customWidth="1"/>
    <col min="2" max="2" width="15.5546875" style="21" customWidth="1"/>
    <col min="3" max="3" width="13" style="21" customWidth="1"/>
    <col min="4" max="4" width="6.44140625" style="21" customWidth="1"/>
    <col min="5" max="5" width="8" style="21" customWidth="1"/>
    <col min="6" max="6" width="7.88671875" style="21" customWidth="1"/>
    <col min="7" max="7" width="9.44140625" style="21" customWidth="1"/>
    <col min="8" max="8" width="8.33203125" style="21" customWidth="1"/>
    <col min="9" max="9" width="13.44140625" style="21" customWidth="1"/>
    <col min="10" max="10" width="10.6640625" style="21" customWidth="1"/>
    <col min="11" max="11" width="24.109375" style="21" customWidth="1"/>
    <col min="12" max="12" width="12.33203125" style="21" customWidth="1"/>
    <col min="13" max="13" width="12.44140625" style="21" customWidth="1"/>
    <col min="14" max="14" width="12.88671875" style="21" customWidth="1"/>
    <col min="15" max="15" width="26.6640625" style="21" customWidth="1"/>
    <col min="16" max="16" width="14.33203125" style="21" customWidth="1"/>
    <col min="17" max="17" width="8.33203125" style="21" customWidth="1"/>
    <col min="18" max="18" width="7.5546875" style="21" customWidth="1"/>
    <col min="19" max="19" width="8.6640625" style="21" customWidth="1"/>
    <col min="20" max="20" width="7.88671875" style="21" customWidth="1"/>
    <col min="21" max="22" width="9.109375" style="21"/>
    <col min="23" max="23" width="9.6640625" style="21" customWidth="1"/>
    <col min="24" max="24" width="6.33203125" style="21" customWidth="1"/>
    <col min="25" max="28" width="9.109375" style="21"/>
    <col min="29" max="30" width="9.109375" style="21" hidden="1" customWidth="1"/>
    <col min="31" max="31" width="0" style="21" hidden="1" customWidth="1"/>
    <col min="32" max="32" width="9.109375" style="21"/>
    <col min="33" max="33" width="16.88671875" style="21" customWidth="1"/>
    <col min="34" max="34" width="10.33203125" style="21" customWidth="1"/>
    <col min="35" max="16384" width="9.109375" style="21"/>
  </cols>
  <sheetData>
    <row r="1" spans="1:30" ht="15.6" x14ac:dyDescent="0.3">
      <c r="A1" s="57" t="s">
        <v>472</v>
      </c>
      <c r="Q1" s="22"/>
    </row>
    <row r="2" spans="1:30" ht="15.6" x14ac:dyDescent="0.3">
      <c r="A2" s="57"/>
      <c r="Q2" s="22"/>
    </row>
    <row r="3" spans="1:30" ht="15.6" x14ac:dyDescent="0.3">
      <c r="A3" s="57"/>
      <c r="Q3" s="22"/>
    </row>
    <row r="4" spans="1:30" ht="15.6" x14ac:dyDescent="0.3">
      <c r="A4" s="57"/>
      <c r="Q4" s="22"/>
    </row>
    <row r="5" spans="1:30" ht="15.6" x14ac:dyDescent="0.3">
      <c r="A5" s="57"/>
      <c r="I5" s="178"/>
      <c r="Q5" s="22"/>
    </row>
    <row r="6" spans="1:30" ht="12.75" customHeight="1" x14ac:dyDescent="0.25"/>
    <row r="7" spans="1:30" x14ac:dyDescent="0.25">
      <c r="A7" s="36" t="s">
        <v>274</v>
      </c>
      <c r="B7" s="37" t="s">
        <v>484</v>
      </c>
      <c r="C7" s="38"/>
      <c r="D7" s="38"/>
      <c r="E7" s="38"/>
      <c r="F7" s="38"/>
      <c r="G7" s="38"/>
      <c r="H7" s="166"/>
      <c r="J7" s="166"/>
      <c r="K7" s="166"/>
      <c r="L7" s="38"/>
    </row>
    <row r="8" spans="1:30" x14ac:dyDescent="0.25">
      <c r="A8" s="41"/>
      <c r="B8" s="681" t="s">
        <v>264</v>
      </c>
      <c r="C8" s="681"/>
      <c r="D8" s="681"/>
      <c r="E8" s="682"/>
      <c r="F8" s="5" t="s">
        <v>265</v>
      </c>
      <c r="G8" s="680" t="s">
        <v>266</v>
      </c>
      <c r="H8" s="682"/>
      <c r="I8" s="680" t="s">
        <v>502</v>
      </c>
      <c r="J8" s="681"/>
      <c r="K8" s="682"/>
      <c r="L8" s="5" t="s">
        <v>279</v>
      </c>
    </row>
    <row r="9" spans="1:30" ht="15" customHeight="1" x14ac:dyDescent="0.3">
      <c r="A9" s="41"/>
      <c r="B9" s="821">
        <f>'INPUT &amp; OUTPUT'!J22</f>
        <v>0</v>
      </c>
      <c r="C9" s="822"/>
      <c r="D9" s="822"/>
      <c r="E9" s="823"/>
      <c r="F9" s="205">
        <f>'INPUT &amp; OUTPUT'!M22</f>
        <v>0</v>
      </c>
      <c r="G9" s="832">
        <f>'INPUT &amp; OUTPUT'!L22</f>
        <v>0</v>
      </c>
      <c r="H9" s="833"/>
      <c r="I9" s="290">
        <f>IF($G9="","",IF(G9=0,0,IF($G9="TBA","",IF($G9="-","",IF($G9="N/A",0,IF($G9="m²  GFA",INDEX('Reference Data'!$BG$53:$BG$197,'INPUT &amp; OUTPUT'!$AG22),IF($G9="fixture unit","1",INDEX('Reference Data'!$BH$53:$BH$197,'INPUT &amp; OUTPUT'!$AG22))))))))</f>
        <v>0</v>
      </c>
      <c r="J9" s="834" t="str">
        <f>IF($G9="","",IF(G9=0,"",IF($G9="TBA*","",IF($G9="-","",IF($G9="N/A","",IF($G9="m²  GFA","f.u./unit @ 1 EP/5 f.u. or part thereof",IF($G9="fixture unit","EP/5 f.u. or part thereof","EP/unit")))))))</f>
        <v/>
      </c>
      <c r="K9" s="835"/>
      <c r="L9" s="269">
        <f>IF(G9="","",IF($G9="TBA*","",IF($G9="N/A","",IF(B9="Child Care Centre",ROUNDUP((21+0.0754*$F9)/5,0),IF(B9="Educational Establishment",ROUNDUP((9+5.07/100*$F9)/5,0),IF($G9="m²  GFA",ROUNDUP($F9*$I9/5,0),IF($G9="fixture unit",ROUNDUP($F9/5,0),$I9*$F9)))))))</f>
        <v>0</v>
      </c>
      <c r="AC9" s="38">
        <f>'INPUT &amp; OUTPUT'!$AG22</f>
        <v>1</v>
      </c>
      <c r="AD9" s="97"/>
    </row>
    <row r="10" spans="1:30" ht="15" customHeight="1" x14ac:dyDescent="0.3">
      <c r="A10" s="41"/>
      <c r="B10" s="821">
        <f>'INPUT &amp; OUTPUT'!J23</f>
        <v>0</v>
      </c>
      <c r="C10" s="822"/>
      <c r="D10" s="822"/>
      <c r="E10" s="823"/>
      <c r="F10" s="205">
        <f>'INPUT &amp; OUTPUT'!M23</f>
        <v>0</v>
      </c>
      <c r="G10" s="832">
        <f>'INPUT &amp; OUTPUT'!L23</f>
        <v>0</v>
      </c>
      <c r="H10" s="833"/>
      <c r="I10" s="290">
        <f>IF($G10="","",IF(G10=0,0,IF($G10="TBA","",IF($G10="-","",IF($G10="N/A",0,IF($G10="m²  GFA",INDEX('Reference Data'!$BG$53:$BG$197,'INPUT &amp; OUTPUT'!$AG23),IF($G10="fixture unit","1",INDEX('Reference Data'!$BH$53:$BH$197,'INPUT &amp; OUTPUT'!$AG23))))))))</f>
        <v>0</v>
      </c>
      <c r="J10" s="834" t="str">
        <f>IF($G10="","",IF(G10=0,"",IF($G10="TBA*","",IF($G10="-","",IF($G10="N/A","",IF($G10="m²  GFA","f.u./unit @ 1 EP/5 f.u. or part thereof",IF($G10="fixture unit","EP/5 f.u. or part thereof","EP/unit")))))))</f>
        <v/>
      </c>
      <c r="K10" s="835"/>
      <c r="L10" s="269">
        <f>IF(G10="","",IF($G10="TBA*","",IF($G10="N/A","",IF(B10="Child Care Centre",ROUNDUP((21+0.0754*$F10)/5,0),IF(B10="Educational Establishment",ROUNDUP((9+5.07/100*$F10)/5,0),IF($G10="m²  GFA",ROUNDUP($F10*$I10/5,0),IF($G10="fixture unit",ROUNDUP($F10/5,0),$I10*$F10)))))))</f>
        <v>0</v>
      </c>
      <c r="AC10" s="38">
        <f>'INPUT &amp; OUTPUT'!$AG23</f>
        <v>1</v>
      </c>
      <c r="AD10" s="97"/>
    </row>
    <row r="11" spans="1:30" ht="15" customHeight="1" x14ac:dyDescent="0.3">
      <c r="A11" s="41"/>
      <c r="B11" s="821">
        <f>'INPUT &amp; OUTPUT'!J24</f>
        <v>0</v>
      </c>
      <c r="C11" s="822"/>
      <c r="D11" s="822"/>
      <c r="E11" s="823"/>
      <c r="F11" s="205">
        <f>'INPUT &amp; OUTPUT'!M24</f>
        <v>0</v>
      </c>
      <c r="G11" s="832">
        <f>'INPUT &amp; OUTPUT'!L24</f>
        <v>0</v>
      </c>
      <c r="H11" s="833"/>
      <c r="I11" s="290">
        <f>IF($G11="","",IF(G11=0,0,IF($G11="TBA","",IF($G11="-","",IF($G11="N/A",0,IF($G11="m²  GFA",INDEX('Reference Data'!$BG$53:$BG$197,'INPUT &amp; OUTPUT'!$AG24),IF($G11="fixture unit","1",INDEX('Reference Data'!$BH$53:$BH$197,'INPUT &amp; OUTPUT'!$AG24))))))))</f>
        <v>0</v>
      </c>
      <c r="J11" s="834" t="str">
        <f>IF($G11="","",IF(G11=0,"",IF($G11="TBA*","",IF($G11="-","",IF($G11="N/A","",IF($G11="m²  GFA","f.u./unit @ 1 EP/5 f.u. or part thereof",IF($G11="fixture unit","EP/5 f.u. or part thereof","EP/unit")))))))</f>
        <v/>
      </c>
      <c r="K11" s="835"/>
      <c r="L11" s="269">
        <f>IF(G11="","",IF($G11="TBA*","",IF($G11="N/A","",IF(B11="Child Care Centre",ROUNDUP((21+0.0754*$F11)/5,0),IF(B11="Educational Establishment",ROUNDUP((9+5.07/100*$F11)/5,0),IF($G11="m²  GFA",ROUNDUP($F11*$I11/5,0),IF($G11="fixture unit",ROUNDUP($F11/5,0),$I11*$F11)))))))</f>
        <v>0</v>
      </c>
      <c r="AC11" s="38">
        <f>'INPUT &amp; OUTPUT'!$AF49</f>
        <v>0</v>
      </c>
      <c r="AD11" s="97"/>
    </row>
    <row r="12" spans="1:30" ht="15" customHeight="1" x14ac:dyDescent="0.3">
      <c r="A12" s="41"/>
      <c r="B12" s="821">
        <f>'INPUT &amp; OUTPUT'!J25</f>
        <v>0</v>
      </c>
      <c r="C12" s="822"/>
      <c r="D12" s="822"/>
      <c r="E12" s="823"/>
      <c r="F12" s="205">
        <f>'INPUT &amp; OUTPUT'!M25</f>
        <v>0</v>
      </c>
      <c r="G12" s="832">
        <f>'INPUT &amp; OUTPUT'!L25</f>
        <v>0</v>
      </c>
      <c r="H12" s="833"/>
      <c r="I12" s="290">
        <f>IF($G12="","",IF(G12=0,0,IF($G12="TBA","",IF($G12="-","",IF($G12="N/A",0,IF($G12="m²  GFA",INDEX('Reference Data'!$BG$53:$BG$197,'INPUT &amp; OUTPUT'!$AG25),IF($G12="fixture unit","1",INDEX('Reference Data'!$BH$53:$BH$197,'INPUT &amp; OUTPUT'!$AG25))))))))</f>
        <v>0</v>
      </c>
      <c r="J12" s="834" t="str">
        <f>IF($G12="","",IF(G12=0,"",IF($G12="TBA*","",IF($G12="-","",IF($G12="N/A","",IF($G12="m²  GFA","f.u./unit @ 1 EP/5 f.u. or part thereof",IF($G12="fixture unit","EP/5 f.u. or part thereof","EP/unit")))))))</f>
        <v/>
      </c>
      <c r="K12" s="835"/>
      <c r="L12" s="269">
        <f>IF(G12="","",IF($G12="TBA*","",IF($G12="N/A","",IF(B12="Child Care Centre",ROUNDUP((21+0.0754*$F12)/5,0),IF(B12="Educational Establishment",ROUNDUP((9+5.07/100*$F12)/5,0),IF($G12="m²  GFA",ROUNDUP($F12*$I12/5,0),IF($G12="fixture unit",ROUNDUP($F12/5,0),$I12*$F12)))))))</f>
        <v>0</v>
      </c>
      <c r="AC12" s="38">
        <f>'INPUT &amp; OUTPUT'!$AF50</f>
        <v>0</v>
      </c>
      <c r="AD12" s="97"/>
    </row>
    <row r="13" spans="1:30" ht="15" customHeight="1" x14ac:dyDescent="0.3">
      <c r="A13" s="41"/>
      <c r="B13" s="821">
        <f>'INPUT &amp; OUTPUT'!J26</f>
        <v>0</v>
      </c>
      <c r="C13" s="822"/>
      <c r="D13" s="822"/>
      <c r="E13" s="823"/>
      <c r="F13" s="205">
        <f>'INPUT &amp; OUTPUT'!M26</f>
        <v>0</v>
      </c>
      <c r="G13" s="832">
        <f>'INPUT &amp; OUTPUT'!L26</f>
        <v>0</v>
      </c>
      <c r="H13" s="833"/>
      <c r="I13" s="290">
        <f>IF($G13="","",IF(G13=0,0,IF($G13="TBA","",IF($G13="-","",IF($G13="N/A",0,IF($G13="m²  GFA",INDEX('Reference Data'!$BG$53:$BG$197,'INPUT &amp; OUTPUT'!$AG26),IF($G13="fixture unit","1",INDEX('Reference Data'!$BH$53:$BH$197,'INPUT &amp; OUTPUT'!$AG26))))))))</f>
        <v>0</v>
      </c>
      <c r="J13" s="834" t="str">
        <f>IF($G13="","",IF(G13=0,"",IF($G13="TBA*","",IF($G13="-","",IF($G13="N/A","",IF($G13="m²  GFA","f.u./unit @ 1 EP/5 f.u. or part thereof",IF($G13="fixture unit","EP/5 f.u. or part thereof","EP/unit")))))))</f>
        <v/>
      </c>
      <c r="K13" s="835"/>
      <c r="L13" s="269">
        <f>IF(G13="","",IF($G13="TBA*","",IF($G13="N/A","",IF(B13="Child Care Centre",ROUNDUP((21+0.0754*$F13)/5,0),IF(B13="Educational Establishment",ROUNDUP((9+5.07/100*$F13)/5,0),IF($G13="m²  GFA",ROUNDUP($F13*$I13/5,0),IF($G13="fixture unit",ROUNDUP($F13/5,0),$I13*$F13)))))))</f>
        <v>0</v>
      </c>
      <c r="AC13" s="38"/>
      <c r="AD13" s="97"/>
    </row>
    <row r="14" spans="1:30" ht="15" customHeight="1" x14ac:dyDescent="0.3">
      <c r="A14" s="41"/>
      <c r="B14" s="821" t="s">
        <v>223</v>
      </c>
      <c r="C14" s="822"/>
      <c r="D14" s="822"/>
      <c r="E14" s="823"/>
      <c r="F14" s="205">
        <f>'INPUT &amp; OUTPUT'!M27</f>
        <v>0</v>
      </c>
      <c r="G14" s="824" t="str">
        <f>'INPUT &amp; OUTPUT'!L27</f>
        <v/>
      </c>
      <c r="H14" s="825"/>
      <c r="I14" s="286">
        <v>1</v>
      </c>
      <c r="J14" s="826"/>
      <c r="K14" s="827"/>
      <c r="L14" s="269">
        <f>$F$14*$I$14</f>
        <v>0</v>
      </c>
      <c r="AC14" s="38">
        <v>2</v>
      </c>
      <c r="AD14" s="97"/>
    </row>
    <row r="15" spans="1:30" x14ac:dyDescent="0.25">
      <c r="C15" s="39" t="e">
        <f>'INPUT &amp; OUTPUT'!#REF!</f>
        <v>#REF!</v>
      </c>
      <c r="K15" s="42" t="s">
        <v>268</v>
      </c>
      <c r="L15" s="139">
        <f>SUM(L9:L14)</f>
        <v>0</v>
      </c>
    </row>
    <row r="16" spans="1:30" x14ac:dyDescent="0.25">
      <c r="C16" s="38"/>
      <c r="L16" s="200"/>
    </row>
    <row r="17" spans="1:30" x14ac:dyDescent="0.25">
      <c r="A17" s="36" t="s">
        <v>504</v>
      </c>
      <c r="B17" s="37" t="s">
        <v>485</v>
      </c>
      <c r="C17" s="38"/>
      <c r="D17" s="38"/>
      <c r="E17" s="38"/>
      <c r="F17" s="38"/>
      <c r="G17" s="38"/>
      <c r="H17" s="166"/>
      <c r="I17" s="166"/>
      <c r="J17" s="166"/>
      <c r="K17" s="166"/>
      <c r="L17" s="201"/>
    </row>
    <row r="18" spans="1:30" x14ac:dyDescent="0.25">
      <c r="A18" s="36"/>
      <c r="B18" s="681" t="s">
        <v>264</v>
      </c>
      <c r="C18" s="681"/>
      <c r="D18" s="681"/>
      <c r="E18" s="682"/>
      <c r="F18" s="5" t="s">
        <v>265</v>
      </c>
      <c r="G18" s="680" t="s">
        <v>266</v>
      </c>
      <c r="H18" s="682"/>
      <c r="I18" s="680" t="s">
        <v>502</v>
      </c>
      <c r="J18" s="681"/>
      <c r="K18" s="682"/>
      <c r="L18" s="202" t="s">
        <v>279</v>
      </c>
      <c r="U18" s="177"/>
    </row>
    <row r="19" spans="1:30" ht="13.8" x14ac:dyDescent="0.3">
      <c r="A19" s="36"/>
      <c r="B19" s="821">
        <f>'INPUT &amp; OUTPUT'!J30</f>
        <v>0</v>
      </c>
      <c r="C19" s="822"/>
      <c r="D19" s="822"/>
      <c r="E19" s="823"/>
      <c r="F19" s="205">
        <f>'INPUT &amp; OUTPUT'!M30</f>
        <v>0</v>
      </c>
      <c r="G19" s="832">
        <f>'INPUT &amp; OUTPUT'!L30</f>
        <v>0</v>
      </c>
      <c r="H19" s="833"/>
      <c r="I19" s="290">
        <f>IF($G19="","",IF(G19=0,0,IF($G19="TBA","",IF($G19="-","",IF($G19="N/A",0,IF($G19="m²  GFA",INDEX('Reference Data'!$BG$53:$BG$197,'INPUT &amp; OUTPUT'!$AG30),IF($G19="fixture unit","1",INDEX('Reference Data'!$BH$53:$BH$197,'INPUT &amp; OUTPUT'!$AG30))))))))</f>
        <v>0</v>
      </c>
      <c r="J19" s="834" t="str">
        <f>IF($G19="","",IF(G19=0,"",IF($G19="TBA*","",IF($G19="-","",IF($G19="N/A","",IF($G19="m²  GFA","f.u./unit @ 1 EP/5 f.u. or part thereof",IF($G19="fixture unit","EP/5 f.u. or part thereof","EP/unit")))))))</f>
        <v/>
      </c>
      <c r="K19" s="835"/>
      <c r="L19" s="269">
        <f>IF(G19="","",IF($G19="TBA*","",IF($G19="N/A","",IF(B19="Child Care Centre",ROUNDUP((21+0.0754*$F19)/5,0),IF(B19="Educational Establishment",ROUNDUP((9+5.07/100*$F19)/5,0),IF($G19="m²  GFA",ROUNDUP($F19*$I19/5,0),IF($G19="fixture unit",ROUNDUP($F19/5,0),$I19*$F19)))))))</f>
        <v>0</v>
      </c>
      <c r="U19" s="177"/>
    </row>
    <row r="20" spans="1:30" ht="13.8" x14ac:dyDescent="0.3">
      <c r="A20" s="36"/>
      <c r="B20" s="821">
        <f>'INPUT &amp; OUTPUT'!J31</f>
        <v>0</v>
      </c>
      <c r="C20" s="822"/>
      <c r="D20" s="822"/>
      <c r="E20" s="823"/>
      <c r="F20" s="205">
        <f>'INPUT &amp; OUTPUT'!M31</f>
        <v>0</v>
      </c>
      <c r="G20" s="832">
        <f>'INPUT &amp; OUTPUT'!L31</f>
        <v>0</v>
      </c>
      <c r="H20" s="833"/>
      <c r="I20" s="290">
        <f>IF($G20="","",IF(G20=0,0,IF($G20="TBA","",IF($G20="-","",IF($G20="N/A",0,IF($G20="m²  GFA",INDEX('Reference Data'!$BG$53:$BG$197,'INPUT &amp; OUTPUT'!$AG31),IF($G20="fixture unit","1",INDEX('Reference Data'!$BH$53:$BH$197,'INPUT &amp; OUTPUT'!$AG31))))))))</f>
        <v>0</v>
      </c>
      <c r="J20" s="834" t="str">
        <f>IF($G20="","",IF(G20=0,"",IF($G20="TBA*","",IF($G20="-","",IF($G20="N/A","",IF($G20="m²  GFA","f.u./unit @ 1 EP/5 f.u. or part thereof",IF($G20="fixture unit","EP/5 f.u. or part thereof","EP/unit")))))))</f>
        <v/>
      </c>
      <c r="K20" s="835"/>
      <c r="L20" s="269">
        <f>IF(G20="","",IF($G20="TBA*","",IF($G20="N/A","",IF(B20="Child Care Centre",ROUNDUP((21+0.0754*$F20)/5,0),IF(B20="Educational Establishment",ROUNDUP((9+5.07/100*$F20)/5,0),IF($G20="m²  GFA",ROUNDUP($F20*$I20/5,0),IF($G20="fixture unit",ROUNDUP($F20/5,0),$I20*$F20)))))))</f>
        <v>0</v>
      </c>
      <c r="U20" s="177"/>
    </row>
    <row r="21" spans="1:30" ht="13.8" x14ac:dyDescent="0.3">
      <c r="A21" s="36"/>
      <c r="B21" s="821">
        <f>'INPUT &amp; OUTPUT'!J32</f>
        <v>0</v>
      </c>
      <c r="C21" s="822"/>
      <c r="D21" s="822"/>
      <c r="E21" s="823"/>
      <c r="F21" s="205">
        <f>'INPUT &amp; OUTPUT'!M32</f>
        <v>0</v>
      </c>
      <c r="G21" s="832">
        <f>'INPUT &amp; OUTPUT'!L32</f>
        <v>0</v>
      </c>
      <c r="H21" s="833"/>
      <c r="I21" s="290">
        <f>IF($G21="","",IF(G21=0,0,IF($G21="TBA","",IF($G21="-","",IF($G21="N/A",0,IF($G21="m²  GFA",INDEX('Reference Data'!$BG$53:$BG$197,'INPUT &amp; OUTPUT'!$AG32),IF($G21="fixture unit","1",INDEX('Reference Data'!$BH$53:$BH$197,'INPUT &amp; OUTPUT'!$AG32))))))))</f>
        <v>0</v>
      </c>
      <c r="J21" s="834" t="str">
        <f>IF($G21="","",IF(G21=0,"",IF($G21="TBA*","",IF($G21="-","",IF($G21="N/A","",IF($G21="m²  GFA","f.u./unit @ 1 EP/5 f.u. or part thereof",IF($G21="fixture unit","EP/5 f.u. or part thereof","EP/unit")))))))</f>
        <v/>
      </c>
      <c r="K21" s="835"/>
      <c r="L21" s="269">
        <f>IF(G21="","",IF($G21="TBA*","",IF($G21="N/A","",IF(B21="Child Care Centre",ROUNDUP((21+0.0754*$F21)/5,0),IF(B21="Educational Establishment",ROUNDUP((9+5.07/100*$F21)/5,0),IF($G21="m²  GFA",ROUNDUP($F21*$I21/5,0),IF($G21="fixture unit",ROUNDUP($F21/5,0),$I21*$F21)))))))</f>
        <v>0</v>
      </c>
      <c r="U21" s="177"/>
    </row>
    <row r="22" spans="1:30" ht="13.8" x14ac:dyDescent="0.3">
      <c r="A22" s="36"/>
      <c r="B22" s="821">
        <f>'INPUT &amp; OUTPUT'!J33</f>
        <v>0</v>
      </c>
      <c r="C22" s="822"/>
      <c r="D22" s="822"/>
      <c r="E22" s="823"/>
      <c r="F22" s="205">
        <f>'INPUT &amp; OUTPUT'!M33</f>
        <v>0</v>
      </c>
      <c r="G22" s="832">
        <f>'INPUT &amp; OUTPUT'!L33</f>
        <v>0</v>
      </c>
      <c r="H22" s="833"/>
      <c r="I22" s="290">
        <f>IF($G22="","",IF(G22=0,0,IF($G22="TBA","",IF($G22="-","",IF($G22="N/A",0,IF($G22="m²  GFA",INDEX('Reference Data'!$BG$53:$BG$197,'INPUT &amp; OUTPUT'!$AG33),IF($G22="fixture unit","1",INDEX('Reference Data'!$BH$53:$BH$197,'INPUT &amp; OUTPUT'!$AG33))))))))</f>
        <v>0</v>
      </c>
      <c r="J22" s="834" t="str">
        <f>IF($G22="","",IF(G22=0,"",IF($G22="TBA*","",IF($G22="-","",IF($G22="N/A","",IF($G22="m²  GFA","f.u./unit @ 1 EP/5 f.u. or part thereof",IF($G22="fixture unit","EP/5 f.u. or part thereof","EP/unit")))))))</f>
        <v/>
      </c>
      <c r="K22" s="835"/>
      <c r="L22" s="269">
        <f>IF(G22="","",IF($G22="TBA*","",IF($G22="N/A","",IF(B22="Child Care Centre",ROUNDUP((21+0.0754*$F22)/5,0),IF(B22="Educational Establishment",ROUNDUP((9+5.07/100*$F22)/5,0),IF($G22="m²  GFA",ROUNDUP($F22*$I22/5,0),IF($G22="fixture unit",ROUNDUP($F22/5,0),$I22*$F22)))))))</f>
        <v>0</v>
      </c>
      <c r="U22" s="177"/>
    </row>
    <row r="23" spans="1:30" ht="13.8" x14ac:dyDescent="0.3">
      <c r="A23" s="36"/>
      <c r="B23" s="821">
        <f>'INPUT &amp; OUTPUT'!J34</f>
        <v>0</v>
      </c>
      <c r="C23" s="822"/>
      <c r="D23" s="822"/>
      <c r="E23" s="823"/>
      <c r="F23" s="205">
        <f>'INPUT &amp; OUTPUT'!M34</f>
        <v>0</v>
      </c>
      <c r="G23" s="832">
        <f>'INPUT &amp; OUTPUT'!L34</f>
        <v>0</v>
      </c>
      <c r="H23" s="833"/>
      <c r="I23" s="290">
        <f>IF($G23="","",IF(G23=0,0,IF($G23="TBA","",IF($G23="-","",IF($G23="N/A",0,IF($G23="m²  GFA",INDEX('Reference Data'!$BG$53:$BG$197,'INPUT &amp; OUTPUT'!$AG34),IF($G23="fixture unit","1",INDEX('Reference Data'!$BH$53:$BH$197,'INPUT &amp; OUTPUT'!$AG34))))))))</f>
        <v>0</v>
      </c>
      <c r="J23" s="834" t="str">
        <f>IF($G23="","",IF(G23=0,"",IF($G23="TBA*","",IF($G23="-","",IF($G23="N/A","",IF($G23="m²  GFA","f.u./unit @ 1 EP/5 f.u. or part thereof",IF($G23="fixture unit","EP/5 f.u. or part thereof","EP/unit")))))))</f>
        <v/>
      </c>
      <c r="K23" s="835"/>
      <c r="L23" s="269">
        <f>IF(G23="","",IF($G23="TBA*","",IF($G23="N/A","",IF(B23="Child Care Centre",ROUNDUP((21+0.0754*$F23)/5,0),IF(B23="Educational Establishment",ROUNDUP((9+5.07/100*$F23)/5,0),IF($G23="m²  GFA",ROUNDUP($F23*$I23/5,0),IF($G23="fixture unit",ROUNDUP($F23/5,0),$I23*$F23)))))))</f>
        <v>0</v>
      </c>
      <c r="U23" s="177"/>
    </row>
    <row r="24" spans="1:30" ht="13.8" x14ac:dyDescent="0.3">
      <c r="A24" s="36"/>
      <c r="B24" s="821" t="s">
        <v>223</v>
      </c>
      <c r="C24" s="822"/>
      <c r="D24" s="822"/>
      <c r="E24" s="823"/>
      <c r="F24" s="205">
        <f>'INPUT &amp; OUTPUT'!M35</f>
        <v>0</v>
      </c>
      <c r="G24" s="824" t="str">
        <f>'INPUT &amp; OUTPUT'!L35</f>
        <v/>
      </c>
      <c r="H24" s="825"/>
      <c r="I24" s="286">
        <v>1</v>
      </c>
      <c r="J24" s="826"/>
      <c r="K24" s="827"/>
      <c r="L24" s="269">
        <f>$F$24*$I$24</f>
        <v>0</v>
      </c>
      <c r="U24" s="177"/>
      <c r="AC24" s="38">
        <v>13</v>
      </c>
      <c r="AD24" s="97"/>
    </row>
    <row r="25" spans="1:30" x14ac:dyDescent="0.25">
      <c r="A25" s="36"/>
      <c r="C25" s="39" t="str">
        <f>'INPUT &amp; OUTPUT'!B36</f>
        <v/>
      </c>
      <c r="K25" s="42" t="s">
        <v>268</v>
      </c>
      <c r="L25" s="139">
        <f>SUM(L19:L24)</f>
        <v>0</v>
      </c>
      <c r="U25" s="177"/>
      <c r="AC25" s="38"/>
      <c r="AD25" s="38"/>
    </row>
    <row r="26" spans="1:30" x14ac:dyDescent="0.25">
      <c r="A26" s="36"/>
      <c r="B26" s="37"/>
      <c r="C26" s="38"/>
      <c r="D26" s="38"/>
      <c r="E26" s="38"/>
      <c r="F26" s="38"/>
      <c r="G26" s="38"/>
      <c r="H26" s="166"/>
      <c r="I26" s="166"/>
      <c r="J26" s="166"/>
      <c r="K26" s="166"/>
      <c r="L26" s="38"/>
      <c r="U26" s="177"/>
      <c r="AC26" s="38"/>
      <c r="AD26" s="38"/>
    </row>
    <row r="27" spans="1:30" x14ac:dyDescent="0.25">
      <c r="A27" s="36"/>
      <c r="B27" s="37"/>
      <c r="C27" s="38"/>
      <c r="D27" s="38"/>
      <c r="E27" s="38"/>
      <c r="F27" s="38"/>
      <c r="G27" s="38"/>
      <c r="H27" s="166"/>
      <c r="I27" s="166"/>
      <c r="J27" s="166"/>
      <c r="K27" s="166"/>
      <c r="L27" s="38"/>
      <c r="AC27" s="38"/>
      <c r="AD27" s="38"/>
    </row>
    <row r="28" spans="1:30" x14ac:dyDescent="0.25">
      <c r="A28" s="36"/>
      <c r="B28" s="37"/>
      <c r="C28" s="38"/>
      <c r="D28" s="38"/>
      <c r="E28" s="38"/>
      <c r="F28" s="38"/>
      <c r="G28" s="38"/>
      <c r="H28" s="166"/>
      <c r="I28" s="166"/>
      <c r="J28" s="166"/>
      <c r="K28" s="166"/>
      <c r="L28" s="38"/>
      <c r="AC28" s="38"/>
      <c r="AD28" s="38"/>
    </row>
    <row r="29" spans="1:30" x14ac:dyDescent="0.25">
      <c r="A29" s="36"/>
      <c r="B29" s="37"/>
      <c r="C29" s="38"/>
      <c r="D29" s="38"/>
      <c r="E29" s="38"/>
      <c r="F29" s="38"/>
      <c r="G29" s="38"/>
      <c r="H29" s="166"/>
      <c r="I29" s="166"/>
      <c r="J29" s="166"/>
      <c r="K29" s="166"/>
      <c r="L29" s="38"/>
      <c r="AC29" s="38"/>
      <c r="AD29" s="38"/>
    </row>
    <row r="30" spans="1:30" x14ac:dyDescent="0.25">
      <c r="AC30" s="38"/>
      <c r="AD30" s="38"/>
    </row>
    <row r="31" spans="1:30" x14ac:dyDescent="0.25">
      <c r="A31" s="36" t="s">
        <v>270</v>
      </c>
      <c r="B31" s="37" t="s">
        <v>294</v>
      </c>
      <c r="AC31" s="38"/>
      <c r="AD31" s="38"/>
    </row>
    <row r="32" spans="1:30" x14ac:dyDescent="0.25">
      <c r="B32" s="687" t="s">
        <v>259</v>
      </c>
      <c r="C32" s="689"/>
      <c r="D32" s="828" t="s">
        <v>291</v>
      </c>
      <c r="E32" s="680" t="s">
        <v>273</v>
      </c>
      <c r="F32" s="681"/>
      <c r="G32" s="682"/>
      <c r="H32" s="830" t="s">
        <v>301</v>
      </c>
      <c r="I32" s="680" t="s">
        <v>302</v>
      </c>
      <c r="J32" s="682"/>
      <c r="K32" s="177"/>
      <c r="N32" s="26"/>
      <c r="AC32" s="38"/>
      <c r="AD32" s="38"/>
    </row>
    <row r="33" spans="1:30" x14ac:dyDescent="0.25">
      <c r="B33" s="693"/>
      <c r="C33" s="695"/>
      <c r="D33" s="829"/>
      <c r="E33" s="5" t="s">
        <v>280</v>
      </c>
      <c r="F33" s="5" t="s">
        <v>260</v>
      </c>
      <c r="G33" s="5" t="s">
        <v>261</v>
      </c>
      <c r="H33" s="831"/>
      <c r="I33" s="5" t="s">
        <v>280</v>
      </c>
      <c r="J33" s="5" t="s">
        <v>260</v>
      </c>
      <c r="K33" s="177"/>
      <c r="AC33" s="38"/>
      <c r="AD33" s="38"/>
    </row>
    <row r="34" spans="1:30" ht="12.75" customHeight="1" x14ac:dyDescent="0.25">
      <c r="B34" s="820">
        <f>'INPUT &amp; OUTPUT'!$AM$17</f>
        <v>0</v>
      </c>
      <c r="C34" s="820"/>
      <c r="D34" s="9" t="s">
        <v>281</v>
      </c>
      <c r="E34" s="6">
        <f>IF(OR(B34="",B34=0),0,VLOOKUP($B$34,'Reference Data'!$Y$34:$AC$38,4,0))</f>
        <v>0</v>
      </c>
      <c r="F34" s="14" t="s">
        <v>316</v>
      </c>
      <c r="G34" s="251">
        <v>91.8</v>
      </c>
      <c r="H34" s="8">
        <f>+'INPUT &amp; OUTPUT'!$R$8/'Sewer &amp; Water'!G34</f>
        <v>1.537037037037037</v>
      </c>
      <c r="I34" s="6">
        <f>+IF($B$34="",0,E34*H34)</f>
        <v>0</v>
      </c>
      <c r="J34" s="16">
        <f>+'INPUT &amp; OUTPUT'!R5</f>
        <v>45627</v>
      </c>
      <c r="K34" s="177"/>
      <c r="L34" s="179"/>
      <c r="AB34" s="38"/>
      <c r="AC34" s="38"/>
      <c r="AD34" s="38">
        <v>2</v>
      </c>
    </row>
    <row r="35" spans="1:30" x14ac:dyDescent="0.25">
      <c r="B35" s="820"/>
      <c r="C35" s="820"/>
      <c r="D35" s="9" t="s">
        <v>282</v>
      </c>
      <c r="E35" s="6">
        <f>IF(OR(B34="",B34=0),0,VLOOKUP($B$34,'Reference Data'!$Y$34:$AC$38,5,0))</f>
        <v>0</v>
      </c>
      <c r="F35" s="7" t="str">
        <f>+F34</f>
        <v>Jun '08</v>
      </c>
      <c r="G35" s="252">
        <f>+G34</f>
        <v>91.8</v>
      </c>
      <c r="H35" s="8">
        <f>+'INPUT &amp; OUTPUT'!$R$8/'Sewer &amp; Water'!G35</f>
        <v>1.537037037037037</v>
      </c>
      <c r="I35" s="6">
        <f>+IF($B$34="",0,E35*H35)</f>
        <v>0</v>
      </c>
      <c r="J35" s="16">
        <f>+J34</f>
        <v>45627</v>
      </c>
      <c r="K35" s="177"/>
      <c r="L35" s="179"/>
      <c r="AC35" s="38"/>
      <c r="AD35" s="38"/>
    </row>
    <row r="36" spans="1:30" x14ac:dyDescent="0.25">
      <c r="E36" s="61"/>
      <c r="G36" s="24"/>
      <c r="K36" s="177"/>
      <c r="L36" s="179"/>
    </row>
    <row r="37" spans="1:30" x14ac:dyDescent="0.25">
      <c r="K37" s="177"/>
    </row>
    <row r="38" spans="1:30" ht="12.75" customHeight="1" x14ac:dyDescent="0.25">
      <c r="A38" s="36" t="s">
        <v>271</v>
      </c>
      <c r="B38" s="37" t="s">
        <v>486</v>
      </c>
      <c r="E38" s="44"/>
      <c r="K38" s="177"/>
    </row>
    <row r="39" spans="1:30" ht="16.5" customHeight="1" x14ac:dyDescent="0.25">
      <c r="B39" s="46">
        <f>+IF('INPUT &amp; OUTPUT'!$AF$15="YES",IF($L$15&gt;$L$25,($L$15-$L$25)*I34,0),0)</f>
        <v>0</v>
      </c>
      <c r="C39" s="47" t="s">
        <v>304</v>
      </c>
      <c r="G39" s="46" t="str">
        <f>+IF($L$25&gt;$L$15,"No credit in excess of the demand is given.","")</f>
        <v/>
      </c>
      <c r="K39" s="177"/>
    </row>
    <row r="40" spans="1:30" ht="15" customHeight="1" x14ac:dyDescent="0.25">
      <c r="A40" s="36"/>
      <c r="B40" s="233">
        <f>+IF('INPUT &amp; OUTPUT'!$AF$14="YES",IF($L$15&gt;$L$25,($L$15-$L$25)*I35,0),0)</f>
        <v>0</v>
      </c>
      <c r="C40" s="234" t="s">
        <v>305</v>
      </c>
      <c r="G40" s="50" t="str">
        <f>+G39</f>
        <v/>
      </c>
      <c r="K40" s="177"/>
    </row>
    <row r="41" spans="1:30" ht="12.75" customHeight="1" x14ac:dyDescent="0.25">
      <c r="B41" s="232">
        <f>+B40+B39</f>
        <v>0</v>
      </c>
      <c r="C41" s="51">
        <f>+J34</f>
        <v>45627</v>
      </c>
      <c r="D41" s="51"/>
      <c r="K41" s="177"/>
    </row>
    <row r="42" spans="1:30" ht="12.75" customHeight="1" x14ac:dyDescent="0.25"/>
    <row r="43" spans="1:30" ht="15.75" customHeight="1" x14ac:dyDescent="0.25">
      <c r="G43" s="52"/>
      <c r="I43" s="53"/>
    </row>
    <row r="44" spans="1:30" ht="18" customHeight="1" x14ac:dyDescent="0.25">
      <c r="B44" s="81"/>
      <c r="C44" s="81"/>
      <c r="D44" s="81"/>
      <c r="E44" s="81"/>
      <c r="F44" s="81"/>
      <c r="G44" s="81"/>
      <c r="H44" s="81"/>
      <c r="I44" s="81"/>
      <c r="K44" s="177"/>
    </row>
    <row r="45" spans="1:30" ht="18" customHeight="1" x14ac:dyDescent="0.25">
      <c r="B45" s="81"/>
      <c r="C45" s="81"/>
      <c r="D45" s="81"/>
      <c r="E45" s="81"/>
      <c r="F45" s="81"/>
      <c r="G45" s="81"/>
      <c r="H45" s="81"/>
      <c r="I45" s="81"/>
      <c r="K45" s="177"/>
    </row>
    <row r="46" spans="1:30" ht="18" customHeight="1" x14ac:dyDescent="0.25">
      <c r="B46" s="81"/>
      <c r="C46" s="81"/>
      <c r="D46" s="81"/>
      <c r="E46" s="81"/>
      <c r="F46" s="81"/>
      <c r="G46" s="81"/>
      <c r="K46" s="177"/>
    </row>
    <row r="47" spans="1:30" ht="18" customHeight="1" x14ac:dyDescent="0.25">
      <c r="B47" s="81"/>
      <c r="C47" s="81"/>
      <c r="D47" s="81"/>
      <c r="E47" s="81"/>
      <c r="F47" s="81"/>
      <c r="G47" s="81"/>
      <c r="K47" s="177"/>
    </row>
    <row r="48" spans="1:30" ht="18" customHeight="1" x14ac:dyDescent="0.25">
      <c r="B48" s="81"/>
      <c r="C48" s="81"/>
      <c r="D48" s="81"/>
      <c r="E48" s="81"/>
      <c r="F48" s="81"/>
      <c r="G48" s="81"/>
      <c r="K48" s="177"/>
    </row>
    <row r="49" spans="2:12" ht="18" customHeight="1" x14ac:dyDescent="0.25">
      <c r="B49" s="81"/>
      <c r="C49" s="81"/>
      <c r="D49" s="81"/>
      <c r="E49" s="81"/>
      <c r="F49" s="81"/>
      <c r="G49" s="81"/>
    </row>
    <row r="50" spans="2:12" ht="18" customHeight="1" x14ac:dyDescent="0.25">
      <c r="B50" s="81"/>
      <c r="C50" s="81"/>
      <c r="D50" s="81"/>
      <c r="E50" s="81"/>
      <c r="F50" s="81"/>
      <c r="G50" s="81"/>
    </row>
    <row r="51" spans="2:12" ht="18" customHeight="1" x14ac:dyDescent="0.25">
      <c r="B51" s="81"/>
      <c r="C51" s="81"/>
      <c r="D51" s="81"/>
      <c r="E51" s="81"/>
      <c r="F51" s="81"/>
      <c r="G51" s="81"/>
    </row>
    <row r="52" spans="2:12" ht="18" customHeight="1" x14ac:dyDescent="0.25">
      <c r="B52" s="81"/>
      <c r="C52" s="81"/>
      <c r="D52" s="81"/>
      <c r="E52" s="81"/>
      <c r="F52" s="81"/>
      <c r="G52" s="81"/>
    </row>
    <row r="53" spans="2:12" ht="18" customHeight="1" x14ac:dyDescent="0.25">
      <c r="B53" s="81"/>
      <c r="C53" s="81"/>
      <c r="D53" s="81"/>
      <c r="E53" s="81"/>
      <c r="F53" s="81"/>
      <c r="G53" s="81"/>
    </row>
    <row r="54" spans="2:12" ht="18" customHeight="1" x14ac:dyDescent="0.25">
      <c r="B54" s="81"/>
      <c r="C54" s="81"/>
      <c r="D54" s="81"/>
      <c r="E54" s="81"/>
      <c r="F54" s="81"/>
      <c r="G54" s="81"/>
    </row>
    <row r="55" spans="2:12" ht="18" customHeight="1" x14ac:dyDescent="0.25">
      <c r="B55" s="81"/>
      <c r="C55" s="81"/>
      <c r="D55" s="81"/>
      <c r="E55" s="81"/>
      <c r="F55" s="81"/>
      <c r="G55" s="81"/>
    </row>
    <row r="56" spans="2:12" ht="18" customHeight="1" x14ac:dyDescent="0.25">
      <c r="B56" s="81"/>
      <c r="C56" s="81"/>
      <c r="D56" s="81"/>
      <c r="E56" s="81"/>
      <c r="F56" s="81"/>
      <c r="G56" s="81"/>
    </row>
    <row r="57" spans="2:12" ht="18" customHeight="1" x14ac:dyDescent="0.25">
      <c r="B57" s="81"/>
      <c r="C57" s="81"/>
      <c r="D57" s="81"/>
      <c r="E57" s="81"/>
      <c r="F57" s="81"/>
      <c r="G57" s="81"/>
    </row>
    <row r="58" spans="2:12" ht="18" customHeight="1" x14ac:dyDescent="0.25">
      <c r="B58" s="81"/>
      <c r="C58" s="81"/>
      <c r="D58" s="81"/>
      <c r="E58" s="81"/>
      <c r="F58" s="81"/>
      <c r="G58" s="81"/>
    </row>
    <row r="59" spans="2:12" ht="18" customHeight="1" x14ac:dyDescent="0.25">
      <c r="B59" s="81"/>
      <c r="C59" s="81"/>
      <c r="D59" s="81"/>
      <c r="E59" s="81"/>
      <c r="F59" s="81"/>
      <c r="G59" s="81"/>
      <c r="H59" s="21" t="s">
        <v>267</v>
      </c>
      <c r="K59" s="21" t="str">
        <f>+IF(OR(H59=" ",H59=""),"",VLOOKUP(H59,#REF!,5,FALSE))</f>
        <v/>
      </c>
      <c r="L59" s="21" t="str">
        <f>+IF(K59="","",J59*K59)</f>
        <v/>
      </c>
    </row>
    <row r="60" spans="2:12" ht="12.75" customHeight="1" x14ac:dyDescent="0.25">
      <c r="B60" s="36"/>
      <c r="H60" s="21" t="s">
        <v>267</v>
      </c>
      <c r="K60" s="21" t="str">
        <f>+IF(OR(H60=" ",H60=""),"",VLOOKUP(H60,#REF!,5,FALSE))</f>
        <v/>
      </c>
      <c r="L60" s="21" t="str">
        <f>+IF(K60="","",J60*K60)</f>
        <v/>
      </c>
    </row>
    <row r="61" spans="2:12" ht="12.75" customHeight="1" x14ac:dyDescent="0.25">
      <c r="B61" s="54"/>
      <c r="E61" s="24"/>
      <c r="H61" s="21" t="s">
        <v>267</v>
      </c>
      <c r="K61" s="21" t="str">
        <f>+IF(OR(H61=" ",H61=""),"",VLOOKUP(H61,#REF!,5,FALSE))</f>
        <v/>
      </c>
      <c r="L61" s="21" t="str">
        <f>+IF(K61="","",J61*K61)</f>
        <v/>
      </c>
    </row>
    <row r="62" spans="2:12" ht="12.75" customHeight="1" x14ac:dyDescent="0.25"/>
    <row r="63" spans="2:12" ht="12.75" customHeight="1" x14ac:dyDescent="0.25"/>
    <row r="64" spans="2: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sheetProtection password="CDF4" sheet="1" objects="1" scenarios="1"/>
  <mergeCells count="48">
    <mergeCell ref="B18:E18"/>
    <mergeCell ref="G18:H18"/>
    <mergeCell ref="I18:K18"/>
    <mergeCell ref="B8:E8"/>
    <mergeCell ref="B9:E9"/>
    <mergeCell ref="B10:E10"/>
    <mergeCell ref="B11:E11"/>
    <mergeCell ref="I8:K8"/>
    <mergeCell ref="G8:H8"/>
    <mergeCell ref="G10:H10"/>
    <mergeCell ref="G11:H11"/>
    <mergeCell ref="J9:K9"/>
    <mergeCell ref="J11:K11"/>
    <mergeCell ref="G9:H9"/>
    <mergeCell ref="J10:K10"/>
    <mergeCell ref="B14:E14"/>
    <mergeCell ref="J12:K12"/>
    <mergeCell ref="G13:H13"/>
    <mergeCell ref="B13:E13"/>
    <mergeCell ref="G14:H14"/>
    <mergeCell ref="G12:H12"/>
    <mergeCell ref="J14:K14"/>
    <mergeCell ref="J13:K13"/>
    <mergeCell ref="B12:E12"/>
    <mergeCell ref="B21:E21"/>
    <mergeCell ref="G21:H21"/>
    <mergeCell ref="J19:K19"/>
    <mergeCell ref="B20:E20"/>
    <mergeCell ref="G20:H20"/>
    <mergeCell ref="J20:K20"/>
    <mergeCell ref="J21:K21"/>
    <mergeCell ref="B19:E19"/>
    <mergeCell ref="G19:H19"/>
    <mergeCell ref="B22:E22"/>
    <mergeCell ref="G22:H22"/>
    <mergeCell ref="J22:K22"/>
    <mergeCell ref="G23:H23"/>
    <mergeCell ref="B23:E23"/>
    <mergeCell ref="J23:K23"/>
    <mergeCell ref="B34:C35"/>
    <mergeCell ref="I32:J32"/>
    <mergeCell ref="B24:E24"/>
    <mergeCell ref="G24:H24"/>
    <mergeCell ref="J24:K24"/>
    <mergeCell ref="B32:C33"/>
    <mergeCell ref="D32:D33"/>
    <mergeCell ref="E32:G32"/>
    <mergeCell ref="H32:H33"/>
  </mergeCells>
  <phoneticPr fontId="4" type="noConversion"/>
  <printOptions horizontalCentered="1"/>
  <pageMargins left="0.74803149606299213" right="0.74803149606299213" top="0.98425196850393704" bottom="0.98425196850393704" header="0.51181102362204722" footer="0.51181102362204722"/>
  <pageSetup paperSize="9" scale="81" orientation="landscape" blackAndWhite="1" horizontalDpi="4294967293" r:id="rId1"/>
  <headerFooter alignWithMargins="0"/>
  <cellWatches>
    <cellWatch r="B9"/>
  </cellWatche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Z23"/>
  <sheetViews>
    <sheetView showGridLines="0" showZeros="0" zoomScale="75" zoomScaleNormal="75" workbookViewId="0"/>
  </sheetViews>
  <sheetFormatPr defaultColWidth="9.109375" defaultRowHeight="13.2" x14ac:dyDescent="0.25"/>
  <cols>
    <col min="1" max="1" width="4.88671875" style="21" customWidth="1"/>
    <col min="2" max="2" width="10.6640625" style="21" bestFit="1" customWidth="1"/>
    <col min="3" max="3" width="12.5546875" style="21" customWidth="1"/>
    <col min="4" max="4" width="9.109375" style="21"/>
    <col min="5" max="6" width="9.44140625" style="21" bestFit="1" customWidth="1"/>
    <col min="7" max="8" width="9.109375" style="21"/>
    <col min="9" max="10" width="9.44140625" style="21" bestFit="1" customWidth="1"/>
    <col min="11" max="11" width="9.109375" style="21"/>
    <col min="12" max="12" width="2.6640625" style="21" customWidth="1"/>
    <col min="13" max="25" width="9.109375" style="21"/>
    <col min="26" max="26" width="9.109375" style="21" customWidth="1"/>
    <col min="27" max="16384" width="9.109375" style="21"/>
  </cols>
  <sheetData>
    <row r="1" spans="1:26" ht="15.6" x14ac:dyDescent="0.3">
      <c r="A1" s="57" t="s">
        <v>487</v>
      </c>
      <c r="K1" s="61"/>
    </row>
    <row r="2" spans="1:26" ht="15.6" x14ac:dyDescent="0.3">
      <c r="A2" s="57"/>
      <c r="K2" s="61"/>
    </row>
    <row r="3" spans="1:26" ht="15.6" x14ac:dyDescent="0.3">
      <c r="A3" s="57"/>
      <c r="K3" s="61"/>
    </row>
    <row r="4" spans="1:26" ht="15.6" x14ac:dyDescent="0.3">
      <c r="A4" s="57"/>
      <c r="K4" s="61"/>
    </row>
    <row r="5" spans="1:26" ht="15.6" x14ac:dyDescent="0.3">
      <c r="A5" s="57"/>
      <c r="K5" s="61"/>
    </row>
    <row r="6" spans="1:26" ht="15.6" x14ac:dyDescent="0.3">
      <c r="A6" s="57"/>
      <c r="K6" s="61"/>
    </row>
    <row r="7" spans="1:26" ht="15.6" x14ac:dyDescent="0.3">
      <c r="A7" s="57"/>
      <c r="K7" s="32"/>
    </row>
    <row r="8" spans="1:26" ht="13.8" x14ac:dyDescent="0.3">
      <c r="A8" s="36" t="s">
        <v>274</v>
      </c>
      <c r="B8" s="37" t="s">
        <v>303</v>
      </c>
      <c r="E8" s="205" t="str">
        <f t="array" ref="E8">IF(SUM(IF(('INPUT &amp; OUTPUT'!$R$22:$R$27="lot")+('INPUT &amp; OUTPUT'!$R$22:$R$27="dwelling"),'INPUT &amp; OUTPUT'!$S$22:$S$27,0))&gt;SUM(IF(('INPUT &amp; OUTPUT'!$R$30:$R$35="lot")+('INPUT &amp; OUTPUT'!$R$30:$R$35="dwelling"),'INPUT &amp; OUTPUT'!$S$30:$S$35,0)),SUM(IF(('INPUT &amp; OUTPUT'!$R$22:$R$27="lot")+('INPUT &amp; OUTPUT'!$R$22:$R$27="dwelling"),'INPUT &amp; OUTPUT'!$S$22:$S$27,0))-SUM(IF(('INPUT &amp; OUTPUT'!$R$30:$R$35="lot")+('INPUT &amp; OUTPUT'!$R$30:$R$35="dwelling"),'INPUT &amp; OUTPUT'!$S$30:$S$35,0)),"")</f>
        <v/>
      </c>
      <c r="F8" s="21" t="str">
        <f>IF('INPUT &amp; OUTPUT'!$AF$10=2,"Lot",IF('INPUT &amp; OUTPUT'!$AF$10=3,"Dwelling",""))</f>
        <v>Dwelling</v>
      </c>
    </row>
    <row r="9" spans="1:26" x14ac:dyDescent="0.25">
      <c r="A9" s="36"/>
      <c r="B9" s="37"/>
      <c r="E9" s="38"/>
    </row>
    <row r="10" spans="1:26" ht="22.5" customHeight="1" x14ac:dyDescent="0.25">
      <c r="A10" s="36"/>
      <c r="B10" s="37"/>
      <c r="E10" s="38"/>
      <c r="Z10" s="38"/>
    </row>
    <row r="13" spans="1:26" x14ac:dyDescent="0.25">
      <c r="A13" s="36" t="s">
        <v>269</v>
      </c>
      <c r="B13" s="37" t="s">
        <v>294</v>
      </c>
    </row>
    <row r="14" spans="1:26" x14ac:dyDescent="0.25">
      <c r="A14" s="36"/>
      <c r="B14" s="687" t="s">
        <v>259</v>
      </c>
      <c r="C14" s="688"/>
      <c r="D14" s="688"/>
      <c r="E14" s="689"/>
      <c r="F14" s="680" t="s">
        <v>273</v>
      </c>
      <c r="G14" s="681"/>
      <c r="H14" s="682"/>
      <c r="I14" s="830" t="s">
        <v>301</v>
      </c>
      <c r="J14" s="680" t="s">
        <v>302</v>
      </c>
      <c r="K14" s="682"/>
    </row>
    <row r="15" spans="1:26" x14ac:dyDescent="0.25">
      <c r="B15" s="693"/>
      <c r="C15" s="694"/>
      <c r="D15" s="694"/>
      <c r="E15" s="695"/>
      <c r="F15" s="12" t="s">
        <v>295</v>
      </c>
      <c r="G15" s="12" t="s">
        <v>260</v>
      </c>
      <c r="H15" s="12" t="s">
        <v>261</v>
      </c>
      <c r="I15" s="831"/>
      <c r="J15" s="5" t="s">
        <v>280</v>
      </c>
      <c r="K15" s="5" t="s">
        <v>260</v>
      </c>
    </row>
    <row r="16" spans="1:26" x14ac:dyDescent="0.25">
      <c r="B16" s="9" t="s">
        <v>296</v>
      </c>
      <c r="C16" s="10"/>
      <c r="D16" s="10"/>
      <c r="E16" s="11"/>
      <c r="F16" s="6">
        <v>2284</v>
      </c>
      <c r="G16" s="15" t="s">
        <v>316</v>
      </c>
      <c r="H16" s="270">
        <v>91.8</v>
      </c>
      <c r="I16" s="8">
        <f>'INPUT &amp; OUTPUT'!R8/Park!H16</f>
        <v>1.537037037037037</v>
      </c>
      <c r="J16" s="6">
        <f>+F16*I16</f>
        <v>3510.5925925925926</v>
      </c>
      <c r="K16" s="7">
        <f>'INPUT &amp; OUTPUT'!R5</f>
        <v>45627</v>
      </c>
    </row>
    <row r="17" spans="1:6" x14ac:dyDescent="0.25">
      <c r="F17" s="24"/>
    </row>
    <row r="19" spans="1:6" x14ac:dyDescent="0.25">
      <c r="A19" s="36" t="s">
        <v>270</v>
      </c>
      <c r="B19" s="37" t="s">
        <v>486</v>
      </c>
    </row>
    <row r="20" spans="1:6" x14ac:dyDescent="0.25">
      <c r="B20" s="58">
        <f>IF(OR(E8="",'INPUT &amp; OUTPUT'!$S$15=""),0,E8*J16)</f>
        <v>0</v>
      </c>
      <c r="C20" s="59">
        <f>+K16</f>
        <v>45627</v>
      </c>
    </row>
    <row r="22" spans="1:6" x14ac:dyDescent="0.25">
      <c r="A22" s="36"/>
    </row>
    <row r="23" spans="1:6" x14ac:dyDescent="0.25">
      <c r="E23" s="44"/>
    </row>
  </sheetData>
  <sheetProtection password="CDF4" sheet="1" objects="1" scenarios="1"/>
  <mergeCells count="4">
    <mergeCell ref="B14:E15"/>
    <mergeCell ref="I14:I15"/>
    <mergeCell ref="J14:K14"/>
    <mergeCell ref="F14:H14"/>
  </mergeCells>
  <phoneticPr fontId="4" type="noConversion"/>
  <printOptions horizontalCentered="1"/>
  <pageMargins left="0.74803149606299213" right="0.74803149606299213" top="0.98425196850393704" bottom="0.98425196850393704" header="0.51181102362204722" footer="0.51181102362204722"/>
  <pageSetup paperSize="9" orientation="landscape"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S62"/>
  <sheetViews>
    <sheetView showGridLines="0" showZeros="0" zoomScale="75" zoomScaleNormal="75" workbookViewId="0"/>
  </sheetViews>
  <sheetFormatPr defaultColWidth="9.109375" defaultRowHeight="13.2" x14ac:dyDescent="0.25"/>
  <cols>
    <col min="1" max="1" width="5.109375" style="21" customWidth="1"/>
    <col min="2" max="2" width="11.44140625" style="21" customWidth="1"/>
    <col min="3" max="3" width="13.109375" style="21" customWidth="1"/>
    <col min="4" max="4" width="11.88671875" style="21" customWidth="1"/>
    <col min="5" max="5" width="13.109375" style="21" customWidth="1"/>
    <col min="6" max="6" width="11.88671875" style="21" customWidth="1"/>
    <col min="7" max="7" width="9.109375" style="21"/>
    <col min="8" max="8" width="11.5546875" style="21" customWidth="1"/>
    <col min="9" max="9" width="12" style="21" customWidth="1"/>
    <col min="10" max="11" width="9.109375" style="21"/>
    <col min="12" max="12" width="12.6640625" style="21" customWidth="1"/>
    <col min="13" max="13" width="9.109375" style="21"/>
    <col min="14" max="14" width="3.5546875" style="21" customWidth="1"/>
    <col min="15" max="15" width="12" style="21" customWidth="1"/>
    <col min="16" max="16" width="11.88671875" style="21" customWidth="1"/>
    <col min="17" max="17" width="16.88671875" style="21" customWidth="1"/>
    <col min="18" max="18" width="10" style="21" customWidth="1"/>
    <col min="19" max="21" width="9.109375" style="21"/>
    <col min="22" max="22" width="12.109375" style="21" customWidth="1"/>
    <col min="23" max="16384" width="9.109375" style="21"/>
  </cols>
  <sheetData>
    <row r="1" spans="1:19" ht="15.6" x14ac:dyDescent="0.3">
      <c r="A1" s="57" t="s">
        <v>475</v>
      </c>
      <c r="J1" s="61"/>
    </row>
    <row r="2" spans="1:19" ht="15.6" x14ac:dyDescent="0.3">
      <c r="A2" s="57"/>
      <c r="J2" s="32"/>
    </row>
    <row r="3" spans="1:19" ht="15.6" x14ac:dyDescent="0.3">
      <c r="A3" s="57"/>
      <c r="J3" s="32"/>
    </row>
    <row r="4" spans="1:19" ht="15.6" x14ac:dyDescent="0.3">
      <c r="A4" s="57"/>
      <c r="J4" s="32"/>
    </row>
    <row r="5" spans="1:19" ht="15.6" x14ac:dyDescent="0.3">
      <c r="A5" s="57"/>
      <c r="J5" s="32"/>
    </row>
    <row r="6" spans="1:19" ht="15.6" x14ac:dyDescent="0.3">
      <c r="A6" s="57"/>
      <c r="J6" s="32"/>
    </row>
    <row r="7" spans="1:19" x14ac:dyDescent="0.25">
      <c r="S7" s="38"/>
    </row>
    <row r="8" spans="1:19" x14ac:dyDescent="0.25">
      <c r="A8" s="36"/>
      <c r="B8" s="37"/>
      <c r="C8" s="37"/>
      <c r="S8" s="38"/>
    </row>
    <row r="9" spans="1:19" x14ac:dyDescent="0.25">
      <c r="A9" s="36"/>
      <c r="C9" s="37"/>
      <c r="S9" s="38"/>
    </row>
    <row r="10" spans="1:19" x14ac:dyDescent="0.25">
      <c r="A10" s="284" t="s">
        <v>274</v>
      </c>
      <c r="B10" s="37" t="s">
        <v>484</v>
      </c>
      <c r="C10" s="165"/>
      <c r="D10" s="836"/>
      <c r="E10" s="836"/>
      <c r="F10" s="836"/>
      <c r="G10" s="836"/>
      <c r="H10" s="836"/>
      <c r="I10" s="836"/>
      <c r="S10" s="38"/>
    </row>
    <row r="11" spans="1:19" x14ac:dyDescent="0.25">
      <c r="A11" s="282"/>
      <c r="B11" s="2" t="s">
        <v>264</v>
      </c>
      <c r="C11" s="3"/>
      <c r="D11" s="3"/>
      <c r="E11" s="2" t="s">
        <v>266</v>
      </c>
      <c r="F11" s="4"/>
      <c r="G11" s="5" t="s">
        <v>265</v>
      </c>
      <c r="H11" s="76" t="s">
        <v>363</v>
      </c>
      <c r="I11" s="73" t="s">
        <v>394</v>
      </c>
      <c r="S11" s="38"/>
    </row>
    <row r="12" spans="1:19" ht="15" customHeight="1" x14ac:dyDescent="0.3">
      <c r="A12" s="282"/>
      <c r="B12" s="180">
        <f>'INPUT &amp; OUTPUT'!F22</f>
        <v>0</v>
      </c>
      <c r="C12" s="181"/>
      <c r="D12" s="182"/>
      <c r="E12" s="832">
        <f>'INPUT &amp; OUTPUT'!H22</f>
        <v>0</v>
      </c>
      <c r="F12" s="833"/>
      <c r="G12" s="205">
        <f>'INPUT &amp; OUTPUT'!$I22</f>
        <v>0</v>
      </c>
      <c r="H12" s="288">
        <f>INDEX('Reference Data'!$BB$53:$BB$212,'INPUT &amp; OUTPUT'!$AG22)</f>
        <v>0</v>
      </c>
      <c r="I12" s="1">
        <f>+IF(H12="","",G12*H12)</f>
        <v>0</v>
      </c>
      <c r="S12" s="38"/>
    </row>
    <row r="13" spans="1:19" ht="15" customHeight="1" x14ac:dyDescent="0.3">
      <c r="A13" s="282"/>
      <c r="B13" s="180">
        <f>'INPUT &amp; OUTPUT'!F23</f>
        <v>0</v>
      </c>
      <c r="C13" s="181"/>
      <c r="D13" s="182"/>
      <c r="E13" s="832">
        <f>'INPUT &amp; OUTPUT'!H23</f>
        <v>0</v>
      </c>
      <c r="F13" s="833"/>
      <c r="G13" s="205">
        <f>'INPUT &amp; OUTPUT'!$I23</f>
        <v>0</v>
      </c>
      <c r="H13" s="288">
        <f>INDEX('Reference Data'!$BB$53:$BB$212,'INPUT &amp; OUTPUT'!$AG23)</f>
        <v>0</v>
      </c>
      <c r="I13" s="1">
        <f>+IF(H13="","",G13*H13)</f>
        <v>0</v>
      </c>
      <c r="S13" s="38"/>
    </row>
    <row r="14" spans="1:19" ht="15" customHeight="1" x14ac:dyDescent="0.3">
      <c r="A14" s="282"/>
      <c r="B14" s="180">
        <f>'INPUT &amp; OUTPUT'!F24</f>
        <v>0</v>
      </c>
      <c r="C14" s="181"/>
      <c r="D14" s="182"/>
      <c r="E14" s="832">
        <f>'INPUT &amp; OUTPUT'!H24</f>
        <v>0</v>
      </c>
      <c r="F14" s="833"/>
      <c r="G14" s="205">
        <f>'INPUT &amp; OUTPUT'!$I24</f>
        <v>0</v>
      </c>
      <c r="H14" s="288">
        <f>INDEX('Reference Data'!$BB$53:$BB$212,'INPUT &amp; OUTPUT'!$AG24)</f>
        <v>0</v>
      </c>
      <c r="I14" s="1">
        <f>+IF(H14="","",G14*H14)</f>
        <v>0</v>
      </c>
      <c r="S14" s="38"/>
    </row>
    <row r="15" spans="1:19" ht="15" customHeight="1" x14ac:dyDescent="0.3">
      <c r="A15" s="282"/>
      <c r="B15" s="180">
        <f>'INPUT &amp; OUTPUT'!F25</f>
        <v>0</v>
      </c>
      <c r="C15" s="181"/>
      <c r="D15" s="182"/>
      <c r="E15" s="832">
        <f>'INPUT &amp; OUTPUT'!H25</f>
        <v>0</v>
      </c>
      <c r="F15" s="833"/>
      <c r="G15" s="205">
        <f>'INPUT &amp; OUTPUT'!$I25</f>
        <v>0</v>
      </c>
      <c r="H15" s="288">
        <f>INDEX('Reference Data'!$BB$53:$BB$212,'INPUT &amp; OUTPUT'!$AG25)</f>
        <v>0</v>
      </c>
      <c r="I15" s="1">
        <f>+IF(H15="","",G15*H15)</f>
        <v>0</v>
      </c>
      <c r="S15" s="38"/>
    </row>
    <row r="16" spans="1:19" ht="15" customHeight="1" x14ac:dyDescent="0.3">
      <c r="A16" s="282"/>
      <c r="B16" s="180">
        <f>'INPUT &amp; OUTPUT'!F26</f>
        <v>0</v>
      </c>
      <c r="C16" s="183"/>
      <c r="D16" s="184"/>
      <c r="E16" s="832">
        <f>'INPUT &amp; OUTPUT'!H26</f>
        <v>0</v>
      </c>
      <c r="F16" s="833"/>
      <c r="G16" s="205">
        <f>'INPUT &amp; OUTPUT'!$I26</f>
        <v>0</v>
      </c>
      <c r="H16" s="288">
        <f>INDEX('Reference Data'!$BB$53:$BB$212,'INPUT &amp; OUTPUT'!$AG26)</f>
        <v>0</v>
      </c>
      <c r="I16" s="1">
        <f>+IF(H16="","",G16*H16)</f>
        <v>0</v>
      </c>
      <c r="S16" s="38"/>
    </row>
    <row r="17" spans="1:19" ht="15" customHeight="1" x14ac:dyDescent="0.3">
      <c r="A17" s="282"/>
      <c r="B17" s="185"/>
      <c r="C17" s="185"/>
      <c r="D17" s="31" t="str">
        <f>+IF(OR(E12="FPA",E13="FPA",E14="FPA")," Summarise First Principles Assessment (FPA):","First Principles Assessment only:")</f>
        <v>First Principles Assessment only:</v>
      </c>
      <c r="E17" s="837" t="str">
        <f>'INPUT &amp; OUTPUT'!H27</f>
        <v/>
      </c>
      <c r="F17" s="838"/>
      <c r="G17" s="205">
        <f>+'INPUT &amp; OUTPUT'!I27</f>
        <v>0</v>
      </c>
      <c r="H17" s="289">
        <v>1</v>
      </c>
      <c r="I17" s="1">
        <f>+IF($G$17="","",$G$17*$H$17)</f>
        <v>0</v>
      </c>
      <c r="S17" s="38"/>
    </row>
    <row r="18" spans="1:19" ht="15" customHeight="1" x14ac:dyDescent="0.25">
      <c r="A18" s="282"/>
      <c r="H18" s="42" t="s">
        <v>268</v>
      </c>
      <c r="I18" s="17">
        <f>SUM(I12:I17)</f>
        <v>0</v>
      </c>
      <c r="S18" s="38"/>
    </row>
    <row r="19" spans="1:19" x14ac:dyDescent="0.25">
      <c r="A19" s="282"/>
      <c r="S19" s="38"/>
    </row>
    <row r="20" spans="1:19" x14ac:dyDescent="0.25">
      <c r="A20" s="282"/>
      <c r="S20" s="38"/>
    </row>
    <row r="21" spans="1:19" x14ac:dyDescent="0.25">
      <c r="A21" s="284" t="s">
        <v>269</v>
      </c>
      <c r="B21" s="37" t="s">
        <v>485</v>
      </c>
      <c r="S21" s="38"/>
    </row>
    <row r="22" spans="1:19" x14ac:dyDescent="0.25">
      <c r="A22" s="283"/>
      <c r="B22" s="2" t="s">
        <v>264</v>
      </c>
      <c r="C22" s="3"/>
      <c r="D22" s="3"/>
      <c r="E22" s="2" t="s">
        <v>266</v>
      </c>
      <c r="F22" s="4"/>
      <c r="G22" s="5" t="s">
        <v>265</v>
      </c>
      <c r="H22" s="76" t="s">
        <v>363</v>
      </c>
      <c r="I22" s="73" t="s">
        <v>394</v>
      </c>
      <c r="S22" s="38"/>
    </row>
    <row r="23" spans="1:19" ht="13.8" x14ac:dyDescent="0.3">
      <c r="A23" s="283"/>
      <c r="B23" s="180">
        <f>'INPUT &amp; OUTPUT'!F30</f>
        <v>0</v>
      </c>
      <c r="C23" s="181"/>
      <c r="D23" s="182"/>
      <c r="E23" s="832">
        <f>'INPUT &amp; OUTPUT'!H30</f>
        <v>0</v>
      </c>
      <c r="F23" s="833"/>
      <c r="G23" s="205">
        <f>'INPUT &amp; OUTPUT'!$I30</f>
        <v>0</v>
      </c>
      <c r="H23" s="288">
        <f>INDEX('Reference Data'!$BB$53:$BB$212,'INPUT &amp; OUTPUT'!$AG30)</f>
        <v>0</v>
      </c>
      <c r="I23" s="1">
        <f>+IF(H23="","",G23*H23)</f>
        <v>0</v>
      </c>
      <c r="S23" s="38"/>
    </row>
    <row r="24" spans="1:19" ht="13.8" x14ac:dyDescent="0.3">
      <c r="A24" s="283"/>
      <c r="B24" s="180">
        <f>'INPUT &amp; OUTPUT'!F31</f>
        <v>0</v>
      </c>
      <c r="C24" s="181"/>
      <c r="D24" s="182"/>
      <c r="E24" s="832">
        <f>'INPUT &amp; OUTPUT'!H31</f>
        <v>0</v>
      </c>
      <c r="F24" s="833"/>
      <c r="G24" s="205">
        <f>'INPUT &amp; OUTPUT'!$I31</f>
        <v>0</v>
      </c>
      <c r="H24" s="288">
        <f>INDEX('Reference Data'!$BB$53:$BB$212,'INPUT &amp; OUTPUT'!$AG31)</f>
        <v>0</v>
      </c>
      <c r="I24" s="1">
        <f>+IF(H24="","",G24*H24)</f>
        <v>0</v>
      </c>
      <c r="S24" s="38"/>
    </row>
    <row r="25" spans="1:19" ht="13.8" x14ac:dyDescent="0.3">
      <c r="A25" s="283"/>
      <c r="B25" s="180">
        <f>'INPUT &amp; OUTPUT'!F32</f>
        <v>0</v>
      </c>
      <c r="C25" s="181"/>
      <c r="D25" s="182"/>
      <c r="E25" s="832">
        <f>'INPUT &amp; OUTPUT'!H32</f>
        <v>0</v>
      </c>
      <c r="F25" s="833"/>
      <c r="G25" s="205">
        <f>'INPUT &amp; OUTPUT'!$I32</f>
        <v>0</v>
      </c>
      <c r="H25" s="288">
        <f>INDEX('Reference Data'!$BB$53:$BB$212,'INPUT &amp; OUTPUT'!$AG32)</f>
        <v>0</v>
      </c>
      <c r="I25" s="1">
        <f>+IF(H25="","",G25*H25)</f>
        <v>0</v>
      </c>
      <c r="S25" s="38"/>
    </row>
    <row r="26" spans="1:19" ht="13.8" x14ac:dyDescent="0.3">
      <c r="A26" s="283"/>
      <c r="B26" s="180">
        <f>'INPUT &amp; OUTPUT'!F33</f>
        <v>0</v>
      </c>
      <c r="C26" s="181"/>
      <c r="D26" s="182"/>
      <c r="E26" s="832">
        <f>'INPUT &amp; OUTPUT'!H33</f>
        <v>0</v>
      </c>
      <c r="F26" s="833"/>
      <c r="G26" s="205">
        <f>'INPUT &amp; OUTPUT'!$I33</f>
        <v>0</v>
      </c>
      <c r="H26" s="288">
        <f>INDEX('Reference Data'!$BB$53:$BB$212,'INPUT &amp; OUTPUT'!$AG33)</f>
        <v>0</v>
      </c>
      <c r="I26" s="1">
        <f>+IF(H26="","",G26*H26)</f>
        <v>0</v>
      </c>
      <c r="S26" s="38"/>
    </row>
    <row r="27" spans="1:19" ht="13.8" x14ac:dyDescent="0.3">
      <c r="A27" s="283"/>
      <c r="B27" s="180">
        <f>'INPUT &amp; OUTPUT'!F34</f>
        <v>0</v>
      </c>
      <c r="C27" s="183"/>
      <c r="D27" s="184"/>
      <c r="E27" s="832">
        <f>'INPUT &amp; OUTPUT'!H34</f>
        <v>0</v>
      </c>
      <c r="F27" s="833"/>
      <c r="G27" s="205">
        <f>'INPUT &amp; OUTPUT'!$I34</f>
        <v>0</v>
      </c>
      <c r="H27" s="288">
        <f>INDEX('Reference Data'!$BB$53:$BB$212,'INPUT &amp; OUTPUT'!$AG34)</f>
        <v>0</v>
      </c>
      <c r="I27" s="1">
        <f>+IF(H27="","",G27*H27)</f>
        <v>0</v>
      </c>
      <c r="S27" s="38"/>
    </row>
    <row r="28" spans="1:19" ht="13.8" x14ac:dyDescent="0.3">
      <c r="A28" s="283"/>
      <c r="B28" s="185"/>
      <c r="C28" s="185"/>
      <c r="D28" s="31" t="str">
        <f>+IF(OR(E23="FPA",E24="FPA",E25="FPA")," Summarise First Principles Assessment (FPA):","First Principles Assessment only:")</f>
        <v>First Principles Assessment only:</v>
      </c>
      <c r="E28" s="186" t="str">
        <f>'INPUT &amp; OUTPUT'!H35</f>
        <v/>
      </c>
      <c r="F28" s="187"/>
      <c r="G28" s="205">
        <f>+'INPUT &amp; OUTPUT'!$I$35</f>
        <v>0</v>
      </c>
      <c r="H28" s="289">
        <v>1</v>
      </c>
      <c r="I28" s="1">
        <f>+IF($G$17="","",$G$28*$H$28)</f>
        <v>0</v>
      </c>
      <c r="L28" s="58"/>
      <c r="S28" s="38"/>
    </row>
    <row r="29" spans="1:19" x14ac:dyDescent="0.25">
      <c r="A29" s="283"/>
      <c r="H29" s="42" t="s">
        <v>268</v>
      </c>
      <c r="I29" s="17">
        <f>SUM(I23:I28)</f>
        <v>0</v>
      </c>
      <c r="S29" s="38"/>
    </row>
    <row r="30" spans="1:19" x14ac:dyDescent="0.25">
      <c r="A30" s="283"/>
      <c r="S30" s="38"/>
    </row>
    <row r="31" spans="1:19" x14ac:dyDescent="0.25">
      <c r="A31" s="283"/>
      <c r="B31" s="37"/>
      <c r="S31" s="38"/>
    </row>
    <row r="32" spans="1:19" x14ac:dyDescent="0.25">
      <c r="A32" s="283"/>
      <c r="B32" s="37"/>
      <c r="S32" s="38"/>
    </row>
    <row r="33" spans="1:19" x14ac:dyDescent="0.25">
      <c r="A33" s="282"/>
      <c r="S33" s="38"/>
    </row>
    <row r="34" spans="1:19" x14ac:dyDescent="0.25">
      <c r="A34" s="284" t="s">
        <v>270</v>
      </c>
      <c r="B34" s="37" t="s">
        <v>294</v>
      </c>
      <c r="S34" s="38"/>
    </row>
    <row r="35" spans="1:19" ht="12.75" customHeight="1" x14ac:dyDescent="0.25">
      <c r="A35" s="282"/>
      <c r="B35" s="687" t="s">
        <v>259</v>
      </c>
      <c r="C35" s="688"/>
      <c r="D35" s="689"/>
      <c r="E35" s="74"/>
      <c r="F35" s="680" t="s">
        <v>273</v>
      </c>
      <c r="G35" s="681"/>
      <c r="H35" s="681"/>
      <c r="I35" s="682"/>
      <c r="J35" s="830" t="s">
        <v>301</v>
      </c>
      <c r="K35" s="680" t="s">
        <v>302</v>
      </c>
      <c r="L35" s="682"/>
      <c r="M35" s="830" t="s">
        <v>319</v>
      </c>
      <c r="S35" s="38"/>
    </row>
    <row r="36" spans="1:19" x14ac:dyDescent="0.25">
      <c r="A36" s="282"/>
      <c r="B36" s="693"/>
      <c r="C36" s="694"/>
      <c r="D36" s="695"/>
      <c r="E36" s="75" t="s">
        <v>291</v>
      </c>
      <c r="F36" s="72" t="s">
        <v>393</v>
      </c>
      <c r="G36" s="12" t="s">
        <v>260</v>
      </c>
      <c r="H36" s="680" t="s">
        <v>392</v>
      </c>
      <c r="I36" s="681"/>
      <c r="J36" s="831"/>
      <c r="K36" s="5" t="str">
        <f>+F36</f>
        <v>$/TDU</v>
      </c>
      <c r="L36" s="5" t="s">
        <v>260</v>
      </c>
      <c r="M36" s="831"/>
      <c r="S36" s="38"/>
    </row>
    <row r="37" spans="1:19" ht="15" customHeight="1" x14ac:dyDescent="0.25">
      <c r="A37" s="282"/>
      <c r="B37" s="839">
        <f>'INPUT &amp; OUTPUT'!$AG$17</f>
        <v>0</v>
      </c>
      <c r="C37" s="840"/>
      <c r="D37" s="841"/>
      <c r="E37" s="69" t="s">
        <v>390</v>
      </c>
      <c r="F37" s="6">
        <f>INDEX('Reference Data'!$R$33:$R$45,'INPUT &amp; OUTPUT'!$AF$17)</f>
        <v>0</v>
      </c>
      <c r="G37" s="13" t="s">
        <v>321</v>
      </c>
      <c r="H37" s="70" t="s">
        <v>261</v>
      </c>
      <c r="I37" s="18">
        <v>80.099999999999994</v>
      </c>
      <c r="J37" s="8">
        <f>+'INPUT &amp; OUTPUT'!$R$8/Roads!I37</f>
        <v>1.7615480649188515</v>
      </c>
      <c r="K37" s="6">
        <f>+J37*F37</f>
        <v>0</v>
      </c>
      <c r="L37" s="13">
        <f>+'INPUT &amp; OUTPUT'!R5</f>
        <v>45627</v>
      </c>
      <c r="M37" s="67" t="str">
        <f>INDEX('Reference Data'!$V$33:$V$45,'INPUT &amp; OUTPUT'!$AF$17)</f>
        <v xml:space="preserve"> </v>
      </c>
      <c r="S37" s="38"/>
    </row>
    <row r="38" spans="1:19" x14ac:dyDescent="0.25">
      <c r="A38" s="282"/>
      <c r="B38" s="842"/>
      <c r="C38" s="843"/>
      <c r="D38" s="844"/>
      <c r="E38" s="69" t="s">
        <v>391</v>
      </c>
      <c r="F38" s="6">
        <f>INDEX('Reference Data'!$S$33:$S$45,'INPUT &amp; OUTPUT'!$AF$17)</f>
        <v>0</v>
      </c>
      <c r="G38" s="13" t="s">
        <v>321</v>
      </c>
      <c r="H38" s="71" t="s">
        <v>317</v>
      </c>
      <c r="I38" s="18">
        <v>84.5</v>
      </c>
      <c r="J38" s="8">
        <f>+'INPUT &amp; OUTPUT'!$R$7/Roads!I38</f>
        <v>1.663905325443787</v>
      </c>
      <c r="K38" s="6">
        <f>+J38*F38</f>
        <v>0</v>
      </c>
      <c r="L38" s="13">
        <f>+L37</f>
        <v>45627</v>
      </c>
      <c r="M38" s="67" t="str">
        <f>+M37</f>
        <v xml:space="preserve"> </v>
      </c>
    </row>
    <row r="39" spans="1:19" x14ac:dyDescent="0.25">
      <c r="A39" s="282"/>
      <c r="B39" s="24"/>
      <c r="F39" s="61" t="s">
        <v>395</v>
      </c>
    </row>
    <row r="40" spans="1:19" x14ac:dyDescent="0.25">
      <c r="A40" s="282"/>
    </row>
    <row r="41" spans="1:19" x14ac:dyDescent="0.25">
      <c r="A41" s="284" t="s">
        <v>271</v>
      </c>
      <c r="B41" s="37" t="s">
        <v>486</v>
      </c>
    </row>
    <row r="42" spans="1:19" x14ac:dyDescent="0.25">
      <c r="A42" s="282"/>
      <c r="B42" s="58">
        <f>+IF($I$18&gt;$I$29,($I$18-$I$29)*$K37,0)</f>
        <v>0</v>
      </c>
      <c r="C42" s="60" t="str">
        <f>+E37</f>
        <v>TCC Works</v>
      </c>
    </row>
    <row r="43" spans="1:19" x14ac:dyDescent="0.25">
      <c r="B43" s="235">
        <f>+IF($I$18&gt;$I$29,($I$18-$I$29)*$K38,0)</f>
        <v>0</v>
      </c>
      <c r="C43" s="236" t="str">
        <f>+E38</f>
        <v>TCC Land</v>
      </c>
    </row>
    <row r="44" spans="1:19" x14ac:dyDescent="0.25">
      <c r="B44" s="63">
        <f>SUM(B42:B43)</f>
        <v>0</v>
      </c>
      <c r="C44" s="51" t="str">
        <f>+"("&amp;L37&amp;")"</f>
        <v>(45627)</v>
      </c>
      <c r="D44" s="44"/>
      <c r="E44" s="43" t="str">
        <f>+IF($I$29&gt;$I$18,"No credit in excess of the demand is given","")</f>
        <v/>
      </c>
    </row>
    <row r="45" spans="1:19" x14ac:dyDescent="0.25">
      <c r="B45" s="36"/>
      <c r="C45" s="79"/>
    </row>
    <row r="46" spans="1:19" x14ac:dyDescent="0.25">
      <c r="B46" s="36"/>
      <c r="C46" s="79"/>
    </row>
    <row r="47" spans="1:19" x14ac:dyDescent="0.25">
      <c r="B47" s="36"/>
      <c r="C47" s="79"/>
    </row>
    <row r="48" spans="1:19" x14ac:dyDescent="0.25">
      <c r="B48" s="36"/>
      <c r="C48" s="79"/>
    </row>
    <row r="49" spans="2:3" x14ac:dyDescent="0.25">
      <c r="B49" s="36"/>
      <c r="C49" s="79"/>
    </row>
    <row r="50" spans="2:3" x14ac:dyDescent="0.25">
      <c r="B50" s="36"/>
      <c r="C50" s="79"/>
    </row>
    <row r="51" spans="2:3" x14ac:dyDescent="0.25">
      <c r="B51" s="36"/>
      <c r="C51" s="79"/>
    </row>
    <row r="52" spans="2:3" x14ac:dyDescent="0.25">
      <c r="B52" s="36"/>
      <c r="C52" s="79"/>
    </row>
    <row r="53" spans="2:3" x14ac:dyDescent="0.25">
      <c r="B53" s="36"/>
      <c r="C53" s="79"/>
    </row>
    <row r="54" spans="2:3" x14ac:dyDescent="0.25">
      <c r="B54" s="36"/>
      <c r="C54" s="79"/>
    </row>
    <row r="55" spans="2:3" x14ac:dyDescent="0.25">
      <c r="B55" s="36"/>
      <c r="C55" s="79"/>
    </row>
    <row r="56" spans="2:3" x14ac:dyDescent="0.25">
      <c r="B56" s="36"/>
      <c r="C56" s="79"/>
    </row>
    <row r="57" spans="2:3" x14ac:dyDescent="0.25">
      <c r="B57" s="36"/>
      <c r="C57" s="79"/>
    </row>
    <row r="58" spans="2:3" x14ac:dyDescent="0.25">
      <c r="B58" s="36"/>
      <c r="C58" s="79"/>
    </row>
    <row r="59" spans="2:3" x14ac:dyDescent="0.25">
      <c r="B59" s="36"/>
      <c r="C59" s="79"/>
    </row>
    <row r="60" spans="2:3" x14ac:dyDescent="0.25">
      <c r="B60" s="36"/>
      <c r="C60" s="79"/>
    </row>
    <row r="61" spans="2:3" x14ac:dyDescent="0.25">
      <c r="B61" s="36"/>
      <c r="C61" s="79"/>
    </row>
    <row r="62" spans="2:3" x14ac:dyDescent="0.25">
      <c r="B62" s="36"/>
      <c r="C62" s="79"/>
    </row>
  </sheetData>
  <sheetProtection password="CDF4" sheet="1" objects="1" scenarios="1"/>
  <mergeCells count="19">
    <mergeCell ref="B37:D38"/>
    <mergeCell ref="B35:D36"/>
    <mergeCell ref="M35:M36"/>
    <mergeCell ref="J35:J36"/>
    <mergeCell ref="H36:I36"/>
    <mergeCell ref="K35:L35"/>
    <mergeCell ref="F35:I35"/>
    <mergeCell ref="E26:F26"/>
    <mergeCell ref="E27:F27"/>
    <mergeCell ref="E15:F15"/>
    <mergeCell ref="E16:F16"/>
    <mergeCell ref="E24:F24"/>
    <mergeCell ref="E25:F25"/>
    <mergeCell ref="D10:I10"/>
    <mergeCell ref="E23:F23"/>
    <mergeCell ref="E17:F17"/>
    <mergeCell ref="E12:F12"/>
    <mergeCell ref="E13:F13"/>
    <mergeCell ref="E14:F14"/>
  </mergeCells>
  <phoneticPr fontId="4" type="noConversion"/>
  <pageMargins left="0.75" right="0.75" top="1" bottom="1" header="0.5" footer="0.5"/>
  <pageSetup paperSize="9" scale="77" orientation="landscape"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W145"/>
  <sheetViews>
    <sheetView showGridLines="0" showZeros="0" zoomScale="75" zoomScaleNormal="75" workbookViewId="0"/>
  </sheetViews>
  <sheetFormatPr defaultColWidth="9.109375" defaultRowHeight="13.2" x14ac:dyDescent="0.25"/>
  <cols>
    <col min="1" max="1" width="5.109375" style="21" customWidth="1"/>
    <col min="2" max="2" width="13.109375" style="21" customWidth="1"/>
    <col min="3" max="3" width="11.6640625" style="21" customWidth="1"/>
    <col min="4" max="5" width="9" style="21" customWidth="1"/>
    <col min="6" max="7" width="9.109375" style="21"/>
    <col min="8" max="8" width="11.5546875" style="21" customWidth="1"/>
    <col min="9" max="9" width="10.33203125" style="21" customWidth="1"/>
    <col min="10" max="10" width="9.109375" style="21"/>
    <col min="11" max="11" width="15.33203125" style="21" customWidth="1"/>
    <col min="12" max="12" width="8.6640625" style="21" customWidth="1"/>
    <col min="13" max="13" width="12.88671875" style="21" customWidth="1"/>
    <col min="14" max="14" width="9.33203125" style="21" customWidth="1"/>
    <col min="15" max="17" width="9.109375" style="21"/>
    <col min="18" max="18" width="12.109375" style="21" customWidth="1"/>
    <col min="19" max="19" width="16" style="21" customWidth="1"/>
    <col min="20" max="20" width="11.88671875" style="21" customWidth="1"/>
    <col min="21" max="22" width="9.109375" style="21"/>
    <col min="23" max="23" width="9.109375" style="21" hidden="1" customWidth="1"/>
    <col min="24" max="25" width="9.109375" style="21"/>
    <col min="26" max="26" width="12.109375" style="21" customWidth="1"/>
    <col min="27" max="16384" width="9.109375" style="21"/>
  </cols>
  <sheetData>
    <row r="1" spans="1:23" ht="15.6" x14ac:dyDescent="0.3">
      <c r="A1" s="57" t="s">
        <v>488</v>
      </c>
      <c r="N1" s="61"/>
    </row>
    <row r="2" spans="1:23" ht="15.6" x14ac:dyDescent="0.3">
      <c r="A2" s="57"/>
      <c r="O2" s="61"/>
    </row>
    <row r="3" spans="1:23" ht="15.6" x14ac:dyDescent="0.3">
      <c r="A3" s="57"/>
      <c r="O3" s="61"/>
    </row>
    <row r="4" spans="1:23" ht="15.6" x14ac:dyDescent="0.3">
      <c r="A4" s="57"/>
      <c r="O4" s="61"/>
    </row>
    <row r="5" spans="1:23" ht="15.6" x14ac:dyDescent="0.3">
      <c r="A5" s="57"/>
      <c r="O5" s="61"/>
    </row>
    <row r="6" spans="1:23" x14ac:dyDescent="0.25">
      <c r="E6" s="35"/>
      <c r="F6" s="35"/>
      <c r="G6" s="35"/>
      <c r="H6" s="35"/>
      <c r="I6" s="35"/>
      <c r="J6" s="35"/>
      <c r="K6" s="35"/>
      <c r="L6" s="35"/>
      <c r="M6" s="35"/>
      <c r="N6" s="35"/>
      <c r="O6" s="35"/>
    </row>
    <row r="7" spans="1:23" ht="15" customHeight="1" x14ac:dyDescent="0.25">
      <c r="A7" s="36"/>
      <c r="B7" s="37"/>
      <c r="W7" s="38">
        <v>3</v>
      </c>
    </row>
    <row r="9" spans="1:23" x14ac:dyDescent="0.25">
      <c r="A9" s="285" t="s">
        <v>274</v>
      </c>
      <c r="B9" s="37" t="s">
        <v>484</v>
      </c>
    </row>
    <row r="10" spans="1:23" ht="15.75" customHeight="1" x14ac:dyDescent="0.25">
      <c r="B10" s="680" t="s">
        <v>264</v>
      </c>
      <c r="C10" s="681"/>
      <c r="D10" s="681"/>
      <c r="E10" s="680" t="s">
        <v>220</v>
      </c>
      <c r="F10" s="681"/>
      <c r="G10" s="682"/>
      <c r="H10" s="5" t="s">
        <v>265</v>
      </c>
      <c r="I10" s="5" t="s">
        <v>404</v>
      </c>
      <c r="J10" s="73" t="s">
        <v>415</v>
      </c>
    </row>
    <row r="11" spans="1:23" ht="15.75" customHeight="1" x14ac:dyDescent="0.3">
      <c r="B11" s="9">
        <f>'INPUT &amp; OUTPUT'!N22</f>
        <v>0</v>
      </c>
      <c r="C11" s="10"/>
      <c r="D11" s="10"/>
      <c r="E11" s="832">
        <f>'INPUT &amp; OUTPUT'!P22</f>
        <v>0</v>
      </c>
      <c r="F11" s="845"/>
      <c r="G11" s="833"/>
      <c r="H11" s="205">
        <f>'INPUT &amp; OUTPUT'!Q22</f>
        <v>0</v>
      </c>
      <c r="I11" s="290">
        <f>INDEX('Reference Data'!$BL$53:$BL$212,'INPUT &amp; OUTPUT'!$AG22)</f>
        <v>0</v>
      </c>
      <c r="J11" s="1">
        <f>+IF(I11=""," ",H11*I11)</f>
        <v>0</v>
      </c>
      <c r="W11" s="38">
        <v>3</v>
      </c>
    </row>
    <row r="12" spans="1:23" ht="15.75" customHeight="1" x14ac:dyDescent="0.3">
      <c r="B12" s="9">
        <f>'INPUT &amp; OUTPUT'!N23</f>
        <v>0</v>
      </c>
      <c r="C12" s="10"/>
      <c r="D12" s="10"/>
      <c r="E12" s="832">
        <f>'INPUT &amp; OUTPUT'!P23</f>
        <v>0</v>
      </c>
      <c r="F12" s="845"/>
      <c r="G12" s="833"/>
      <c r="H12" s="205">
        <f>'INPUT &amp; OUTPUT'!Q23</f>
        <v>0</v>
      </c>
      <c r="I12" s="290">
        <f>INDEX('Reference Data'!$BL$53:$BL$212,'INPUT &amp; OUTPUT'!$AG23)</f>
        <v>0</v>
      </c>
      <c r="J12" s="1">
        <f>+IF(I12=""," ",H12*I12)</f>
        <v>0</v>
      </c>
      <c r="W12" s="38">
        <v>1</v>
      </c>
    </row>
    <row r="13" spans="1:23" ht="15.75" customHeight="1" x14ac:dyDescent="0.3">
      <c r="B13" s="9">
        <f>'INPUT &amp; OUTPUT'!N24</f>
        <v>0</v>
      </c>
      <c r="C13" s="10"/>
      <c r="D13" s="11"/>
      <c r="E13" s="832">
        <f>'INPUT &amp; OUTPUT'!P24</f>
        <v>0</v>
      </c>
      <c r="F13" s="845"/>
      <c r="G13" s="833"/>
      <c r="H13" s="205">
        <f>'INPUT &amp; OUTPUT'!Q24</f>
        <v>0</v>
      </c>
      <c r="I13" s="290">
        <f>INDEX('Reference Data'!$BL$53:$BL$212,'INPUT &amp; OUTPUT'!$AG24)</f>
        <v>0</v>
      </c>
      <c r="J13" s="1">
        <f>+IF(I13=""," ",H13*I13)</f>
        <v>0</v>
      </c>
      <c r="W13" s="21">
        <v>1</v>
      </c>
    </row>
    <row r="14" spans="1:23" ht="15.75" customHeight="1" x14ac:dyDescent="0.3">
      <c r="B14" s="9">
        <f>'INPUT &amp; OUTPUT'!N25</f>
        <v>0</v>
      </c>
      <c r="C14" s="10"/>
      <c r="D14" s="11"/>
      <c r="E14" s="832">
        <f>'INPUT &amp; OUTPUT'!P25</f>
        <v>0</v>
      </c>
      <c r="F14" s="845"/>
      <c r="G14" s="833"/>
      <c r="H14" s="205">
        <f>'INPUT &amp; OUTPUT'!Q25</f>
        <v>0</v>
      </c>
      <c r="I14" s="290">
        <f>INDEX('Reference Data'!$BL$53:$BL$212,'INPUT &amp; OUTPUT'!$AG25)</f>
        <v>0</v>
      </c>
      <c r="J14" s="1">
        <f>+IF(I14=""," ",H14*I14)</f>
        <v>0</v>
      </c>
    </row>
    <row r="15" spans="1:23" ht="15.75" customHeight="1" x14ac:dyDescent="0.3">
      <c r="B15" s="9">
        <f>'INPUT &amp; OUTPUT'!N26</f>
        <v>0</v>
      </c>
      <c r="C15" s="10"/>
      <c r="D15" s="11"/>
      <c r="E15" s="832">
        <f>'INPUT &amp; OUTPUT'!P26</f>
        <v>0</v>
      </c>
      <c r="F15" s="845"/>
      <c r="G15" s="833"/>
      <c r="H15" s="205">
        <f>'INPUT &amp; OUTPUT'!Q26</f>
        <v>0</v>
      </c>
      <c r="I15" s="290">
        <f>INDEX('Reference Data'!$BL$53:$BL$212,'INPUT &amp; OUTPUT'!$AG26)</f>
        <v>0</v>
      </c>
      <c r="J15" s="1">
        <f>+IF(I15=""," ",H15*I15)</f>
        <v>0</v>
      </c>
    </row>
    <row r="16" spans="1:23" ht="15.75" customHeight="1" x14ac:dyDescent="0.3">
      <c r="B16" s="189" t="s">
        <v>223</v>
      </c>
      <c r="C16" s="10"/>
      <c r="D16" s="11"/>
      <c r="E16" s="163"/>
      <c r="F16" s="190" t="s">
        <v>585</v>
      </c>
      <c r="G16" s="98"/>
      <c r="H16" s="205">
        <f>'INPUT &amp; OUTPUT'!Q27</f>
        <v>0</v>
      </c>
      <c r="I16" s="289">
        <v>1</v>
      </c>
      <c r="J16" s="1">
        <f>IF('INPUT &amp; OUTPUT'!$AF$10=1,"",$H$16*$I$16)</f>
        <v>0</v>
      </c>
    </row>
    <row r="17" spans="1:23" x14ac:dyDescent="0.25">
      <c r="I17" s="42" t="s">
        <v>268</v>
      </c>
      <c r="J17" s="17">
        <f>SUM(J11:J16)</f>
        <v>0</v>
      </c>
    </row>
    <row r="19" spans="1:23" x14ac:dyDescent="0.25">
      <c r="A19" s="285" t="s">
        <v>269</v>
      </c>
      <c r="B19" s="37" t="s">
        <v>485</v>
      </c>
    </row>
    <row r="20" spans="1:23" x14ac:dyDescent="0.25">
      <c r="B20" s="680" t="s">
        <v>264</v>
      </c>
      <c r="C20" s="681"/>
      <c r="D20" s="681"/>
      <c r="E20" s="680" t="s">
        <v>220</v>
      </c>
      <c r="F20" s="681"/>
      <c r="G20" s="682"/>
      <c r="H20" s="5" t="s">
        <v>265</v>
      </c>
      <c r="I20" s="5" t="s">
        <v>404</v>
      </c>
      <c r="J20" s="73" t="s">
        <v>415</v>
      </c>
    </row>
    <row r="21" spans="1:23" ht="15" customHeight="1" x14ac:dyDescent="0.3">
      <c r="B21" s="9">
        <f>'INPUT &amp; OUTPUT'!N30</f>
        <v>0</v>
      </c>
      <c r="C21" s="10"/>
      <c r="D21" s="10"/>
      <c r="E21" s="832">
        <f>'INPUT &amp; OUTPUT'!P30</f>
        <v>0</v>
      </c>
      <c r="F21" s="845"/>
      <c r="G21" s="833"/>
      <c r="H21" s="205">
        <f>'INPUT &amp; OUTPUT'!Q30</f>
        <v>0</v>
      </c>
      <c r="I21" s="290">
        <f>INDEX('Reference Data'!$BL$53:$BL$212,'INPUT &amp; OUTPUT'!$AG30)</f>
        <v>0</v>
      </c>
      <c r="J21" s="1">
        <f>+IF(I21="","",H21*I21)</f>
        <v>0</v>
      </c>
      <c r="W21" s="38">
        <v>1</v>
      </c>
    </row>
    <row r="22" spans="1:23" ht="15" customHeight="1" x14ac:dyDescent="0.3">
      <c r="B22" s="9">
        <f>'INPUT &amp; OUTPUT'!N31</f>
        <v>0</v>
      </c>
      <c r="C22" s="10"/>
      <c r="D22" s="10"/>
      <c r="E22" s="832">
        <f>'INPUT &amp; OUTPUT'!P31</f>
        <v>0</v>
      </c>
      <c r="F22" s="845"/>
      <c r="G22" s="833"/>
      <c r="H22" s="205">
        <f>'INPUT &amp; OUTPUT'!Q31</f>
        <v>0</v>
      </c>
      <c r="I22" s="290">
        <f>INDEX('Reference Data'!$BL$53:$BL$212,'INPUT &amp; OUTPUT'!$AG31)</f>
        <v>0</v>
      </c>
      <c r="J22" s="1">
        <f>+IF(I22="","",H22*I22)</f>
        <v>0</v>
      </c>
      <c r="W22" s="38">
        <v>1</v>
      </c>
    </row>
    <row r="23" spans="1:23" ht="15" customHeight="1" x14ac:dyDescent="0.3">
      <c r="B23" s="9">
        <f>'INPUT &amp; OUTPUT'!N32</f>
        <v>0</v>
      </c>
      <c r="C23" s="10"/>
      <c r="D23" s="10"/>
      <c r="E23" s="832">
        <f>'INPUT &amp; OUTPUT'!P32</f>
        <v>0</v>
      </c>
      <c r="F23" s="845"/>
      <c r="G23" s="833"/>
      <c r="H23" s="205">
        <f>'INPUT &amp; OUTPUT'!Q32</f>
        <v>0</v>
      </c>
      <c r="I23" s="290">
        <f>INDEX('Reference Data'!$BL$53:$BL$212,'INPUT &amp; OUTPUT'!$AG32)</f>
        <v>0</v>
      </c>
      <c r="J23" s="1">
        <f>+IF(I23="","",H23*I23)</f>
        <v>0</v>
      </c>
      <c r="W23" s="38">
        <v>1</v>
      </c>
    </row>
    <row r="24" spans="1:23" ht="15" customHeight="1" x14ac:dyDescent="0.3">
      <c r="B24" s="9">
        <f>'INPUT &amp; OUTPUT'!N33</f>
        <v>0</v>
      </c>
      <c r="C24" s="10"/>
      <c r="D24" s="10"/>
      <c r="E24" s="832">
        <f>'INPUT &amp; OUTPUT'!P33</f>
        <v>0</v>
      </c>
      <c r="F24" s="845"/>
      <c r="G24" s="833"/>
      <c r="H24" s="205">
        <f>'INPUT &amp; OUTPUT'!Q33</f>
        <v>0</v>
      </c>
      <c r="I24" s="290">
        <f>INDEX('Reference Data'!$BL$53:$BL$212,'INPUT &amp; OUTPUT'!$AG33)</f>
        <v>0</v>
      </c>
      <c r="J24" s="1">
        <f>+IF(I24="","",H24*I24)</f>
        <v>0</v>
      </c>
      <c r="W24" s="38"/>
    </row>
    <row r="25" spans="1:23" ht="15" customHeight="1" x14ac:dyDescent="0.3">
      <c r="B25" s="9">
        <f>'INPUT &amp; OUTPUT'!N34</f>
        <v>0</v>
      </c>
      <c r="C25" s="10"/>
      <c r="D25" s="10"/>
      <c r="E25" s="832">
        <f>'INPUT &amp; OUTPUT'!P34</f>
        <v>0</v>
      </c>
      <c r="F25" s="845"/>
      <c r="G25" s="833"/>
      <c r="H25" s="205">
        <f>'INPUT &amp; OUTPUT'!Q34</f>
        <v>0</v>
      </c>
      <c r="I25" s="290">
        <f>INDEX('Reference Data'!$BL$53:$BL$212,'INPUT &amp; OUTPUT'!$AG34)</f>
        <v>0</v>
      </c>
      <c r="J25" s="1">
        <f>+IF(I25="","",H25*I25)</f>
        <v>0</v>
      </c>
      <c r="W25" s="38"/>
    </row>
    <row r="26" spans="1:23" ht="15" customHeight="1" x14ac:dyDescent="0.3">
      <c r="B26" s="188" t="s">
        <v>223</v>
      </c>
      <c r="C26" s="10"/>
      <c r="D26" s="11"/>
      <c r="E26" s="837" t="s">
        <v>585</v>
      </c>
      <c r="F26" s="846"/>
      <c r="G26" s="838"/>
      <c r="H26" s="205">
        <f>'INPUT &amp; OUTPUT'!Q35</f>
        <v>0</v>
      </c>
      <c r="I26" s="289">
        <v>1</v>
      </c>
      <c r="J26" s="1">
        <f>IF('INPUT &amp; OUTPUT'!$AF$10=1,"",$H$26*$I$26)</f>
        <v>0</v>
      </c>
      <c r="W26" s="38"/>
    </row>
    <row r="27" spans="1:23" ht="15" customHeight="1" x14ac:dyDescent="0.25">
      <c r="I27" s="42" t="s">
        <v>268</v>
      </c>
      <c r="J27" s="17">
        <f>SUM(J21:J26)</f>
        <v>0</v>
      </c>
      <c r="W27" s="38">
        <v>1</v>
      </c>
    </row>
    <row r="28" spans="1:23" ht="15" customHeight="1" x14ac:dyDescent="0.25">
      <c r="H28" s="42"/>
      <c r="I28" s="62"/>
      <c r="W28" s="38"/>
    </row>
    <row r="29" spans="1:23" x14ac:dyDescent="0.25">
      <c r="A29" s="285" t="s">
        <v>270</v>
      </c>
      <c r="B29" s="37" t="s">
        <v>294</v>
      </c>
    </row>
    <row r="30" spans="1:23" x14ac:dyDescent="0.25">
      <c r="B30" s="687" t="str">
        <f>+IF(W7=1,"Precinct","Location")</f>
        <v>Location</v>
      </c>
      <c r="C30" s="688"/>
      <c r="D30" s="688"/>
      <c r="E30" s="680" t="s">
        <v>273</v>
      </c>
      <c r="F30" s="681"/>
      <c r="G30" s="682"/>
      <c r="H30" s="830" t="s">
        <v>301</v>
      </c>
      <c r="I30" s="680" t="s">
        <v>302</v>
      </c>
      <c r="J30" s="682"/>
      <c r="K30" s="830" t="s">
        <v>319</v>
      </c>
    </row>
    <row r="31" spans="1:23" x14ac:dyDescent="0.25">
      <c r="B31" s="693"/>
      <c r="C31" s="694"/>
      <c r="D31" s="694"/>
      <c r="E31" s="5" t="s">
        <v>417</v>
      </c>
      <c r="F31" s="5" t="s">
        <v>260</v>
      </c>
      <c r="G31" s="5" t="s">
        <v>261</v>
      </c>
      <c r="H31" s="831"/>
      <c r="I31" s="5" t="str">
        <f>+E31</f>
        <v>$/EDU</v>
      </c>
      <c r="J31" s="5" t="s">
        <v>260</v>
      </c>
      <c r="K31" s="831"/>
    </row>
    <row r="32" spans="1:23" ht="15" customHeight="1" x14ac:dyDescent="0.25">
      <c r="B32" s="9" t="str">
        <f>IF('INPUT &amp; OUTPUT'!$V$15="","",IF('INPUT &amp; OUTPUT'!$V$15=0,"",'INPUT &amp; OUTPUT'!$V$15))</f>
        <v/>
      </c>
      <c r="C32" s="10"/>
      <c r="D32" s="10"/>
      <c r="E32" s="68">
        <f>IF($B$32="",0,IF($B$32=0,0,VLOOKUP($B$32,'Reference Data'!$AE$35:$AI$36,4)))</f>
        <v>0</v>
      </c>
      <c r="F32" s="16" t="s">
        <v>316</v>
      </c>
      <c r="G32" s="80">
        <v>91.8</v>
      </c>
      <c r="H32" s="206">
        <f>+'INPUT &amp; OUTPUT'!$R$8/G32</f>
        <v>1.537037037037037</v>
      </c>
      <c r="I32" s="68">
        <f>E32*H32</f>
        <v>0</v>
      </c>
      <c r="J32" s="16">
        <f>+'INPUT &amp; OUTPUT'!R5</f>
        <v>45627</v>
      </c>
      <c r="K32" s="68">
        <f>IF($B$32="",0,IF($B$32=0,0,VLOOKUP($B$32,'Reference Data'!$AE$35:$AI$36,5)))</f>
        <v>0</v>
      </c>
      <c r="W32" s="38">
        <v>1</v>
      </c>
    </row>
    <row r="33" spans="1:9" x14ac:dyDescent="0.25">
      <c r="B33" s="24"/>
      <c r="E33" s="24" t="s">
        <v>320</v>
      </c>
      <c r="H33" s="24"/>
    </row>
    <row r="35" spans="1:9" x14ac:dyDescent="0.25">
      <c r="A35" s="285" t="s">
        <v>271</v>
      </c>
      <c r="B35" s="37" t="s">
        <v>486</v>
      </c>
    </row>
    <row r="36" spans="1:9" x14ac:dyDescent="0.25">
      <c r="B36" s="58">
        <f>+IF($J$17&gt;$J$27,($J$17-$J$27)*I32,0)</f>
        <v>0</v>
      </c>
      <c r="C36" s="51">
        <f>+J32</f>
        <v>45627</v>
      </c>
      <c r="D36" s="46" t="str">
        <f>+IF(J27&gt;J17,"No credit in excess of the demand is given","")</f>
        <v/>
      </c>
    </row>
    <row r="38" spans="1:9" x14ac:dyDescent="0.25">
      <c r="B38" s="36"/>
      <c r="C38" s="63"/>
    </row>
    <row r="39" spans="1:9" x14ac:dyDescent="0.25">
      <c r="A39" s="36"/>
      <c r="I39" s="199"/>
    </row>
    <row r="40" spans="1:9" x14ac:dyDescent="0.25">
      <c r="E40" s="44"/>
    </row>
    <row r="57" spans="2:5" x14ac:dyDescent="0.25">
      <c r="C57" s="52"/>
    </row>
    <row r="58" spans="2:5" ht="15" x14ac:dyDescent="0.4">
      <c r="B58" s="54"/>
      <c r="C58" s="64"/>
    </row>
    <row r="59" spans="2:5" x14ac:dyDescent="0.25">
      <c r="B59" s="54"/>
      <c r="C59" s="52"/>
      <c r="E59" s="24"/>
    </row>
    <row r="60" spans="2:5" ht="15" x14ac:dyDescent="0.4">
      <c r="B60" s="54"/>
      <c r="C60" s="64"/>
      <c r="E60" s="51"/>
    </row>
    <row r="61" spans="2:5" x14ac:dyDescent="0.25">
      <c r="C61" s="44"/>
      <c r="E61" s="51"/>
    </row>
    <row r="62" spans="2:5" x14ac:dyDescent="0.25">
      <c r="B62" s="54"/>
      <c r="C62" s="65"/>
    </row>
    <row r="63" spans="2:5" ht="12" customHeight="1" x14ac:dyDescent="0.4">
      <c r="C63" s="66"/>
      <c r="E63" s="51"/>
    </row>
    <row r="68" spans="14:14" x14ac:dyDescent="0.25">
      <c r="N68" s="168"/>
    </row>
    <row r="83" spans="3:15" x14ac:dyDescent="0.25">
      <c r="O83" s="35"/>
    </row>
    <row r="84" spans="3:15" x14ac:dyDescent="0.25">
      <c r="O84" s="35"/>
    </row>
    <row r="86" spans="3:15" x14ac:dyDescent="0.25">
      <c r="C86" s="21" t="s">
        <v>267</v>
      </c>
      <c r="D86" s="21" t="s">
        <v>267</v>
      </c>
    </row>
    <row r="115" spans="10:15" x14ac:dyDescent="0.25">
      <c r="O115" s="35"/>
    </row>
    <row r="116" spans="10:15" x14ac:dyDescent="0.25">
      <c r="O116" s="35"/>
    </row>
    <row r="117" spans="10:15" x14ac:dyDescent="0.25">
      <c r="O117" s="35"/>
    </row>
    <row r="118" spans="10:15" x14ac:dyDescent="0.25">
      <c r="O118" s="35"/>
    </row>
    <row r="119" spans="10:15" x14ac:dyDescent="0.25">
      <c r="O119" s="35"/>
    </row>
    <row r="120" spans="10:15" x14ac:dyDescent="0.25">
      <c r="O120" s="35"/>
    </row>
    <row r="121" spans="10:15" x14ac:dyDescent="0.25">
      <c r="O121" s="35"/>
    </row>
    <row r="122" spans="10:15" x14ac:dyDescent="0.25">
      <c r="O122" s="35"/>
    </row>
    <row r="123" spans="10:15" x14ac:dyDescent="0.25">
      <c r="O123" s="35"/>
    </row>
    <row r="124" spans="10:15" x14ac:dyDescent="0.25">
      <c r="J124" s="35"/>
      <c r="K124" s="35"/>
      <c r="L124" s="35"/>
      <c r="M124" s="35"/>
      <c r="N124" s="35"/>
      <c r="O124" s="35"/>
    </row>
    <row r="125" spans="10:15" x14ac:dyDescent="0.25">
      <c r="J125" s="35"/>
      <c r="K125" s="35"/>
      <c r="L125" s="35"/>
      <c r="M125" s="35"/>
      <c r="N125" s="35"/>
      <c r="O125" s="35"/>
    </row>
    <row r="126" spans="10:15" x14ac:dyDescent="0.25">
      <c r="J126" s="35"/>
      <c r="K126" s="35"/>
      <c r="L126" s="35"/>
      <c r="M126" s="35"/>
      <c r="N126" s="35"/>
      <c r="O126" s="35"/>
    </row>
    <row r="127" spans="10:15" x14ac:dyDescent="0.25">
      <c r="J127" s="35"/>
      <c r="K127" s="35"/>
      <c r="L127" s="35"/>
      <c r="M127" s="35"/>
      <c r="N127" s="35"/>
      <c r="O127" s="35"/>
    </row>
    <row r="128" spans="10:15" x14ac:dyDescent="0.25">
      <c r="J128" s="35"/>
      <c r="K128" s="35"/>
      <c r="L128" s="35"/>
      <c r="M128" s="35"/>
      <c r="N128" s="35"/>
      <c r="O128" s="35"/>
    </row>
    <row r="129" spans="10:15" x14ac:dyDescent="0.25">
      <c r="J129" s="35"/>
      <c r="K129" s="35"/>
      <c r="L129" s="35"/>
      <c r="M129" s="35"/>
      <c r="N129" s="35"/>
      <c r="O129" s="35"/>
    </row>
    <row r="130" spans="10:15" x14ac:dyDescent="0.25">
      <c r="J130" s="35"/>
      <c r="K130" s="35"/>
      <c r="L130" s="35"/>
      <c r="M130" s="35"/>
      <c r="N130" s="35"/>
      <c r="O130" s="35"/>
    </row>
    <row r="131" spans="10:15" x14ac:dyDescent="0.25">
      <c r="J131" s="35"/>
      <c r="K131" s="35"/>
      <c r="L131" s="35"/>
      <c r="M131" s="35"/>
      <c r="N131" s="35"/>
      <c r="O131" s="35"/>
    </row>
    <row r="132" spans="10:15" x14ac:dyDescent="0.25">
      <c r="J132" s="35"/>
      <c r="K132" s="35"/>
      <c r="L132" s="35"/>
      <c r="M132" s="35"/>
      <c r="N132" s="35"/>
      <c r="O132" s="35"/>
    </row>
    <row r="133" spans="10:15" x14ac:dyDescent="0.25">
      <c r="J133" s="35"/>
      <c r="K133" s="35"/>
      <c r="L133" s="35"/>
      <c r="M133" s="35"/>
      <c r="N133" s="35"/>
      <c r="O133" s="35"/>
    </row>
    <row r="134" spans="10:15" x14ac:dyDescent="0.25">
      <c r="J134" s="35"/>
      <c r="K134" s="35"/>
      <c r="L134" s="35"/>
      <c r="M134" s="35"/>
      <c r="N134" s="35"/>
      <c r="O134" s="35"/>
    </row>
    <row r="135" spans="10:15" x14ac:dyDescent="0.25">
      <c r="J135" s="35"/>
      <c r="K135" s="35"/>
      <c r="L135" s="35"/>
      <c r="M135" s="35"/>
      <c r="N135" s="35"/>
      <c r="O135" s="35"/>
    </row>
    <row r="136" spans="10:15" x14ac:dyDescent="0.25">
      <c r="J136" s="35"/>
      <c r="K136" s="35"/>
      <c r="L136" s="35"/>
      <c r="M136" s="35"/>
      <c r="N136" s="35"/>
      <c r="O136" s="35"/>
    </row>
    <row r="137" spans="10:15" x14ac:dyDescent="0.25">
      <c r="J137" s="35"/>
      <c r="K137" s="35"/>
      <c r="L137" s="35"/>
      <c r="M137" s="35"/>
      <c r="N137" s="35"/>
      <c r="O137" s="35"/>
    </row>
    <row r="138" spans="10:15" x14ac:dyDescent="0.25">
      <c r="J138" s="35"/>
      <c r="K138" s="35"/>
      <c r="L138" s="35"/>
      <c r="M138" s="35"/>
      <c r="N138" s="35"/>
      <c r="O138" s="35"/>
    </row>
    <row r="139" spans="10:15" x14ac:dyDescent="0.25">
      <c r="J139" s="35"/>
      <c r="K139" s="35"/>
      <c r="L139" s="35"/>
      <c r="M139" s="35"/>
      <c r="N139" s="35"/>
      <c r="O139" s="35"/>
    </row>
    <row r="140" spans="10:15" x14ac:dyDescent="0.25">
      <c r="J140" s="35"/>
      <c r="K140" s="35"/>
      <c r="L140" s="35"/>
      <c r="M140" s="35"/>
      <c r="N140" s="35"/>
      <c r="O140" s="35"/>
    </row>
    <row r="141" spans="10:15" x14ac:dyDescent="0.25">
      <c r="J141" s="35"/>
      <c r="K141" s="35"/>
      <c r="L141" s="35"/>
      <c r="M141" s="35"/>
      <c r="N141" s="35"/>
      <c r="O141" s="35"/>
    </row>
    <row r="142" spans="10:15" x14ac:dyDescent="0.25">
      <c r="J142" s="35"/>
      <c r="K142" s="35"/>
      <c r="L142" s="35"/>
      <c r="M142" s="35"/>
      <c r="N142" s="35"/>
      <c r="O142" s="35"/>
    </row>
    <row r="143" spans="10:15" x14ac:dyDescent="0.25">
      <c r="J143" s="35"/>
      <c r="K143" s="35"/>
      <c r="L143" s="35"/>
      <c r="M143" s="35"/>
      <c r="N143" s="35"/>
      <c r="O143" s="35"/>
    </row>
    <row r="144" spans="10:15" x14ac:dyDescent="0.25">
      <c r="J144" s="35"/>
      <c r="K144" s="35"/>
      <c r="L144" s="35"/>
      <c r="M144" s="35"/>
      <c r="N144" s="35"/>
      <c r="O144" s="35"/>
    </row>
    <row r="145" spans="10:15" x14ac:dyDescent="0.25">
      <c r="J145" s="35"/>
      <c r="K145" s="35"/>
      <c r="L145" s="35"/>
      <c r="M145" s="35"/>
      <c r="N145" s="35"/>
      <c r="O145" s="35"/>
    </row>
  </sheetData>
  <sheetProtection password="CDF4" sheet="1" objects="1" scenarios="1"/>
  <mergeCells count="20">
    <mergeCell ref="B30:D31"/>
    <mergeCell ref="I30:J30"/>
    <mergeCell ref="E30:G30"/>
    <mergeCell ref="H30:H31"/>
    <mergeCell ref="B10:D10"/>
    <mergeCell ref="E10:G10"/>
    <mergeCell ref="E20:G20"/>
    <mergeCell ref="E21:G21"/>
    <mergeCell ref="B20:D20"/>
    <mergeCell ref="E11:G11"/>
    <mergeCell ref="E12:G12"/>
    <mergeCell ref="E13:G13"/>
    <mergeCell ref="E14:G14"/>
    <mergeCell ref="E15:G15"/>
    <mergeCell ref="K30:K31"/>
    <mergeCell ref="E24:G24"/>
    <mergeCell ref="E25:G25"/>
    <mergeCell ref="E26:G26"/>
    <mergeCell ref="E22:G22"/>
    <mergeCell ref="E23:G23"/>
  </mergeCells>
  <phoneticPr fontId="4" type="noConversion"/>
  <pageMargins left="0.75" right="0.75" top="1" bottom="1" header="0.5" footer="0.5"/>
  <pageSetup paperSize="9" scale="90" orientation="landscape"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pageSetUpPr fitToPage="1"/>
  </sheetPr>
  <dimension ref="A1:AB75"/>
  <sheetViews>
    <sheetView showZeros="0" zoomScale="75" zoomScaleNormal="75" workbookViewId="0">
      <selection activeCell="O12" sqref="O12"/>
    </sheetView>
  </sheetViews>
  <sheetFormatPr defaultColWidth="9.109375" defaultRowHeight="13.8" x14ac:dyDescent="0.25"/>
  <cols>
    <col min="1" max="1" width="4.5546875" style="90" customWidth="1"/>
    <col min="2" max="2" width="13" style="21" customWidth="1"/>
    <col min="3" max="4" width="12.6640625" style="21" customWidth="1"/>
    <col min="5" max="5" width="12.109375" style="21" customWidth="1"/>
    <col min="6" max="6" width="12" style="21" customWidth="1"/>
    <col min="7" max="8" width="12.109375" style="21" customWidth="1"/>
    <col min="9" max="9" width="17.6640625" style="21" customWidth="1"/>
    <col min="10" max="10" width="11.5546875" style="21" customWidth="1"/>
    <col min="11" max="11" width="9.6640625" style="21" customWidth="1"/>
    <col min="12" max="12" width="12.5546875" style="21" customWidth="1"/>
    <col min="13" max="13" width="11.33203125" style="21" customWidth="1"/>
    <col min="14" max="14" width="16" style="21" customWidth="1"/>
    <col min="15" max="15" width="9.6640625" style="21" customWidth="1"/>
    <col min="16" max="16" width="11.44140625" style="21" customWidth="1"/>
    <col min="17" max="17" width="3.5546875" style="21" customWidth="1"/>
    <col min="18" max="18" width="11.109375" style="21" customWidth="1"/>
    <col min="19" max="19" width="10.33203125" style="21" bestFit="1" customWidth="1"/>
    <col min="20" max="20" width="9.44140625" style="21" bestFit="1" customWidth="1"/>
    <col min="21" max="22" width="10.33203125" style="21" bestFit="1" customWidth="1"/>
    <col min="23" max="23" width="11.109375" style="21" customWidth="1"/>
    <col min="24" max="27" width="9.109375" style="21"/>
    <col min="28" max="28" width="11.109375" style="21" hidden="1" customWidth="1"/>
    <col min="29" max="16384" width="9.109375" style="21"/>
  </cols>
  <sheetData>
    <row r="1" spans="1:28" ht="15.75" customHeight="1" x14ac:dyDescent="0.25">
      <c r="A1" s="136" t="s">
        <v>489</v>
      </c>
      <c r="C1" s="94"/>
      <c r="D1" s="94"/>
      <c r="E1" s="94"/>
      <c r="F1" s="94"/>
      <c r="G1" s="94"/>
      <c r="H1" s="94"/>
      <c r="I1" s="94"/>
      <c r="J1" s="94"/>
      <c r="K1" s="94"/>
      <c r="L1" s="94"/>
      <c r="M1" s="94"/>
      <c r="N1" s="94"/>
      <c r="O1" s="22"/>
      <c r="P1" s="94"/>
      <c r="S1" s="22"/>
      <c r="T1" s="22"/>
      <c r="U1" s="22"/>
      <c r="V1" s="22"/>
      <c r="W1" s="22"/>
      <c r="X1" s="22"/>
      <c r="Y1" s="22"/>
      <c r="Z1" s="22"/>
    </row>
    <row r="2" spans="1:28" ht="15.75" customHeight="1" x14ac:dyDescent="0.25">
      <c r="A2" s="105"/>
      <c r="B2" s="92"/>
      <c r="C2" s="92"/>
      <c r="D2" s="92"/>
      <c r="E2" s="92"/>
      <c r="F2" s="92"/>
      <c r="G2" s="92"/>
      <c r="H2" s="92"/>
      <c r="I2" s="92"/>
      <c r="J2" s="92"/>
      <c r="K2" s="92"/>
      <c r="L2" s="92"/>
      <c r="M2" s="92"/>
      <c r="N2" s="92"/>
      <c r="O2" s="96"/>
      <c r="P2" s="92"/>
      <c r="R2" s="22"/>
      <c r="S2" s="22"/>
      <c r="T2" s="22"/>
      <c r="U2" s="22"/>
      <c r="V2" s="22"/>
      <c r="W2" s="22"/>
      <c r="X2" s="22"/>
      <c r="Y2" s="22"/>
      <c r="Z2" s="22"/>
    </row>
    <row r="3" spans="1:28" ht="15.75" customHeight="1" x14ac:dyDescent="0.25">
      <c r="A3" s="89"/>
      <c r="B3" s="43"/>
      <c r="C3" s="43"/>
      <c r="D3" s="43"/>
      <c r="E3" s="43"/>
      <c r="F3" s="43"/>
      <c r="G3" s="43"/>
      <c r="H3" s="43"/>
      <c r="O3" s="52"/>
      <c r="R3" s="22"/>
      <c r="S3" s="22"/>
      <c r="T3" s="22"/>
      <c r="U3" s="22"/>
      <c r="V3" s="22"/>
      <c r="W3" s="22"/>
      <c r="X3" s="22"/>
      <c r="Y3" s="22"/>
      <c r="Z3" s="22"/>
    </row>
    <row r="4" spans="1:28" ht="15.75" customHeight="1" x14ac:dyDescent="0.25">
      <c r="A4" s="89"/>
      <c r="B4" s="43"/>
      <c r="C4" s="43"/>
      <c r="D4" s="43"/>
      <c r="E4" s="43"/>
      <c r="F4" s="43"/>
      <c r="G4" s="43"/>
      <c r="H4" s="43"/>
      <c r="O4" s="52"/>
      <c r="R4" s="22"/>
      <c r="S4" s="22"/>
      <c r="T4" s="22"/>
      <c r="U4" s="22"/>
      <c r="V4" s="22"/>
      <c r="W4" s="22"/>
      <c r="X4" s="22"/>
      <c r="Y4" s="22"/>
      <c r="Z4" s="22"/>
    </row>
    <row r="5" spans="1:28" ht="9.75" customHeight="1" x14ac:dyDescent="0.25">
      <c r="A5" s="89"/>
      <c r="B5" s="43"/>
      <c r="C5" s="847"/>
      <c r="D5" s="847"/>
      <c r="E5" s="847"/>
      <c r="F5" s="847"/>
      <c r="G5" s="847"/>
      <c r="H5" s="847"/>
      <c r="I5" s="847"/>
      <c r="J5" s="847"/>
      <c r="K5" s="847"/>
      <c r="L5" s="847"/>
      <c r="M5" s="847"/>
      <c r="N5" s="847"/>
      <c r="O5" s="847"/>
      <c r="P5" s="847"/>
      <c r="Q5" s="160"/>
      <c r="R5" s="160"/>
      <c r="S5" s="160"/>
      <c r="T5" s="22"/>
      <c r="U5" s="22"/>
      <c r="V5" s="22"/>
      <c r="W5" s="22"/>
      <c r="X5" s="22"/>
      <c r="Y5" s="22"/>
      <c r="Z5" s="22"/>
    </row>
    <row r="6" spans="1:28" ht="15.75" hidden="1" customHeight="1" x14ac:dyDescent="0.25">
      <c r="C6" s="847"/>
      <c r="D6" s="847"/>
      <c r="E6" s="847"/>
      <c r="F6" s="847"/>
      <c r="G6" s="847"/>
      <c r="H6" s="847"/>
      <c r="I6" s="847"/>
      <c r="J6" s="847"/>
      <c r="K6" s="847"/>
      <c r="L6" s="847"/>
      <c r="M6" s="847"/>
      <c r="N6" s="847"/>
      <c r="O6" s="847"/>
      <c r="P6" s="847"/>
      <c r="Q6" s="160" t="s">
        <v>659</v>
      </c>
      <c r="R6" s="160"/>
      <c r="S6" s="160"/>
    </row>
    <row r="7" spans="1:28" ht="15.75" customHeight="1" x14ac:dyDescent="0.25">
      <c r="A7" s="106" t="s">
        <v>274</v>
      </c>
      <c r="B7" s="37" t="s">
        <v>204</v>
      </c>
      <c r="C7" s="847"/>
      <c r="D7" s="847"/>
      <c r="E7" s="847"/>
      <c r="F7" s="847"/>
      <c r="G7" s="847"/>
      <c r="H7" s="847"/>
      <c r="I7" s="847"/>
      <c r="J7" s="847"/>
      <c r="K7" s="847"/>
      <c r="L7" s="847"/>
      <c r="M7" s="847"/>
      <c r="N7" s="847"/>
      <c r="O7" s="847"/>
      <c r="P7" s="847"/>
      <c r="Q7" s="160"/>
      <c r="R7" s="160"/>
      <c r="S7" s="160"/>
    </row>
    <row r="8" spans="1:28" ht="15.75" customHeight="1" x14ac:dyDescent="0.25">
      <c r="A8" s="106" t="s">
        <v>492</v>
      </c>
      <c r="B8" s="37" t="s">
        <v>571</v>
      </c>
    </row>
    <row r="9" spans="1:28" ht="15.75" customHeight="1" x14ac:dyDescent="0.25">
      <c r="A9" s="106"/>
      <c r="B9" s="93" t="s">
        <v>479</v>
      </c>
    </row>
    <row r="10" spans="1:28" ht="26.25" customHeight="1" x14ac:dyDescent="0.25">
      <c r="A10" s="106"/>
      <c r="B10" s="848" t="s">
        <v>600</v>
      </c>
      <c r="C10" s="849"/>
      <c r="D10" s="849"/>
      <c r="E10" s="850"/>
      <c r="F10" s="848" t="s">
        <v>452</v>
      </c>
      <c r="G10" s="849"/>
      <c r="H10" s="850"/>
      <c r="I10" s="859" t="str">
        <f>'Reference Data'!$S$215</f>
        <v>Water, sewer, transport, parks</v>
      </c>
      <c r="J10" s="857"/>
      <c r="K10" s="857"/>
      <c r="L10" s="860"/>
      <c r="M10" s="857" t="s">
        <v>454</v>
      </c>
      <c r="N10" s="857"/>
      <c r="O10" s="857"/>
      <c r="P10" s="858"/>
    </row>
    <row r="11" spans="1:28" ht="42" customHeight="1" x14ac:dyDescent="0.25">
      <c r="A11" s="106"/>
      <c r="B11" s="851"/>
      <c r="C11" s="852"/>
      <c r="D11" s="852"/>
      <c r="E11" s="853"/>
      <c r="F11" s="851"/>
      <c r="G11" s="852"/>
      <c r="H11" s="853"/>
      <c r="I11" s="100" t="s">
        <v>266</v>
      </c>
      <c r="J11" s="100" t="s">
        <v>265</v>
      </c>
      <c r="K11" s="100" t="s">
        <v>262</v>
      </c>
      <c r="L11" s="173" t="s">
        <v>456</v>
      </c>
      <c r="M11" s="169" t="s">
        <v>203</v>
      </c>
      <c r="N11" s="100" t="s">
        <v>490</v>
      </c>
      <c r="O11" s="100" t="s">
        <v>491</v>
      </c>
      <c r="P11" s="100" t="s">
        <v>456</v>
      </c>
    </row>
    <row r="12" spans="1:28" ht="15.75" customHeight="1" x14ac:dyDescent="0.3">
      <c r="A12" s="170"/>
      <c r="B12" s="854">
        <f>INDEX('Reference Data'!$AT$53:$AT$197,'INPUT &amp; OUTPUT'!$AG22)</f>
        <v>0</v>
      </c>
      <c r="C12" s="854"/>
      <c r="D12" s="854"/>
      <c r="E12" s="855"/>
      <c r="F12" s="171">
        <f>'INPUT &amp; OUTPUT'!$AM22</f>
        <v>0</v>
      </c>
      <c r="G12" s="101"/>
      <c r="H12" s="102"/>
      <c r="I12" s="249" t="str">
        <f>'INPUT &amp; OUTPUT'!$U22</f>
        <v/>
      </c>
      <c r="J12" s="205">
        <f>'INPUT &amp; OUTPUT'!V22</f>
        <v>0</v>
      </c>
      <c r="K12" s="291" t="str">
        <f>IF(F12=0,"",IF(F12="","",VLOOKUP($F12,'Reference Data'!$N$218:$X$259,8)))</f>
        <v/>
      </c>
      <c r="L12" s="292" t="str">
        <f>+IF(OR($K12="",$K12="TBA"),"",IF(I12&lt;&gt;"tent/caravan site",K12*J12,IF(J12&lt;3,10000,IF(J12=3,14000,IF(MOD(J12-1,3)=0,(J12-1)/3*14000+10000,IF(MOD(J12-2,3)=0,(J12-2)/3*14000+10000,IF(MOD(J12,3)=0,J12/3*14000,)))))))</f>
        <v/>
      </c>
      <c r="M12" s="291" t="str">
        <f>+IF('INPUT &amp; OUTPUT'!AM22=0,"",IF('INPUT &amp; OUTPUT'!AM22="","",VLOOKUP('INPUT &amp; OUTPUT'!$AM22,'Reference Data'!$N$218:$X$259,9)))</f>
        <v/>
      </c>
      <c r="N12" s="205">
        <f>'INPUT &amp; OUTPUT'!W22</f>
        <v>0</v>
      </c>
      <c r="O12" s="104" t="str">
        <f>IF('INPUT &amp; OUTPUT'!$AG22=1,"",IF(F12=0,"",IF(F12="","",VLOOKUP($F12,'Reference Data'!$N$218:$X$259,11))))</f>
        <v/>
      </c>
      <c r="P12" s="104" t="str">
        <f>+IF(OR(O12="",O12="TBA"),"",O12*N12)</f>
        <v/>
      </c>
      <c r="X12" s="21" t="str">
        <f>+IF(F12='Reference Data'!$N$248,"Transport charge only applies to High Impact Rural uses","")</f>
        <v/>
      </c>
      <c r="AB12" s="38">
        <v>2</v>
      </c>
    </row>
    <row r="13" spans="1:28" ht="15.75" customHeight="1" x14ac:dyDescent="0.3">
      <c r="A13" s="170"/>
      <c r="B13" s="854">
        <f>INDEX('Reference Data'!$AT$53:$AT$197,'INPUT &amp; OUTPUT'!$AG23)</f>
        <v>0</v>
      </c>
      <c r="C13" s="854"/>
      <c r="D13" s="854"/>
      <c r="E13" s="855"/>
      <c r="F13" s="171">
        <f>'INPUT &amp; OUTPUT'!$AM23</f>
        <v>0</v>
      </c>
      <c r="G13" s="101"/>
      <c r="H13" s="102"/>
      <c r="I13" s="249" t="str">
        <f>'INPUT &amp; OUTPUT'!$U23</f>
        <v/>
      </c>
      <c r="J13" s="205">
        <f>'INPUT &amp; OUTPUT'!V23</f>
        <v>0</v>
      </c>
      <c r="K13" s="291" t="str">
        <f>IF(F13=0,"",IF(F13="","",VLOOKUP($F13,'Reference Data'!$N$218:$X$259,8)))</f>
        <v/>
      </c>
      <c r="L13" s="292" t="str">
        <f>+IF(OR($K13="",$K13="TBA"),"",IF(I13&lt;&gt;"tent/caravan site",K13*J13,IF(J13&lt;3,10000,IF(J13=3,14000,IF(MOD(J13-1,3)=0,(J13-1)/3*14000+10000,IF(MOD(J13-2,3)=0,(J13-2)/3*14000+10000,IF(MOD(J13,3)=0,J13/3*14000,)))))))</f>
        <v/>
      </c>
      <c r="M13" s="291" t="str">
        <f>+IF('INPUT &amp; OUTPUT'!AM23=0,"",IF('INPUT &amp; OUTPUT'!AM23="","",VLOOKUP('INPUT &amp; OUTPUT'!$AM23,'Reference Data'!$N$218:$X$259,9)))</f>
        <v/>
      </c>
      <c r="N13" s="205">
        <f>'INPUT &amp; OUTPUT'!W23</f>
        <v>0</v>
      </c>
      <c r="O13" s="104" t="str">
        <f>IF('INPUT &amp; OUTPUT'!$AG23=1,"",IF(F13=0,"",IF(F13="","",VLOOKUP($F13,'Reference Data'!$N$218:$X$259,11))))</f>
        <v/>
      </c>
      <c r="P13" s="104" t="str">
        <f>+IF(OR(O13="",O13="TBA"),"",O13*N13)</f>
        <v/>
      </c>
      <c r="AB13" s="38">
        <v>1</v>
      </c>
    </row>
    <row r="14" spans="1:28" ht="15.75" customHeight="1" x14ac:dyDescent="0.3">
      <c r="A14" s="170"/>
      <c r="B14" s="854">
        <f>INDEX('Reference Data'!$AT$53:$AT$197,'INPUT &amp; OUTPUT'!$AG24)</f>
        <v>0</v>
      </c>
      <c r="C14" s="854"/>
      <c r="D14" s="854"/>
      <c r="E14" s="855"/>
      <c r="F14" s="171">
        <f>'INPUT &amp; OUTPUT'!$AM24</f>
        <v>0</v>
      </c>
      <c r="G14" s="101"/>
      <c r="H14" s="102"/>
      <c r="I14" s="249" t="str">
        <f>'INPUT &amp; OUTPUT'!$U24</f>
        <v/>
      </c>
      <c r="J14" s="243">
        <f>'INPUT &amp; OUTPUT'!V24</f>
        <v>0</v>
      </c>
      <c r="K14" s="291" t="str">
        <f>IF(F14=0,"",IF(F14="","",VLOOKUP($F14,'Reference Data'!$N$218:$X$259,8)))</f>
        <v/>
      </c>
      <c r="L14" s="292" t="str">
        <f>+IF(OR($K14="",$K14="TBA"),"",IF(I14&lt;&gt;"tent/caravan site",K14*J14,IF(J14&lt;3,10000,IF(J14=3,14000,IF(MOD(J14-1,3)=0,(J14-1)/3*14000+10000,IF(MOD(J14-2,3)=0,(J14-2)/3*14000+10000,IF(MOD(J14,3)=0,J14/3*14000,)))))))</f>
        <v/>
      </c>
      <c r="M14" s="291" t="str">
        <f>+IF('INPUT &amp; OUTPUT'!AM24=0,"",IF('INPUT &amp; OUTPUT'!AM24="","",VLOOKUP('INPUT &amp; OUTPUT'!$AM24,'Reference Data'!$N$218:$X$259,9)))</f>
        <v/>
      </c>
      <c r="N14" s="205">
        <f>'INPUT &amp; OUTPUT'!W24</f>
        <v>0</v>
      </c>
      <c r="O14" s="104" t="str">
        <f>IF('INPUT &amp; OUTPUT'!$AG24=1,"",IF(F14=0,"",IF(F14="","",VLOOKUP($F14,'Reference Data'!$N$218:$X$259,11))))</f>
        <v/>
      </c>
      <c r="P14" s="104" t="str">
        <f>+IF(OR(O14="",O14="TBA"),"",O14*N14)</f>
        <v/>
      </c>
      <c r="AB14" s="38">
        <v>1</v>
      </c>
    </row>
    <row r="15" spans="1:28" ht="15.75" customHeight="1" x14ac:dyDescent="0.3">
      <c r="A15" s="170"/>
      <c r="B15" s="854">
        <f>INDEX('Reference Data'!$AT$53:$AT$197,'INPUT &amp; OUTPUT'!$AG25)</f>
        <v>0</v>
      </c>
      <c r="C15" s="854"/>
      <c r="D15" s="854"/>
      <c r="E15" s="855"/>
      <c r="F15" s="171">
        <f>'INPUT &amp; OUTPUT'!$AM25</f>
        <v>0</v>
      </c>
      <c r="G15" s="101"/>
      <c r="H15" s="102"/>
      <c r="I15" s="249" t="str">
        <f>'INPUT &amp; OUTPUT'!$U25</f>
        <v/>
      </c>
      <c r="J15" s="205">
        <f>'INPUT &amp; OUTPUT'!V25</f>
        <v>0</v>
      </c>
      <c r="K15" s="291" t="str">
        <f>IF(F15=0,"",IF(F15="","",VLOOKUP($F15,'Reference Data'!$N$218:$X$259,8)))</f>
        <v/>
      </c>
      <c r="L15" s="292" t="str">
        <f>+IF(OR($K15="",$K15="TBA"),"",IF(I15&lt;&gt;"tent/caravan site",K15*J15,IF(J15&lt;3,10000,IF(J15=3,14000,IF(MOD(J15-1,3)=0,(J15-1)/3*14000+10000,IF(MOD(J15-2,3)=0,(J15-2)/3*14000+10000,IF(MOD(J15,3)=0,J15/3*14000,)))))))</f>
        <v/>
      </c>
      <c r="M15" s="291" t="str">
        <f>+IF('INPUT &amp; OUTPUT'!AM25=0,"",IF('INPUT &amp; OUTPUT'!AM25="","",VLOOKUP('INPUT &amp; OUTPUT'!$AM25,'Reference Data'!$N$218:$X$259,9)))</f>
        <v/>
      </c>
      <c r="N15" s="205">
        <f>'INPUT &amp; OUTPUT'!W25</f>
        <v>0</v>
      </c>
      <c r="O15" s="104" t="str">
        <f>IF('INPUT &amp; OUTPUT'!$AG25=1,"",IF(F15=0,"",IF(F15="","",VLOOKUP($F15,'Reference Data'!$N$218:$X$259,11))))</f>
        <v/>
      </c>
      <c r="P15" s="104" t="str">
        <f>+IF(OR(O15="",O15="TBA"),"",O15*N15)</f>
        <v/>
      </c>
      <c r="AB15" s="38">
        <v>1</v>
      </c>
    </row>
    <row r="16" spans="1:28" ht="15.75" customHeight="1" x14ac:dyDescent="0.3">
      <c r="A16" s="170"/>
      <c r="B16" s="854">
        <f>INDEX('Reference Data'!$AT$53:$AT$197,'INPUT &amp; OUTPUT'!$AG26)</f>
        <v>0</v>
      </c>
      <c r="C16" s="854"/>
      <c r="D16" s="854"/>
      <c r="E16" s="855"/>
      <c r="F16" s="171">
        <f>'INPUT &amp; OUTPUT'!$AM26</f>
        <v>0</v>
      </c>
      <c r="G16" s="101"/>
      <c r="H16" s="102"/>
      <c r="I16" s="249" t="str">
        <f>'INPUT &amp; OUTPUT'!$U26</f>
        <v/>
      </c>
      <c r="J16" s="205">
        <f>'INPUT &amp; OUTPUT'!V26</f>
        <v>0</v>
      </c>
      <c r="K16" s="291" t="str">
        <f>IF(F16=0,"",IF(F16="","",VLOOKUP($F16,'Reference Data'!$N$218:$X$259,8)))</f>
        <v/>
      </c>
      <c r="L16" s="292" t="str">
        <f>+IF(OR($K16="",$K16="TBA"),"",IF(I16&lt;&gt;"tent/caravan site",K16*J16,IF(J16&lt;3,10000,IF(J16=3,14000,IF(MOD(J16-1,3)=0,(J16-1)/3*14000+10000,IF(MOD(J16-2,3)=0,(J16-2)/3*14000+10000,IF(MOD(J16,3)=0,J16/3*14000,)))))))</f>
        <v/>
      </c>
      <c r="M16" s="291" t="str">
        <f>+IF('INPUT &amp; OUTPUT'!AM26=0,"",IF('INPUT &amp; OUTPUT'!AM26="","",VLOOKUP('INPUT &amp; OUTPUT'!$AM26,'Reference Data'!$N$218:$X$259,9)))</f>
        <v/>
      </c>
      <c r="N16" s="205">
        <f>'INPUT &amp; OUTPUT'!W26</f>
        <v>0</v>
      </c>
      <c r="O16" s="104" t="str">
        <f>IF('INPUT &amp; OUTPUT'!$AG26=1,"",IF(F16=0,"",IF(F16="","",VLOOKUP($F16,'Reference Data'!$N$218:$X$259,11))))</f>
        <v/>
      </c>
      <c r="P16" s="104" t="str">
        <f>+IF(OR(O16="",O16="TBA"),"",O16*N16)</f>
        <v/>
      </c>
      <c r="AB16" s="38">
        <v>1</v>
      </c>
    </row>
    <row r="17" spans="1:28" ht="15.75" customHeight="1" x14ac:dyDescent="0.3">
      <c r="A17" s="106"/>
      <c r="B17" s="196" t="s">
        <v>223</v>
      </c>
      <c r="C17" s="195"/>
      <c r="D17" s="195"/>
      <c r="E17" s="161"/>
      <c r="F17" s="171"/>
      <c r="G17" s="101"/>
      <c r="H17" s="102"/>
      <c r="I17" s="103" t="s">
        <v>142</v>
      </c>
      <c r="J17" s="205">
        <f>'INPUT &amp; OUTPUT'!V27</f>
        <v>0</v>
      </c>
      <c r="K17" s="280">
        <v>1</v>
      </c>
      <c r="L17" s="174">
        <f>+IF(OR($K17="",$K17="TBA"),"",K17*J17)</f>
        <v>0</v>
      </c>
      <c r="M17" s="197" t="s">
        <v>142</v>
      </c>
      <c r="N17" s="205">
        <f>'INPUT &amp; OUTPUT'!W27</f>
        <v>0</v>
      </c>
      <c r="O17" s="104">
        <f>$K$17</f>
        <v>1</v>
      </c>
      <c r="P17" s="104">
        <f>$N$17*$O$17</f>
        <v>0</v>
      </c>
      <c r="AB17" s="38"/>
    </row>
    <row r="18" spans="1:28" ht="15.75" customHeight="1" x14ac:dyDescent="0.25">
      <c r="A18" s="106"/>
      <c r="B18" s="24"/>
      <c r="L18" s="175">
        <f>SUM($L$12:$L$17)</f>
        <v>0</v>
      </c>
      <c r="P18" s="137">
        <f>SUM($P$12:$P$17)</f>
        <v>0</v>
      </c>
    </row>
    <row r="19" spans="1:28" ht="12" customHeight="1" x14ac:dyDescent="0.25">
      <c r="A19" s="106"/>
      <c r="B19" s="160"/>
      <c r="C19" s="160"/>
      <c r="D19" s="160"/>
      <c r="E19" s="160"/>
      <c r="F19" s="160"/>
      <c r="G19" s="160"/>
      <c r="H19" s="160"/>
      <c r="I19" s="160"/>
      <c r="J19" s="160"/>
      <c r="K19" s="160"/>
      <c r="L19" s="160"/>
      <c r="M19" s="160"/>
      <c r="N19" s="160"/>
      <c r="O19" s="160"/>
      <c r="P19" s="160"/>
    </row>
    <row r="20" spans="1:28" ht="9.75" hidden="1" customHeight="1" x14ac:dyDescent="0.25">
      <c r="A20" s="106"/>
      <c r="B20" s="37"/>
      <c r="H20" s="160"/>
    </row>
    <row r="21" spans="1:28" ht="15.75" customHeight="1" x14ac:dyDescent="0.25">
      <c r="A21" s="281">
        <v>1.2</v>
      </c>
      <c r="B21" s="37" t="s">
        <v>493</v>
      </c>
    </row>
    <row r="22" spans="1:28" ht="15.75" customHeight="1" x14ac:dyDescent="0.25">
      <c r="A22" s="281"/>
      <c r="B22" s="58">
        <f>+P18+L18</f>
        <v>0</v>
      </c>
    </row>
    <row r="23" spans="1:28" ht="15.75" customHeight="1" x14ac:dyDescent="0.25">
      <c r="A23" s="281"/>
      <c r="B23" s="58"/>
    </row>
    <row r="24" spans="1:28" ht="12.75" customHeight="1" x14ac:dyDescent="0.25">
      <c r="A24" s="281"/>
      <c r="B24" s="58"/>
      <c r="S24" s="176"/>
    </row>
    <row r="25" spans="1:28" ht="15.75" customHeight="1" x14ac:dyDescent="0.25">
      <c r="A25" s="281"/>
      <c r="B25" s="58"/>
    </row>
    <row r="26" spans="1:28" ht="9.75" customHeight="1" x14ac:dyDescent="0.25">
      <c r="A26" s="281"/>
    </row>
    <row r="27" spans="1:28" ht="15.75" customHeight="1" x14ac:dyDescent="0.25">
      <c r="A27" s="281">
        <v>2</v>
      </c>
      <c r="B27" s="37" t="s">
        <v>205</v>
      </c>
    </row>
    <row r="28" spans="1:28" ht="15.75" customHeight="1" x14ac:dyDescent="0.25">
      <c r="A28" s="281">
        <v>2.1</v>
      </c>
      <c r="B28" s="37" t="s">
        <v>583</v>
      </c>
    </row>
    <row r="29" spans="1:28" ht="15.75" customHeight="1" x14ac:dyDescent="0.25">
      <c r="A29" s="281"/>
      <c r="B29" s="93" t="s">
        <v>480</v>
      </c>
    </row>
    <row r="30" spans="1:28" ht="26.25" customHeight="1" x14ac:dyDescent="0.25">
      <c r="A30" s="281"/>
      <c r="B30" s="848" t="s">
        <v>559</v>
      </c>
      <c r="C30" s="849"/>
      <c r="D30" s="849"/>
      <c r="E30" s="850"/>
      <c r="F30" s="848" t="s">
        <v>452</v>
      </c>
      <c r="G30" s="849"/>
      <c r="H30" s="850"/>
      <c r="I30" s="859" t="str">
        <f>I10</f>
        <v>Water, sewer, transport, parks</v>
      </c>
      <c r="J30" s="857"/>
      <c r="K30" s="857"/>
      <c r="L30" s="860"/>
      <c r="M30" s="857" t="s">
        <v>454</v>
      </c>
      <c r="N30" s="857"/>
      <c r="O30" s="857"/>
      <c r="P30" s="858"/>
    </row>
    <row r="31" spans="1:28" ht="42" customHeight="1" x14ac:dyDescent="0.25">
      <c r="A31" s="281"/>
      <c r="B31" s="851"/>
      <c r="C31" s="852"/>
      <c r="D31" s="852"/>
      <c r="E31" s="853"/>
      <c r="F31" s="851"/>
      <c r="G31" s="852"/>
      <c r="H31" s="853"/>
      <c r="I31" s="100" t="s">
        <v>266</v>
      </c>
      <c r="J31" s="100" t="s">
        <v>265</v>
      </c>
      <c r="K31" s="100" t="s">
        <v>262</v>
      </c>
      <c r="L31" s="173" t="s">
        <v>456</v>
      </c>
      <c r="M31" s="169" t="s">
        <v>203</v>
      </c>
      <c r="N31" s="100" t="s">
        <v>490</v>
      </c>
      <c r="O31" s="100" t="s">
        <v>491</v>
      </c>
      <c r="P31" s="100" t="s">
        <v>456</v>
      </c>
    </row>
    <row r="32" spans="1:28" ht="15.75" customHeight="1" x14ac:dyDescent="0.3">
      <c r="A32" s="281"/>
      <c r="B32" s="856">
        <f>INDEX('Reference Data'!$AT$53:$AT$197,'INPUT &amp; OUTPUT'!$AG30)</f>
        <v>0</v>
      </c>
      <c r="C32" s="834"/>
      <c r="D32" s="834"/>
      <c r="E32" s="835"/>
      <c r="F32" s="171">
        <f>'INPUT &amp; OUTPUT'!$AM30</f>
        <v>0</v>
      </c>
      <c r="G32" s="101"/>
      <c r="H32" s="102"/>
      <c r="I32" s="249" t="str">
        <f>'INPUT &amp; OUTPUT'!$U30</f>
        <v/>
      </c>
      <c r="J32" s="205">
        <f>'INPUT &amp; OUTPUT'!V30</f>
        <v>0</v>
      </c>
      <c r="K32" s="291" t="str">
        <f>IF(F32=0,"",IF(F32="","",VLOOKUP($F32,'Reference Data'!$N$218:$X$259,8)))</f>
        <v/>
      </c>
      <c r="L32" s="292" t="str">
        <f>+IF(OR($K32="",$K32="TBA"),"",IF(I32&lt;&gt;"tent/caravan site",K32*J32,IF(J32&lt;3,10000,IF(J32=3,14000,IF(MOD(J32-1,3)=0,(J32-1)/3*14000+10000,IF(MOD(J32-2,3)=0,(J32-2)/3*14000+10000,IF(MOD(J32,3)=0,J32/3*14000,)))))))</f>
        <v/>
      </c>
      <c r="M32" s="291" t="str">
        <f>+IF('INPUT &amp; OUTPUT'!AM30=0,"",IF('INPUT &amp; OUTPUT'!AM30="","",VLOOKUP('INPUT &amp; OUTPUT'!$AM30,'Reference Data'!$N$218:$X$259,9)))</f>
        <v/>
      </c>
      <c r="N32" s="205">
        <f>'INPUT &amp; OUTPUT'!W30</f>
        <v>0</v>
      </c>
      <c r="O32" s="104" t="str">
        <f>IF('INPUT &amp; OUTPUT'!$AG30=1,"",IF(F32=0,"",IF(F32="","",VLOOKUP($F32,'Reference Data'!$N$218:$X$259,11))))</f>
        <v/>
      </c>
      <c r="P32" s="104" t="str">
        <f>+IF(OR(O32="",O32="TBA"),"",O32*N32)</f>
        <v/>
      </c>
      <c r="X32" s="21" t="str">
        <f>+IF(F32='Reference Data'!$N$248,"Transport charge only applies to High Impact Rural uses","")</f>
        <v/>
      </c>
      <c r="AB32" s="38">
        <v>3</v>
      </c>
    </row>
    <row r="33" spans="1:28" ht="15.75" customHeight="1" x14ac:dyDescent="0.3">
      <c r="A33" s="281"/>
      <c r="B33" s="856">
        <f>INDEX('Reference Data'!$AT$53:$AT$197,'INPUT &amp; OUTPUT'!$AG31)</f>
        <v>0</v>
      </c>
      <c r="C33" s="834"/>
      <c r="D33" s="834"/>
      <c r="E33" s="835"/>
      <c r="F33" s="172">
        <f>'INPUT &amp; OUTPUT'!$AM31</f>
        <v>0</v>
      </c>
      <c r="G33" s="101"/>
      <c r="H33" s="102"/>
      <c r="I33" s="249" t="str">
        <f>'INPUT &amp; OUTPUT'!$U31</f>
        <v/>
      </c>
      <c r="J33" s="205">
        <f>'INPUT &amp; OUTPUT'!V31</f>
        <v>0</v>
      </c>
      <c r="K33" s="291" t="str">
        <f>IF(F33=0,"",IF(F33="","",VLOOKUP($F33,'Reference Data'!$N$218:$X$259,8)))</f>
        <v/>
      </c>
      <c r="L33" s="292" t="str">
        <f>+IF(OR($K33="",$K33="TBA"),"",IF(I33&lt;&gt;"tent/caravan site",K33*J33,IF(J33&lt;3,10000,IF(J33=3,14000,IF(MOD(J33-1,3)=0,(J33-1)/3*14000+10000,IF(MOD(J33-2,3)=0,(J33-2)/3*14000+10000,IF(MOD(J33,3)=0,J33/3*14000,)))))))</f>
        <v/>
      </c>
      <c r="M33" s="291" t="str">
        <f>+IF('INPUT &amp; OUTPUT'!AM31=0,"",IF('INPUT &amp; OUTPUT'!AM31="","",VLOOKUP('INPUT &amp; OUTPUT'!$AM31,'Reference Data'!$N$218:$X$259,9)))</f>
        <v/>
      </c>
      <c r="N33" s="205">
        <f>'INPUT &amp; OUTPUT'!W31</f>
        <v>0</v>
      </c>
      <c r="O33" s="104" t="str">
        <f>IF('INPUT &amp; OUTPUT'!$AG31=1,"",IF(F33=0,"",IF(F33="","",VLOOKUP($F33,'Reference Data'!$N$218:$X$259,11))))</f>
        <v/>
      </c>
      <c r="P33" s="104" t="str">
        <f>+IF(OR(O33="",O33="TBA"),"",O33*N33)</f>
        <v/>
      </c>
      <c r="AB33" s="38">
        <v>56</v>
      </c>
    </row>
    <row r="34" spans="1:28" ht="15.75" customHeight="1" x14ac:dyDescent="0.3">
      <c r="A34" s="281"/>
      <c r="B34" s="856">
        <f>INDEX('Reference Data'!$AT$53:$AT$197,'INPUT &amp; OUTPUT'!$AG32)</f>
        <v>0</v>
      </c>
      <c r="C34" s="834"/>
      <c r="D34" s="834"/>
      <c r="E34" s="835"/>
      <c r="F34" s="171">
        <f>'INPUT &amp; OUTPUT'!$AM32</f>
        <v>0</v>
      </c>
      <c r="G34" s="101"/>
      <c r="H34" s="102"/>
      <c r="I34" s="249" t="str">
        <f>'INPUT &amp; OUTPUT'!$U32</f>
        <v/>
      </c>
      <c r="J34" s="205">
        <f>'INPUT &amp; OUTPUT'!V32</f>
        <v>0</v>
      </c>
      <c r="K34" s="291" t="str">
        <f>IF(F34=0,"",IF(F34="","",VLOOKUP($F34,'Reference Data'!$N$218:$X$259,8)))</f>
        <v/>
      </c>
      <c r="L34" s="292" t="str">
        <f>+IF(OR($K34="",$K34="TBA"),"",IF(I34&lt;&gt;"tent/caravan site",K34*J34,IF(J34&lt;3,10000,IF(J34=3,14000,IF(MOD(J34-1,3)=0,(J34-1)/3*14000+10000,IF(MOD(J34-2,3)=0,(J34-2)/3*14000+10000,IF(MOD(J34,3)=0,J34/3*14000,)))))))</f>
        <v/>
      </c>
      <c r="M34" s="291" t="str">
        <f>+IF('INPUT &amp; OUTPUT'!AM32=0,"",IF('INPUT &amp; OUTPUT'!AM32="","",VLOOKUP('INPUT &amp; OUTPUT'!$AM32,'Reference Data'!$N$218:$X$259,9)))</f>
        <v/>
      </c>
      <c r="N34" s="205">
        <f>'INPUT &amp; OUTPUT'!W32</f>
        <v>0</v>
      </c>
      <c r="O34" s="104" t="str">
        <f>IF('INPUT &amp; OUTPUT'!$AG32=1,"",IF(F34=0,"",IF(F34="","",VLOOKUP($F34,'Reference Data'!$N$218:$X$259,11))))</f>
        <v/>
      </c>
      <c r="P34" s="104" t="str">
        <f>+IF(OR(O34="",O34="TBA"),"",O34*N34)</f>
        <v/>
      </c>
      <c r="AB34" s="38">
        <v>1</v>
      </c>
    </row>
    <row r="35" spans="1:28" ht="15.75" customHeight="1" x14ac:dyDescent="0.3">
      <c r="A35" s="281"/>
      <c r="B35" s="856">
        <f>INDEX('Reference Data'!$AT$53:$AT$197,'INPUT &amp; OUTPUT'!$AG33)</f>
        <v>0</v>
      </c>
      <c r="C35" s="834"/>
      <c r="D35" s="834"/>
      <c r="E35" s="835"/>
      <c r="F35" s="171">
        <f>'INPUT &amp; OUTPUT'!$AM33</f>
        <v>0</v>
      </c>
      <c r="G35" s="101"/>
      <c r="H35" s="102"/>
      <c r="I35" s="249" t="str">
        <f>'INPUT &amp; OUTPUT'!$U33</f>
        <v/>
      </c>
      <c r="J35" s="205">
        <f>'INPUT &amp; OUTPUT'!V33</f>
        <v>0</v>
      </c>
      <c r="K35" s="291" t="str">
        <f>IF(F35=0,"",IF(F35="","",VLOOKUP($F35,'Reference Data'!$N$218:$X$259,8)))</f>
        <v/>
      </c>
      <c r="L35" s="292" t="str">
        <f>+IF(OR($K35="",$K35="TBA"),"",IF(I35&lt;&gt;"tent/caravan site",K35*J35,IF(J35&lt;3,10000,IF(J35=3,14000,IF(MOD(J35-1,3)=0,(J35-1)/3*14000+10000,IF(MOD(J35-2,3)=0,(J35-2)/3*14000+10000,IF(MOD(J35,3)=0,J35/3*14000,)))))))</f>
        <v/>
      </c>
      <c r="M35" s="291" t="str">
        <f>+IF('INPUT &amp; OUTPUT'!AM33=0,"",IF('INPUT &amp; OUTPUT'!AM33="","",VLOOKUP('INPUT &amp; OUTPUT'!$AM33,'Reference Data'!$N$218:$X$259,9)))</f>
        <v/>
      </c>
      <c r="N35" s="205">
        <f>'INPUT &amp; OUTPUT'!W33</f>
        <v>0</v>
      </c>
      <c r="O35" s="104" t="str">
        <f>IF('INPUT &amp; OUTPUT'!$AG33=1,"",IF(F35=0,"",IF(F35="","",VLOOKUP($F35,'Reference Data'!$N$218:$X$259,11))))</f>
        <v/>
      </c>
      <c r="P35" s="104" t="str">
        <f>+IF(OR(O35="",O35="TBA"),"",O35*N35)</f>
        <v/>
      </c>
      <c r="AB35" s="38">
        <v>1</v>
      </c>
    </row>
    <row r="36" spans="1:28" ht="15.75" customHeight="1" x14ac:dyDescent="0.3">
      <c r="A36" s="281"/>
      <c r="B36" s="856">
        <f>INDEX('Reference Data'!$AT$53:$AT$197,'INPUT &amp; OUTPUT'!$AG34)</f>
        <v>0</v>
      </c>
      <c r="C36" s="834"/>
      <c r="D36" s="834"/>
      <c r="E36" s="835"/>
      <c r="F36" s="171">
        <f>'INPUT &amp; OUTPUT'!$AM34</f>
        <v>0</v>
      </c>
      <c r="G36" s="101"/>
      <c r="H36" s="102"/>
      <c r="I36" s="249" t="str">
        <f>'INPUT &amp; OUTPUT'!$U34</f>
        <v/>
      </c>
      <c r="J36" s="205">
        <f>'INPUT &amp; OUTPUT'!V34</f>
        <v>0</v>
      </c>
      <c r="K36" s="291" t="str">
        <f>IF(F36=0,"",IF(F36="","",VLOOKUP($F36,'Reference Data'!$N$218:$X$259,8)))</f>
        <v/>
      </c>
      <c r="L36" s="292" t="str">
        <f>+IF(OR($K36="",$K36="TBA"),"",IF(I36&lt;&gt;"tent/caravan site",K36*J36,IF(J36&lt;3,10000,IF(J36=3,14000,IF(MOD(J36-1,3)=0,(J36-1)/3*14000+10000,IF(MOD(J36-2,3)=0,(J36-2)/3*14000+10000,IF(MOD(J36,3)=0,J36/3*14000,)))))))</f>
        <v/>
      </c>
      <c r="M36" s="291" t="str">
        <f>+IF('INPUT &amp; OUTPUT'!AM34=0,"",IF('INPUT &amp; OUTPUT'!AM34="","",VLOOKUP('INPUT &amp; OUTPUT'!$AM34,'Reference Data'!$N$218:$X$259,9)))</f>
        <v/>
      </c>
      <c r="N36" s="205">
        <f>'INPUT &amp; OUTPUT'!W34</f>
        <v>0</v>
      </c>
      <c r="O36" s="104" t="str">
        <f>IF('INPUT &amp; OUTPUT'!$AG34=1,"",IF(F36=0,"",IF(F36="","",VLOOKUP($F36,'Reference Data'!$N$218:$X$259,11))))</f>
        <v/>
      </c>
      <c r="P36" s="104" t="str">
        <f>+IF(OR(O36="",O36="TBA"),"",O36*N36)</f>
        <v/>
      </c>
      <c r="AB36" s="38">
        <v>1</v>
      </c>
    </row>
    <row r="37" spans="1:28" ht="15.75" customHeight="1" x14ac:dyDescent="0.3">
      <c r="A37" s="281"/>
      <c r="B37" s="196" t="s">
        <v>223</v>
      </c>
      <c r="C37" s="195"/>
      <c r="D37" s="195"/>
      <c r="E37" s="161"/>
      <c r="F37" s="171"/>
      <c r="G37" s="101"/>
      <c r="H37" s="102"/>
      <c r="I37" s="103" t="s">
        <v>142</v>
      </c>
      <c r="J37" s="205">
        <f>'INPUT &amp; OUTPUT'!V35</f>
        <v>0</v>
      </c>
      <c r="K37" s="280">
        <v>1</v>
      </c>
      <c r="L37" s="174">
        <f>$J$37*$K$37</f>
        <v>0</v>
      </c>
      <c r="M37" s="103" t="s">
        <v>142</v>
      </c>
      <c r="N37" s="205">
        <f>'INPUT &amp; OUTPUT'!W35</f>
        <v>0</v>
      </c>
      <c r="O37" s="198">
        <f>K37</f>
        <v>1</v>
      </c>
      <c r="P37" s="104">
        <f>$N$37*$O$37</f>
        <v>0</v>
      </c>
      <c r="AB37" s="38"/>
    </row>
    <row r="38" spans="1:28" ht="15.75" customHeight="1" x14ac:dyDescent="0.25">
      <c r="A38" s="281"/>
      <c r="B38" s="24"/>
      <c r="L38" s="175">
        <f>SUM($L$32:$L$37)</f>
        <v>0</v>
      </c>
      <c r="P38" s="137">
        <f>SUM($P$32:$P$37)</f>
        <v>0</v>
      </c>
    </row>
    <row r="39" spans="1:28" ht="4.5" customHeight="1" x14ac:dyDescent="0.25">
      <c r="A39" s="281"/>
      <c r="B39" s="847"/>
      <c r="C39" s="847"/>
      <c r="D39" s="847"/>
      <c r="E39" s="847"/>
      <c r="F39" s="847"/>
      <c r="G39" s="847"/>
      <c r="H39" s="847"/>
      <c r="I39" s="847"/>
      <c r="J39" s="847"/>
      <c r="K39" s="847"/>
      <c r="L39" s="847"/>
      <c r="M39" s="847"/>
      <c r="N39" s="847"/>
      <c r="O39" s="847"/>
      <c r="P39" s="847"/>
      <c r="Q39" s="160"/>
      <c r="R39" s="160"/>
    </row>
    <row r="40" spans="1:28" ht="15.75" hidden="1" customHeight="1" x14ac:dyDescent="0.25">
      <c r="A40" s="281"/>
      <c r="B40" s="847"/>
      <c r="C40" s="847"/>
      <c r="D40" s="847"/>
      <c r="E40" s="847"/>
      <c r="F40" s="847"/>
      <c r="G40" s="847"/>
      <c r="H40" s="847"/>
      <c r="I40" s="847"/>
      <c r="J40" s="847"/>
      <c r="K40" s="847"/>
      <c r="L40" s="847"/>
      <c r="M40" s="847"/>
      <c r="N40" s="847"/>
      <c r="O40" s="847"/>
      <c r="P40" s="847"/>
      <c r="Q40" s="160"/>
      <c r="R40" s="160"/>
    </row>
    <row r="41" spans="1:28" ht="15.75" hidden="1" customHeight="1" x14ac:dyDescent="0.25">
      <c r="A41" s="281"/>
      <c r="B41" s="847"/>
      <c r="C41" s="847"/>
      <c r="D41" s="847"/>
      <c r="E41" s="847"/>
      <c r="F41" s="847"/>
      <c r="G41" s="847"/>
      <c r="H41" s="847"/>
      <c r="I41" s="847"/>
      <c r="J41" s="847"/>
      <c r="K41" s="847"/>
      <c r="L41" s="847"/>
      <c r="M41" s="847"/>
      <c r="N41" s="847"/>
      <c r="O41" s="847"/>
      <c r="P41" s="847"/>
      <c r="Q41" s="160"/>
      <c r="R41" s="160"/>
    </row>
    <row r="42" spans="1:28" ht="9.75" hidden="1" customHeight="1" x14ac:dyDescent="0.25">
      <c r="A42" s="281"/>
      <c r="B42" s="24"/>
      <c r="S42" s="48"/>
      <c r="T42" s="48"/>
      <c r="U42" s="48"/>
      <c r="V42" s="48"/>
      <c r="W42" s="48"/>
    </row>
    <row r="43" spans="1:28" ht="15.75" customHeight="1" x14ac:dyDescent="0.25">
      <c r="A43" s="281"/>
    </row>
    <row r="44" spans="1:28" ht="15.75" customHeight="1" x14ac:dyDescent="0.25">
      <c r="A44" s="281">
        <v>2.2000000000000002</v>
      </c>
      <c r="B44" s="37" t="s">
        <v>494</v>
      </c>
    </row>
    <row r="45" spans="1:28" ht="15.75" customHeight="1" x14ac:dyDescent="0.25">
      <c r="A45" s="281"/>
      <c r="B45" s="58">
        <f>+P38+L38</f>
        <v>0</v>
      </c>
    </row>
    <row r="46" spans="1:28" ht="15.75" customHeight="1" x14ac:dyDescent="0.25"/>
    <row r="47" spans="1:28" ht="15.75" customHeight="1" x14ac:dyDescent="0.25">
      <c r="A47" s="36" t="s">
        <v>270</v>
      </c>
      <c r="B47" s="37" t="s">
        <v>495</v>
      </c>
      <c r="J47" s="44"/>
    </row>
    <row r="48" spans="1:28" ht="15.75" customHeight="1" x14ac:dyDescent="0.25">
      <c r="A48" s="36"/>
      <c r="B48" s="50">
        <f>+B22</f>
        <v>0</v>
      </c>
      <c r="C48" s="21" t="s">
        <v>496</v>
      </c>
      <c r="E48" s="50"/>
      <c r="J48" s="44"/>
    </row>
    <row r="49" spans="1:12" ht="18" customHeight="1" x14ac:dyDescent="0.4">
      <c r="A49" s="36"/>
      <c r="B49" s="138">
        <f>+B45</f>
        <v>0</v>
      </c>
      <c r="C49" s="47" t="s">
        <v>497</v>
      </c>
      <c r="E49" s="50"/>
      <c r="J49" s="44"/>
    </row>
    <row r="50" spans="1:12" ht="15.75" customHeight="1" x14ac:dyDescent="0.25">
      <c r="A50" s="36"/>
      <c r="B50" s="50">
        <f>IF($B$45&gt;$B$22,0,$B$48-$B$49)</f>
        <v>0</v>
      </c>
      <c r="D50" s="50" t="str">
        <f>IF($B$45&gt;$B$22,"Credit exceeds demand, hence SPRP maximum chaqrge is zero."," ")</f>
        <v xml:space="preserve"> </v>
      </c>
      <c r="J50" s="46"/>
      <c r="L50" s="50"/>
    </row>
    <row r="51" spans="1:12" ht="15.75" customHeight="1" x14ac:dyDescent="0.4">
      <c r="A51" s="106"/>
      <c r="B51" s="106"/>
      <c r="C51" s="106"/>
      <c r="D51" s="106"/>
      <c r="E51" s="49"/>
      <c r="H51" s="49"/>
      <c r="I51" s="47"/>
      <c r="L51" s="50"/>
    </row>
    <row r="52" spans="1:12" ht="15.75" customHeight="1" x14ac:dyDescent="0.4">
      <c r="A52" s="106"/>
      <c r="B52" s="106"/>
      <c r="C52" s="106"/>
      <c r="D52" s="106"/>
      <c r="E52" s="49"/>
      <c r="H52" s="49"/>
      <c r="I52" s="47"/>
      <c r="L52" s="50"/>
    </row>
    <row r="53" spans="1:12" ht="15.75" customHeight="1" x14ac:dyDescent="0.4">
      <c r="A53" s="106"/>
      <c r="B53" s="106"/>
      <c r="C53" s="106"/>
      <c r="D53" s="106"/>
      <c r="E53" s="49"/>
      <c r="H53" s="49"/>
      <c r="I53" s="47"/>
      <c r="L53" s="50"/>
    </row>
    <row r="54" spans="1:12" ht="15.75" customHeight="1" x14ac:dyDescent="0.4">
      <c r="A54" s="106"/>
      <c r="B54" s="106"/>
      <c r="C54" s="106"/>
      <c r="D54" s="106"/>
      <c r="E54" s="49"/>
      <c r="H54" s="49"/>
      <c r="I54" s="47"/>
      <c r="L54" s="50"/>
    </row>
    <row r="55" spans="1:12" ht="15.75" customHeight="1" x14ac:dyDescent="0.4">
      <c r="A55" s="106"/>
      <c r="B55" s="106"/>
      <c r="C55" s="106"/>
      <c r="D55" s="106"/>
      <c r="E55" s="49"/>
      <c r="I55" s="47"/>
      <c r="L55" s="50"/>
    </row>
    <row r="56" spans="1:12" ht="15.75" customHeight="1" x14ac:dyDescent="0.4">
      <c r="A56" s="106"/>
      <c r="C56" s="49"/>
      <c r="E56" s="49"/>
      <c r="F56" s="49"/>
      <c r="G56" s="49"/>
      <c r="H56" s="49"/>
      <c r="I56" s="47"/>
      <c r="L56" s="50"/>
    </row>
    <row r="57" spans="1:12" ht="15.75" customHeight="1" x14ac:dyDescent="0.4">
      <c r="A57" s="106"/>
      <c r="C57" s="49"/>
      <c r="E57" s="49"/>
      <c r="F57" s="49"/>
      <c r="G57" s="49"/>
      <c r="H57" s="49"/>
      <c r="I57" s="47"/>
      <c r="L57" s="50"/>
    </row>
    <row r="58" spans="1:12" ht="15.75" customHeight="1" x14ac:dyDescent="0.4">
      <c r="A58" s="106"/>
      <c r="C58" s="49"/>
      <c r="D58" s="49"/>
      <c r="E58" s="49"/>
      <c r="F58" s="49"/>
      <c r="G58" s="49"/>
      <c r="H58" s="49"/>
      <c r="I58" s="47"/>
      <c r="L58" s="50"/>
    </row>
    <row r="59" spans="1:12" ht="15.75" customHeight="1" x14ac:dyDescent="0.4">
      <c r="A59" s="106"/>
      <c r="C59" s="49"/>
      <c r="D59" s="49"/>
      <c r="E59" s="49"/>
      <c r="F59" s="49"/>
      <c r="G59" s="49"/>
      <c r="H59" s="49"/>
      <c r="I59" s="47"/>
      <c r="L59" s="50"/>
    </row>
    <row r="60" spans="1:12" ht="15.75" customHeight="1" x14ac:dyDescent="0.4">
      <c r="A60" s="106"/>
      <c r="C60" s="49"/>
      <c r="D60" s="49"/>
      <c r="E60" s="49"/>
      <c r="F60" s="49"/>
      <c r="G60" s="49"/>
      <c r="H60" s="49"/>
      <c r="I60" s="47"/>
      <c r="L60" s="50"/>
    </row>
    <row r="61" spans="1:12" ht="15.75" customHeight="1" x14ac:dyDescent="0.4">
      <c r="A61" s="106"/>
      <c r="C61" s="49"/>
      <c r="D61" s="49"/>
      <c r="E61" s="49"/>
      <c r="F61" s="49"/>
      <c r="G61" s="49"/>
      <c r="H61" s="49"/>
      <c r="I61" s="47"/>
      <c r="L61" s="50"/>
    </row>
    <row r="62" spans="1:12" ht="15.75" customHeight="1" x14ac:dyDescent="0.4">
      <c r="A62" s="106"/>
      <c r="C62" s="49"/>
      <c r="D62" s="49"/>
      <c r="E62" s="49"/>
      <c r="F62" s="49"/>
      <c r="G62" s="49"/>
      <c r="H62" s="49"/>
      <c r="I62" s="47"/>
      <c r="L62" s="50"/>
    </row>
    <row r="63" spans="1:12" ht="15.75" customHeight="1" x14ac:dyDescent="0.4">
      <c r="A63" s="106"/>
      <c r="C63" s="49"/>
      <c r="D63" s="49"/>
      <c r="E63" s="49"/>
      <c r="F63" s="49"/>
      <c r="G63" s="49"/>
      <c r="H63" s="49"/>
      <c r="I63" s="47"/>
      <c r="L63" s="50"/>
    </row>
    <row r="64" spans="1:12" ht="15.75" customHeight="1" x14ac:dyDescent="0.4">
      <c r="A64" s="106"/>
      <c r="C64" s="49"/>
      <c r="D64" s="49"/>
      <c r="E64" s="49"/>
      <c r="F64" s="49"/>
      <c r="G64" s="49"/>
      <c r="H64" s="49"/>
      <c r="I64" s="47"/>
      <c r="L64" s="50"/>
    </row>
    <row r="65" spans="1:12" ht="15.75" customHeight="1" x14ac:dyDescent="0.4">
      <c r="A65" s="106"/>
      <c r="C65" s="49"/>
      <c r="D65" s="49"/>
      <c r="E65" s="49"/>
      <c r="F65" s="49"/>
      <c r="G65" s="49"/>
      <c r="H65" s="49"/>
      <c r="I65" s="47"/>
      <c r="L65" s="50"/>
    </row>
    <row r="66" spans="1:12" ht="15.75" customHeight="1" x14ac:dyDescent="0.4">
      <c r="A66" s="106"/>
      <c r="C66" s="49"/>
      <c r="D66" s="49"/>
      <c r="E66" s="49"/>
      <c r="F66" s="49"/>
      <c r="G66" s="49"/>
      <c r="H66" s="49"/>
      <c r="I66" s="47"/>
      <c r="L66" s="50"/>
    </row>
    <row r="67" spans="1:12" ht="15.75" customHeight="1" x14ac:dyDescent="0.4">
      <c r="A67" s="106"/>
      <c r="C67" s="49"/>
      <c r="D67" s="49"/>
      <c r="E67" s="49"/>
      <c r="F67" s="49"/>
      <c r="G67" s="49"/>
      <c r="H67" s="49"/>
      <c r="I67" s="47"/>
      <c r="L67" s="50"/>
    </row>
    <row r="68" spans="1:12" ht="15.75" customHeight="1" x14ac:dyDescent="0.4">
      <c r="A68" s="106"/>
      <c r="C68" s="49"/>
      <c r="D68" s="49"/>
      <c r="E68" s="49"/>
      <c r="F68" s="49"/>
      <c r="G68" s="49"/>
      <c r="H68" s="49"/>
      <c r="I68" s="47"/>
      <c r="L68" s="50"/>
    </row>
    <row r="69" spans="1:12" ht="15.75" customHeight="1" x14ac:dyDescent="0.4">
      <c r="A69" s="106"/>
      <c r="C69" s="49"/>
      <c r="D69" s="49"/>
      <c r="E69" s="49"/>
      <c r="F69" s="49"/>
      <c r="G69" s="49"/>
      <c r="H69" s="49"/>
      <c r="I69" s="47"/>
      <c r="L69" s="50"/>
    </row>
    <row r="70" spans="1:12" ht="15.75" customHeight="1" x14ac:dyDescent="0.4">
      <c r="A70" s="106"/>
      <c r="C70" s="49"/>
      <c r="D70" s="49"/>
      <c r="E70" s="49"/>
      <c r="F70" s="49"/>
      <c r="G70" s="49"/>
      <c r="H70" s="49"/>
      <c r="I70" s="47"/>
      <c r="L70" s="50"/>
    </row>
    <row r="71" spans="1:12" ht="15.75" customHeight="1" x14ac:dyDescent="0.4">
      <c r="A71" s="106"/>
      <c r="C71" s="49"/>
      <c r="D71" s="49"/>
      <c r="E71" s="49"/>
      <c r="F71" s="49"/>
      <c r="G71" s="49"/>
      <c r="H71" s="49"/>
      <c r="I71" s="47"/>
      <c r="L71" s="50"/>
    </row>
    <row r="72" spans="1:12" ht="15.75" customHeight="1" x14ac:dyDescent="0.4">
      <c r="A72" s="106"/>
      <c r="C72" s="49"/>
      <c r="D72" s="49"/>
      <c r="E72" s="49"/>
      <c r="F72" s="49"/>
      <c r="G72" s="49"/>
      <c r="H72" s="49"/>
      <c r="I72" s="47"/>
      <c r="L72" s="50"/>
    </row>
    <row r="73" spans="1:12" ht="15.75" customHeight="1" x14ac:dyDescent="0.4">
      <c r="A73" s="106"/>
      <c r="C73" s="49"/>
      <c r="D73" s="49"/>
      <c r="E73" s="49"/>
      <c r="F73" s="49"/>
      <c r="G73" s="49"/>
      <c r="H73" s="49"/>
      <c r="I73" s="47"/>
      <c r="L73" s="50"/>
    </row>
    <row r="74" spans="1:12" ht="15.75" customHeight="1" x14ac:dyDescent="0.4">
      <c r="A74" s="106"/>
      <c r="C74" s="49"/>
      <c r="D74" s="49"/>
      <c r="E74" s="49"/>
      <c r="F74" s="49"/>
      <c r="G74" s="49"/>
      <c r="H74" s="49"/>
      <c r="I74" s="47"/>
      <c r="L74" s="50"/>
    </row>
    <row r="75" spans="1:12" ht="15.75" customHeight="1" x14ac:dyDescent="0.4">
      <c r="A75" s="106"/>
      <c r="C75" s="49"/>
      <c r="D75" s="49"/>
      <c r="E75" s="49"/>
      <c r="F75" s="49"/>
      <c r="G75" s="49"/>
      <c r="H75" s="49"/>
      <c r="I75" s="47"/>
      <c r="L75" s="50"/>
    </row>
  </sheetData>
  <sheetProtection password="CDF4" sheet="1" objects="1" scenarios="1"/>
  <mergeCells count="20">
    <mergeCell ref="C5:P7"/>
    <mergeCell ref="M30:P30"/>
    <mergeCell ref="B35:E35"/>
    <mergeCell ref="B36:E36"/>
    <mergeCell ref="F10:H11"/>
    <mergeCell ref="I10:L10"/>
    <mergeCell ref="B33:E33"/>
    <mergeCell ref="B34:E34"/>
    <mergeCell ref="F30:H31"/>
    <mergeCell ref="I30:L30"/>
    <mergeCell ref="B39:P41"/>
    <mergeCell ref="B10:E11"/>
    <mergeCell ref="B30:E31"/>
    <mergeCell ref="B12:E12"/>
    <mergeCell ref="B13:E13"/>
    <mergeCell ref="B14:E14"/>
    <mergeCell ref="B15:E15"/>
    <mergeCell ref="B16:E16"/>
    <mergeCell ref="B32:E32"/>
    <mergeCell ref="M10:P10"/>
  </mergeCells>
  <phoneticPr fontId="4" type="noConversion"/>
  <conditionalFormatting sqref="C5:S7 B39:R41">
    <cfRule type="cellIs" dxfId="0" priority="1" stopIfTrue="1" operator="notEqual">
      <formula>""</formula>
    </cfRule>
  </conditionalFormatting>
  <pageMargins left="0.59055118110236227" right="0" top="0.39370078740157483" bottom="7.874015748031496E-2" header="0.15748031496062992" footer="0"/>
  <pageSetup paperSize="9" scale="75" orientation="landscape" blackAndWhite="1" r:id="rId1"/>
  <headerFooter alignWithMargins="0"/>
  <rowBreaks count="3" manualBreakCount="3">
    <brk id="19" max="15" man="1"/>
    <brk id="26" max="15" man="1"/>
    <brk id="43" max="15" man="1"/>
  </rowBreaks>
  <ignoredErrors>
    <ignoredError sqref="A47 A7:A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P42"/>
  <sheetViews>
    <sheetView showGridLines="0" zoomScale="115" zoomScaleNormal="115" workbookViewId="0">
      <pane ySplit="1" topLeftCell="A26" activePane="bottomLeft" state="frozen"/>
      <selection pane="bottomLeft" activeCell="D41" sqref="D41:P41"/>
    </sheetView>
  </sheetViews>
  <sheetFormatPr defaultColWidth="9.109375" defaultRowHeight="13.2" x14ac:dyDescent="0.25"/>
  <cols>
    <col min="1" max="1" width="9.33203125" style="21" customWidth="1"/>
    <col min="2" max="2" width="17.44140625" style="21" bestFit="1" customWidth="1"/>
    <col min="3" max="3" width="11.44140625" style="21" customWidth="1"/>
    <col min="4" max="16384" width="9.109375" style="21"/>
  </cols>
  <sheetData>
    <row r="1" spans="1:16" ht="47.25" customHeight="1" x14ac:dyDescent="0.25">
      <c r="A1" s="19" t="s">
        <v>322</v>
      </c>
      <c r="B1" s="20" t="s">
        <v>323</v>
      </c>
      <c r="C1" s="20" t="s">
        <v>324</v>
      </c>
      <c r="D1" s="863" t="s">
        <v>325</v>
      </c>
      <c r="E1" s="864"/>
      <c r="F1" s="864"/>
      <c r="G1" s="864"/>
      <c r="H1" s="864"/>
      <c r="I1" s="864"/>
      <c r="J1" s="864"/>
      <c r="K1" s="864"/>
      <c r="L1" s="864"/>
      <c r="M1" s="864"/>
      <c r="N1" s="864"/>
      <c r="O1" s="864"/>
      <c r="P1" s="865"/>
    </row>
    <row r="2" spans="1:16" ht="17.25" customHeight="1" x14ac:dyDescent="0.25">
      <c r="A2" s="504">
        <v>9</v>
      </c>
      <c r="B2" s="87">
        <v>41822</v>
      </c>
      <c r="C2" s="87">
        <v>41821</v>
      </c>
      <c r="D2" s="868" t="s">
        <v>696</v>
      </c>
      <c r="E2" s="862"/>
      <c r="F2" s="862"/>
      <c r="G2" s="862"/>
      <c r="H2" s="862"/>
      <c r="I2" s="862"/>
      <c r="J2" s="862"/>
      <c r="K2" s="862"/>
      <c r="L2" s="862"/>
      <c r="M2" s="862"/>
      <c r="N2" s="862"/>
      <c r="O2" s="862"/>
      <c r="P2" s="862"/>
    </row>
    <row r="3" spans="1:16" ht="15.75" customHeight="1" x14ac:dyDescent="0.25">
      <c r="A3" s="460">
        <v>9.1</v>
      </c>
      <c r="B3" s="506">
        <v>41822</v>
      </c>
      <c r="C3" s="507"/>
      <c r="D3" s="866" t="s">
        <v>706</v>
      </c>
      <c r="E3" s="867"/>
      <c r="F3" s="867"/>
      <c r="G3" s="867"/>
      <c r="H3" s="867"/>
      <c r="I3" s="867"/>
      <c r="J3" s="867"/>
      <c r="K3" s="867"/>
      <c r="L3" s="867"/>
      <c r="M3" s="867"/>
      <c r="N3" s="867"/>
      <c r="O3" s="867"/>
      <c r="P3" s="867"/>
    </row>
    <row r="4" spans="1:16" ht="18" customHeight="1" x14ac:dyDescent="0.25">
      <c r="A4" s="460">
        <v>9.1999999999999993</v>
      </c>
      <c r="B4" s="87">
        <v>41913</v>
      </c>
      <c r="C4" s="88"/>
      <c r="D4" s="866" t="s">
        <v>707</v>
      </c>
      <c r="E4" s="867"/>
      <c r="F4" s="867"/>
      <c r="G4" s="867"/>
      <c r="H4" s="867"/>
      <c r="I4" s="867"/>
      <c r="J4" s="867"/>
      <c r="K4" s="867"/>
      <c r="L4" s="867"/>
      <c r="M4" s="867"/>
      <c r="N4" s="867"/>
      <c r="O4" s="867"/>
      <c r="P4" s="867"/>
    </row>
    <row r="5" spans="1:16" ht="15" customHeight="1" x14ac:dyDescent="0.25">
      <c r="A5" s="460">
        <v>9.3000000000000007</v>
      </c>
      <c r="B5" s="546">
        <v>41954</v>
      </c>
      <c r="C5" s="547"/>
      <c r="D5" s="869" t="s">
        <v>718</v>
      </c>
      <c r="E5" s="870"/>
      <c r="F5" s="870"/>
      <c r="G5" s="870"/>
      <c r="H5" s="870"/>
      <c r="I5" s="870"/>
      <c r="J5" s="870"/>
      <c r="K5" s="870"/>
      <c r="L5" s="870"/>
      <c r="M5" s="870"/>
      <c r="N5" s="870"/>
      <c r="O5" s="870"/>
      <c r="P5" s="870"/>
    </row>
    <row r="6" spans="1:16" ht="15" customHeight="1" x14ac:dyDescent="0.25">
      <c r="A6" s="460">
        <v>9.4</v>
      </c>
      <c r="B6" s="87">
        <v>42009</v>
      </c>
      <c r="C6" s="88"/>
      <c r="D6" s="861" t="s">
        <v>719</v>
      </c>
      <c r="E6" s="862"/>
      <c r="F6" s="862"/>
      <c r="G6" s="862"/>
      <c r="H6" s="862"/>
      <c r="I6" s="862"/>
      <c r="J6" s="862"/>
      <c r="K6" s="862"/>
      <c r="L6" s="862"/>
      <c r="M6" s="862"/>
      <c r="N6" s="862"/>
      <c r="O6" s="862"/>
      <c r="P6" s="862"/>
    </row>
    <row r="7" spans="1:16" ht="15" customHeight="1" x14ac:dyDescent="0.25">
      <c r="A7" s="460">
        <v>10</v>
      </c>
      <c r="B7" s="87">
        <v>42089</v>
      </c>
      <c r="C7" s="87">
        <v>41939</v>
      </c>
      <c r="D7" s="871" t="s">
        <v>724</v>
      </c>
      <c r="E7" s="862"/>
      <c r="F7" s="862"/>
      <c r="G7" s="862"/>
      <c r="H7" s="862"/>
      <c r="I7" s="862"/>
      <c r="J7" s="862"/>
      <c r="K7" s="862"/>
      <c r="L7" s="862"/>
      <c r="M7" s="862"/>
      <c r="N7" s="862"/>
      <c r="O7" s="862"/>
      <c r="P7" s="862"/>
    </row>
    <row r="8" spans="1:16" x14ac:dyDescent="0.25">
      <c r="A8" s="460">
        <v>10.1</v>
      </c>
      <c r="B8" s="87">
        <v>42180</v>
      </c>
      <c r="C8" s="88"/>
      <c r="D8" s="871" t="s">
        <v>725</v>
      </c>
      <c r="E8" s="862"/>
      <c r="F8" s="862"/>
      <c r="G8" s="862"/>
      <c r="H8" s="862"/>
      <c r="I8" s="862"/>
      <c r="J8" s="862"/>
      <c r="K8" s="862"/>
      <c r="L8" s="862"/>
      <c r="M8" s="862"/>
      <c r="N8" s="862"/>
      <c r="O8" s="862"/>
      <c r="P8" s="862"/>
    </row>
    <row r="9" spans="1:16" x14ac:dyDescent="0.25">
      <c r="A9" s="460">
        <v>10.199999999999999</v>
      </c>
      <c r="B9" s="87">
        <v>42276</v>
      </c>
      <c r="C9" s="88"/>
      <c r="D9" s="861" t="s">
        <v>727</v>
      </c>
      <c r="E9" s="862"/>
      <c r="F9" s="862"/>
      <c r="G9" s="862"/>
      <c r="H9" s="862"/>
      <c r="I9" s="862"/>
      <c r="J9" s="862"/>
      <c r="K9" s="862"/>
      <c r="L9" s="862"/>
      <c r="M9" s="862"/>
      <c r="N9" s="862"/>
      <c r="O9" s="862"/>
      <c r="P9" s="862"/>
    </row>
    <row r="10" spans="1:16" x14ac:dyDescent="0.25">
      <c r="A10" s="618">
        <v>10.3</v>
      </c>
      <c r="B10" s="87">
        <v>42376</v>
      </c>
      <c r="C10" s="88"/>
      <c r="D10" s="861" t="s">
        <v>728</v>
      </c>
      <c r="E10" s="862"/>
      <c r="F10" s="862"/>
      <c r="G10" s="862"/>
      <c r="H10" s="862"/>
      <c r="I10" s="862"/>
      <c r="J10" s="862"/>
      <c r="K10" s="862"/>
      <c r="L10" s="862"/>
      <c r="M10" s="862"/>
      <c r="N10" s="862"/>
      <c r="O10" s="862"/>
      <c r="P10" s="862"/>
    </row>
    <row r="11" spans="1:16" x14ac:dyDescent="0.25">
      <c r="A11" s="618">
        <v>10.4</v>
      </c>
      <c r="B11" s="87">
        <v>42465</v>
      </c>
      <c r="C11" s="88"/>
      <c r="D11" s="871" t="s">
        <v>729</v>
      </c>
      <c r="E11" s="862"/>
      <c r="F11" s="862"/>
      <c r="G11" s="862"/>
      <c r="H11" s="862"/>
      <c r="I11" s="862"/>
      <c r="J11" s="862"/>
      <c r="K11" s="862"/>
      <c r="L11" s="862"/>
      <c r="M11" s="862"/>
      <c r="N11" s="862"/>
      <c r="O11" s="862"/>
      <c r="P11" s="862"/>
    </row>
    <row r="12" spans="1:16" x14ac:dyDescent="0.25">
      <c r="A12" s="618">
        <v>10.5</v>
      </c>
      <c r="B12" s="87">
        <v>42531</v>
      </c>
      <c r="C12" s="88"/>
      <c r="D12" s="871" t="s">
        <v>730</v>
      </c>
      <c r="E12" s="862"/>
      <c r="F12" s="862"/>
      <c r="G12" s="862"/>
      <c r="H12" s="862"/>
      <c r="I12" s="862"/>
      <c r="J12" s="862"/>
      <c r="K12" s="862"/>
      <c r="L12" s="862"/>
      <c r="M12" s="862"/>
      <c r="N12" s="862"/>
      <c r="O12" s="862"/>
      <c r="P12" s="862"/>
    </row>
    <row r="13" spans="1:16" x14ac:dyDescent="0.25">
      <c r="A13" s="618">
        <v>10.6</v>
      </c>
      <c r="B13" s="87">
        <v>42621</v>
      </c>
      <c r="C13" s="88"/>
      <c r="D13" s="871" t="s">
        <v>731</v>
      </c>
      <c r="E13" s="862"/>
      <c r="F13" s="862"/>
      <c r="G13" s="862"/>
      <c r="H13" s="862"/>
      <c r="I13" s="862"/>
      <c r="J13" s="862"/>
      <c r="K13" s="862"/>
      <c r="L13" s="862"/>
      <c r="M13" s="862"/>
      <c r="N13" s="862"/>
      <c r="O13" s="862"/>
      <c r="P13" s="862"/>
    </row>
    <row r="14" spans="1:16" x14ac:dyDescent="0.25">
      <c r="A14" s="618">
        <v>10.7</v>
      </c>
      <c r="B14" s="87">
        <v>42739</v>
      </c>
      <c r="C14" s="88"/>
      <c r="D14" s="871" t="s">
        <v>734</v>
      </c>
      <c r="E14" s="862"/>
      <c r="F14" s="862"/>
      <c r="G14" s="862"/>
      <c r="H14" s="862"/>
      <c r="I14" s="862"/>
      <c r="J14" s="862"/>
      <c r="K14" s="862"/>
      <c r="L14" s="862"/>
      <c r="M14" s="862"/>
      <c r="N14" s="862"/>
      <c r="O14" s="862"/>
      <c r="P14" s="862"/>
    </row>
    <row r="15" spans="1:16" x14ac:dyDescent="0.25">
      <c r="A15" s="618">
        <v>10.8</v>
      </c>
      <c r="B15" s="87">
        <v>42823</v>
      </c>
      <c r="C15" s="88"/>
      <c r="D15" s="871" t="s">
        <v>735</v>
      </c>
      <c r="E15" s="862"/>
      <c r="F15" s="862"/>
      <c r="G15" s="862"/>
      <c r="H15" s="862"/>
      <c r="I15" s="862"/>
      <c r="J15" s="862"/>
      <c r="K15" s="862"/>
      <c r="L15" s="862"/>
      <c r="M15" s="862"/>
      <c r="N15" s="862"/>
      <c r="O15" s="862"/>
      <c r="P15" s="862"/>
    </row>
    <row r="16" spans="1:16" x14ac:dyDescent="0.25">
      <c r="A16" s="618">
        <v>10.9</v>
      </c>
      <c r="B16" s="87">
        <v>42923</v>
      </c>
      <c r="C16" s="88"/>
      <c r="D16" s="871" t="s">
        <v>736</v>
      </c>
      <c r="E16" s="862"/>
      <c r="F16" s="862"/>
      <c r="G16" s="862"/>
      <c r="H16" s="862"/>
      <c r="I16" s="862"/>
      <c r="J16" s="862"/>
      <c r="K16" s="862"/>
      <c r="L16" s="862"/>
      <c r="M16" s="862"/>
      <c r="N16" s="862"/>
      <c r="O16" s="862"/>
      <c r="P16" s="862"/>
    </row>
    <row r="17" spans="1:16" x14ac:dyDescent="0.25">
      <c r="A17" s="619" t="s">
        <v>738</v>
      </c>
      <c r="B17" s="88">
        <v>43007</v>
      </c>
      <c r="C17" s="88"/>
      <c r="D17" s="871" t="s">
        <v>737</v>
      </c>
      <c r="E17" s="862"/>
      <c r="F17" s="862"/>
      <c r="G17" s="862"/>
      <c r="H17" s="862"/>
      <c r="I17" s="862"/>
      <c r="J17" s="862"/>
      <c r="K17" s="862"/>
      <c r="L17" s="862"/>
      <c r="M17" s="862"/>
      <c r="N17" s="862"/>
      <c r="O17" s="862"/>
      <c r="P17" s="862"/>
    </row>
    <row r="18" spans="1:16" x14ac:dyDescent="0.25">
      <c r="A18" s="618" t="s">
        <v>739</v>
      </c>
      <c r="B18" s="88">
        <v>43082</v>
      </c>
      <c r="C18" s="88"/>
      <c r="D18" s="861" t="s">
        <v>740</v>
      </c>
      <c r="E18" s="862"/>
      <c r="F18" s="862"/>
      <c r="G18" s="862"/>
      <c r="H18" s="862"/>
      <c r="I18" s="862"/>
      <c r="J18" s="862"/>
      <c r="K18" s="862"/>
      <c r="L18" s="862"/>
      <c r="M18" s="862"/>
      <c r="N18" s="862"/>
      <c r="O18" s="862"/>
      <c r="P18" s="862"/>
    </row>
    <row r="19" spans="1:16" x14ac:dyDescent="0.25">
      <c r="A19" s="618" t="s">
        <v>741</v>
      </c>
      <c r="B19" s="88">
        <v>43179</v>
      </c>
      <c r="C19" s="88"/>
      <c r="D19" s="861" t="s">
        <v>742</v>
      </c>
      <c r="E19" s="862"/>
      <c r="F19" s="862"/>
      <c r="G19" s="862"/>
      <c r="H19" s="862"/>
      <c r="I19" s="862"/>
      <c r="J19" s="862"/>
      <c r="K19" s="862"/>
      <c r="L19" s="862"/>
      <c r="M19" s="862"/>
      <c r="N19" s="862"/>
      <c r="O19" s="862"/>
      <c r="P19" s="862"/>
    </row>
    <row r="20" spans="1:16" x14ac:dyDescent="0.25">
      <c r="A20" s="618" t="s">
        <v>743</v>
      </c>
      <c r="B20" s="88">
        <v>43256</v>
      </c>
      <c r="C20" s="88"/>
      <c r="D20" s="861" t="s">
        <v>744</v>
      </c>
      <c r="E20" s="862"/>
      <c r="F20" s="862"/>
      <c r="G20" s="862"/>
      <c r="H20" s="862"/>
      <c r="I20" s="862"/>
      <c r="J20" s="862"/>
      <c r="K20" s="862"/>
      <c r="L20" s="862"/>
      <c r="M20" s="862"/>
      <c r="N20" s="862"/>
      <c r="O20" s="862"/>
      <c r="P20" s="862"/>
    </row>
    <row r="21" spans="1:16" x14ac:dyDescent="0.25">
      <c r="A21" s="618" t="s">
        <v>745</v>
      </c>
      <c r="B21" s="88">
        <v>43368</v>
      </c>
      <c r="C21" s="88"/>
      <c r="D21" s="861" t="s">
        <v>746</v>
      </c>
      <c r="E21" s="862"/>
      <c r="F21" s="862"/>
      <c r="G21" s="862"/>
      <c r="H21" s="862"/>
      <c r="I21" s="862"/>
      <c r="J21" s="862"/>
      <c r="K21" s="862"/>
      <c r="L21" s="862"/>
      <c r="M21" s="862"/>
      <c r="N21" s="862"/>
      <c r="O21" s="862"/>
      <c r="P21" s="862"/>
    </row>
    <row r="22" spans="1:16" x14ac:dyDescent="0.25">
      <c r="A22" s="618" t="s">
        <v>747</v>
      </c>
      <c r="B22" s="88">
        <v>43451</v>
      </c>
      <c r="C22" s="88"/>
      <c r="D22" s="861" t="s">
        <v>748</v>
      </c>
      <c r="E22" s="862"/>
      <c r="F22" s="862"/>
      <c r="G22" s="862"/>
      <c r="H22" s="862"/>
      <c r="I22" s="862"/>
      <c r="J22" s="862"/>
      <c r="K22" s="862"/>
      <c r="L22" s="862"/>
      <c r="M22" s="862"/>
      <c r="N22" s="862"/>
      <c r="O22" s="862"/>
      <c r="P22" s="862"/>
    </row>
    <row r="23" spans="1:16" x14ac:dyDescent="0.25">
      <c r="A23" s="618" t="s">
        <v>749</v>
      </c>
      <c r="B23" s="88">
        <v>43549</v>
      </c>
      <c r="C23" s="88"/>
      <c r="D23" s="861" t="s">
        <v>748</v>
      </c>
      <c r="E23" s="862"/>
      <c r="F23" s="862"/>
      <c r="G23" s="862"/>
      <c r="H23" s="862"/>
      <c r="I23" s="862"/>
      <c r="J23" s="862"/>
      <c r="K23" s="862"/>
      <c r="L23" s="862"/>
      <c r="M23" s="862"/>
      <c r="N23" s="862"/>
      <c r="O23" s="862"/>
      <c r="P23" s="862"/>
    </row>
    <row r="24" spans="1:16" x14ac:dyDescent="0.25">
      <c r="A24" s="618" t="s">
        <v>750</v>
      </c>
      <c r="B24" s="88">
        <v>43657</v>
      </c>
      <c r="C24" s="88"/>
      <c r="D24" s="861" t="s">
        <v>748</v>
      </c>
      <c r="E24" s="862"/>
      <c r="F24" s="862"/>
      <c r="G24" s="862"/>
      <c r="H24" s="862"/>
      <c r="I24" s="862"/>
      <c r="J24" s="862"/>
      <c r="K24" s="862"/>
      <c r="L24" s="862"/>
      <c r="M24" s="862"/>
      <c r="N24" s="862"/>
      <c r="O24" s="862"/>
      <c r="P24" s="862"/>
    </row>
    <row r="25" spans="1:16" x14ac:dyDescent="0.25">
      <c r="A25" s="619" t="s">
        <v>751</v>
      </c>
      <c r="B25" s="88">
        <v>44062</v>
      </c>
      <c r="C25" s="88"/>
      <c r="D25" s="861" t="s">
        <v>748</v>
      </c>
      <c r="E25" s="862"/>
      <c r="F25" s="862"/>
      <c r="G25" s="862"/>
      <c r="H25" s="862"/>
      <c r="I25" s="862"/>
      <c r="J25" s="862"/>
      <c r="K25" s="862"/>
      <c r="L25" s="862"/>
      <c r="M25" s="862"/>
      <c r="N25" s="862"/>
      <c r="O25" s="862"/>
      <c r="P25" s="862"/>
    </row>
    <row r="26" spans="1:16" x14ac:dyDescent="0.25">
      <c r="A26" s="619" t="s">
        <v>752</v>
      </c>
      <c r="B26" s="88">
        <v>44141</v>
      </c>
      <c r="C26" s="88"/>
      <c r="D26" s="861" t="s">
        <v>748</v>
      </c>
      <c r="E26" s="862"/>
      <c r="F26" s="862"/>
      <c r="G26" s="862"/>
      <c r="H26" s="862"/>
      <c r="I26" s="862"/>
      <c r="J26" s="862"/>
      <c r="K26" s="862"/>
      <c r="L26" s="862"/>
      <c r="M26" s="862"/>
      <c r="N26" s="862"/>
      <c r="O26" s="862"/>
      <c r="P26" s="862"/>
    </row>
    <row r="27" spans="1:16" x14ac:dyDescent="0.25">
      <c r="A27" s="619" t="s">
        <v>753</v>
      </c>
      <c r="B27" s="88">
        <v>44228</v>
      </c>
      <c r="C27" s="88"/>
      <c r="D27" s="861" t="s">
        <v>748</v>
      </c>
      <c r="E27" s="862"/>
      <c r="F27" s="862"/>
      <c r="G27" s="862"/>
      <c r="H27" s="862"/>
      <c r="I27" s="862"/>
      <c r="J27" s="862"/>
      <c r="K27" s="862"/>
      <c r="L27" s="862"/>
      <c r="M27" s="862"/>
      <c r="N27" s="862"/>
      <c r="O27" s="862"/>
      <c r="P27" s="862"/>
    </row>
    <row r="28" spans="1:16" x14ac:dyDescent="0.25">
      <c r="A28" s="619" t="s">
        <v>754</v>
      </c>
      <c r="B28" s="88">
        <v>44231</v>
      </c>
      <c r="C28" s="88"/>
      <c r="D28" s="861" t="s">
        <v>748</v>
      </c>
      <c r="E28" s="862"/>
      <c r="F28" s="862"/>
      <c r="G28" s="862"/>
      <c r="H28" s="862"/>
      <c r="I28" s="862"/>
      <c r="J28" s="862"/>
      <c r="K28" s="862"/>
      <c r="L28" s="862"/>
      <c r="M28" s="862"/>
      <c r="N28" s="862"/>
      <c r="O28" s="862"/>
      <c r="P28" s="862"/>
    </row>
    <row r="29" spans="1:16" x14ac:dyDescent="0.25">
      <c r="A29" s="619" t="s">
        <v>755</v>
      </c>
      <c r="B29" s="88">
        <v>44377</v>
      </c>
      <c r="C29" s="88"/>
      <c r="D29" s="861" t="s">
        <v>748</v>
      </c>
      <c r="E29" s="862"/>
      <c r="F29" s="862"/>
      <c r="G29" s="862"/>
      <c r="H29" s="862"/>
      <c r="I29" s="862"/>
      <c r="J29" s="862"/>
      <c r="K29" s="862"/>
      <c r="L29" s="862"/>
      <c r="M29" s="862"/>
      <c r="N29" s="862"/>
      <c r="O29" s="862"/>
      <c r="P29" s="862"/>
    </row>
    <row r="30" spans="1:16" x14ac:dyDescent="0.25">
      <c r="A30" s="619" t="s">
        <v>756</v>
      </c>
      <c r="B30" s="88">
        <v>44463</v>
      </c>
      <c r="C30" s="88"/>
      <c r="D30" s="861" t="s">
        <v>748</v>
      </c>
      <c r="E30" s="862"/>
      <c r="F30" s="862"/>
      <c r="G30" s="862"/>
      <c r="H30" s="862"/>
      <c r="I30" s="862"/>
      <c r="J30" s="862"/>
      <c r="K30" s="862"/>
      <c r="L30" s="862"/>
      <c r="M30" s="862"/>
      <c r="N30" s="862"/>
      <c r="O30" s="862"/>
      <c r="P30" s="862"/>
    </row>
    <row r="31" spans="1:16" x14ac:dyDescent="0.25">
      <c r="A31" s="619" t="s">
        <v>757</v>
      </c>
      <c r="B31" s="88">
        <v>44582</v>
      </c>
      <c r="C31" s="88"/>
      <c r="D31" s="861" t="s">
        <v>748</v>
      </c>
      <c r="E31" s="862"/>
      <c r="F31" s="862"/>
      <c r="G31" s="862"/>
      <c r="H31" s="862"/>
      <c r="I31" s="862"/>
      <c r="J31" s="862"/>
      <c r="K31" s="862"/>
      <c r="L31" s="862"/>
      <c r="M31" s="862"/>
      <c r="N31" s="862"/>
      <c r="O31" s="862"/>
      <c r="P31" s="862"/>
    </row>
    <row r="32" spans="1:16" x14ac:dyDescent="0.25">
      <c r="A32" s="619" t="s">
        <v>758</v>
      </c>
      <c r="B32" s="88">
        <v>44637</v>
      </c>
      <c r="C32" s="88"/>
      <c r="D32" s="861" t="s">
        <v>748</v>
      </c>
      <c r="E32" s="862"/>
      <c r="F32" s="862"/>
      <c r="G32" s="862"/>
      <c r="H32" s="862"/>
      <c r="I32" s="862"/>
      <c r="J32" s="862"/>
      <c r="K32" s="862"/>
      <c r="L32" s="862"/>
      <c r="M32" s="862"/>
      <c r="N32" s="862"/>
      <c r="O32" s="862"/>
      <c r="P32" s="862"/>
    </row>
    <row r="33" spans="1:16" x14ac:dyDescent="0.25">
      <c r="A33" s="619" t="s">
        <v>759</v>
      </c>
      <c r="B33" s="88">
        <v>44743</v>
      </c>
      <c r="C33" s="88"/>
      <c r="D33" s="861" t="s">
        <v>748</v>
      </c>
      <c r="E33" s="862"/>
      <c r="F33" s="862"/>
      <c r="G33" s="862"/>
      <c r="H33" s="862"/>
      <c r="I33" s="862"/>
      <c r="J33" s="862"/>
      <c r="K33" s="862"/>
      <c r="L33" s="862"/>
      <c r="M33" s="862"/>
      <c r="N33" s="862"/>
      <c r="O33" s="862"/>
      <c r="P33" s="862"/>
    </row>
    <row r="34" spans="1:16" x14ac:dyDescent="0.25">
      <c r="A34" s="618" t="s">
        <v>760</v>
      </c>
      <c r="B34" s="88">
        <v>44839</v>
      </c>
      <c r="C34" s="88"/>
      <c r="D34" s="861" t="s">
        <v>748</v>
      </c>
      <c r="E34" s="862"/>
      <c r="F34" s="862"/>
      <c r="G34" s="862"/>
      <c r="H34" s="862"/>
      <c r="I34" s="862"/>
      <c r="J34" s="862"/>
      <c r="K34" s="862"/>
      <c r="L34" s="862"/>
      <c r="M34" s="862"/>
      <c r="N34" s="862"/>
      <c r="O34" s="862"/>
      <c r="P34" s="862"/>
    </row>
    <row r="35" spans="1:16" x14ac:dyDescent="0.25">
      <c r="A35" s="618" t="s">
        <v>761</v>
      </c>
      <c r="B35" s="88">
        <v>44904</v>
      </c>
      <c r="C35" s="88"/>
      <c r="D35" s="861" t="s">
        <v>748</v>
      </c>
      <c r="E35" s="862"/>
      <c r="F35" s="862"/>
      <c r="G35" s="862"/>
      <c r="H35" s="862"/>
      <c r="I35" s="862"/>
      <c r="J35" s="862"/>
      <c r="K35" s="862"/>
      <c r="L35" s="862"/>
      <c r="M35" s="862"/>
      <c r="N35" s="862"/>
      <c r="O35" s="862"/>
      <c r="P35" s="862"/>
    </row>
    <row r="36" spans="1:16" x14ac:dyDescent="0.25">
      <c r="A36" s="619" t="s">
        <v>765</v>
      </c>
      <c r="B36" s="88">
        <v>44977</v>
      </c>
      <c r="C36" s="88"/>
      <c r="D36" s="861" t="s">
        <v>748</v>
      </c>
      <c r="E36" s="862"/>
      <c r="F36" s="862"/>
      <c r="G36" s="862"/>
      <c r="H36" s="862"/>
      <c r="I36" s="862"/>
      <c r="J36" s="862"/>
      <c r="K36" s="862"/>
      <c r="L36" s="862"/>
      <c r="M36" s="862"/>
      <c r="N36" s="862"/>
      <c r="O36" s="862"/>
      <c r="P36" s="862"/>
    </row>
    <row r="37" spans="1:16" x14ac:dyDescent="0.25">
      <c r="A37" s="618" t="s">
        <v>766</v>
      </c>
      <c r="B37" s="88">
        <v>45076</v>
      </c>
      <c r="C37" s="88"/>
      <c r="D37" s="861" t="s">
        <v>748</v>
      </c>
      <c r="E37" s="862"/>
      <c r="F37" s="862"/>
      <c r="G37" s="862"/>
      <c r="H37" s="862"/>
      <c r="I37" s="862"/>
      <c r="J37" s="862"/>
      <c r="K37" s="862"/>
      <c r="L37" s="862"/>
      <c r="M37" s="862"/>
      <c r="N37" s="862"/>
      <c r="O37" s="862"/>
      <c r="P37" s="862"/>
    </row>
    <row r="38" spans="1:16" x14ac:dyDescent="0.25">
      <c r="A38" s="619" t="s">
        <v>767</v>
      </c>
      <c r="B38" s="88">
        <v>45142</v>
      </c>
      <c r="C38" s="88"/>
      <c r="D38" s="861" t="s">
        <v>748</v>
      </c>
      <c r="E38" s="862"/>
      <c r="F38" s="862"/>
      <c r="G38" s="862"/>
      <c r="H38" s="862"/>
      <c r="I38" s="862"/>
      <c r="J38" s="862"/>
      <c r="K38" s="862"/>
      <c r="L38" s="862"/>
      <c r="M38" s="862"/>
      <c r="N38" s="862"/>
      <c r="O38" s="862"/>
      <c r="P38" s="862"/>
    </row>
    <row r="39" spans="1:16" x14ac:dyDescent="0.25">
      <c r="A39" s="618" t="s">
        <v>768</v>
      </c>
      <c r="B39" s="88">
        <v>45337</v>
      </c>
      <c r="C39" s="88"/>
      <c r="D39" s="861" t="s">
        <v>748</v>
      </c>
      <c r="E39" s="862"/>
      <c r="F39" s="862"/>
      <c r="G39" s="862"/>
      <c r="H39" s="862"/>
      <c r="I39" s="862"/>
      <c r="J39" s="862"/>
      <c r="K39" s="862"/>
      <c r="L39" s="862"/>
      <c r="M39" s="862"/>
      <c r="N39" s="862"/>
      <c r="O39" s="862"/>
      <c r="P39" s="862"/>
    </row>
    <row r="40" spans="1:16" x14ac:dyDescent="0.25">
      <c r="A40" s="619" t="s">
        <v>769</v>
      </c>
      <c r="B40" s="88">
        <v>45527</v>
      </c>
      <c r="C40" s="88"/>
      <c r="D40" s="871" t="s">
        <v>770</v>
      </c>
      <c r="E40" s="862"/>
      <c r="F40" s="862"/>
      <c r="G40" s="862"/>
      <c r="H40" s="862"/>
      <c r="I40" s="862"/>
      <c r="J40" s="862"/>
      <c r="K40" s="862"/>
      <c r="L40" s="862"/>
      <c r="M40" s="862"/>
      <c r="N40" s="862"/>
      <c r="O40" s="862"/>
      <c r="P40" s="862"/>
    </row>
    <row r="41" spans="1:16" x14ac:dyDescent="0.25">
      <c r="A41" s="618"/>
      <c r="B41" s="88"/>
      <c r="C41" s="88"/>
      <c r="D41" s="861"/>
      <c r="E41" s="862"/>
      <c r="F41" s="862"/>
      <c r="G41" s="862"/>
      <c r="H41" s="862"/>
      <c r="I41" s="862"/>
      <c r="J41" s="862"/>
      <c r="K41" s="862"/>
      <c r="L41" s="862"/>
      <c r="M41" s="862"/>
      <c r="N41" s="862"/>
      <c r="O41" s="862"/>
      <c r="P41" s="862"/>
    </row>
    <row r="42" spans="1:16" x14ac:dyDescent="0.25">
      <c r="A42" s="618"/>
      <c r="B42" s="88"/>
      <c r="C42" s="88"/>
      <c r="D42" s="861"/>
      <c r="E42" s="862"/>
      <c r="F42" s="862"/>
      <c r="G42" s="862"/>
      <c r="H42" s="862"/>
      <c r="I42" s="862"/>
      <c r="J42" s="862"/>
      <c r="K42" s="862"/>
      <c r="L42" s="862"/>
      <c r="M42" s="862"/>
      <c r="N42" s="862"/>
      <c r="O42" s="862"/>
      <c r="P42" s="862"/>
    </row>
  </sheetData>
  <mergeCells count="42">
    <mergeCell ref="D38:P38"/>
    <mergeCell ref="D39:P39"/>
    <mergeCell ref="D40:P40"/>
    <mergeCell ref="D41:P41"/>
    <mergeCell ref="D42:P42"/>
    <mergeCell ref="D18:P18"/>
    <mergeCell ref="D19:P19"/>
    <mergeCell ref="D20:P20"/>
    <mergeCell ref="D21:P21"/>
    <mergeCell ref="D24:P24"/>
    <mergeCell ref="D22:P22"/>
    <mergeCell ref="D23:P23"/>
    <mergeCell ref="D25:P25"/>
    <mergeCell ref="D26:P26"/>
    <mergeCell ref="D27:P27"/>
    <mergeCell ref="D28:P28"/>
    <mergeCell ref="D29:P29"/>
    <mergeCell ref="D30:P30"/>
    <mergeCell ref="D34:P34"/>
    <mergeCell ref="D35:P35"/>
    <mergeCell ref="D36:P36"/>
    <mergeCell ref="D37:P37"/>
    <mergeCell ref="D31:P31"/>
    <mergeCell ref="D33:P33"/>
    <mergeCell ref="D32:P32"/>
    <mergeCell ref="D7:P7"/>
    <mergeCell ref="D8:P8"/>
    <mergeCell ref="D9:P9"/>
    <mergeCell ref="D16:P16"/>
    <mergeCell ref="D17:P17"/>
    <mergeCell ref="D10:P10"/>
    <mergeCell ref="D11:P11"/>
    <mergeCell ref="D12:P12"/>
    <mergeCell ref="D13:P13"/>
    <mergeCell ref="D14:P14"/>
    <mergeCell ref="D15:P15"/>
    <mergeCell ref="D6:P6"/>
    <mergeCell ref="D1:P1"/>
    <mergeCell ref="D4:P4"/>
    <mergeCell ref="D2:P2"/>
    <mergeCell ref="D3:P3"/>
    <mergeCell ref="D5:P5"/>
  </mergeCells>
  <phoneticPr fontId="4" type="noConversion"/>
  <pageMargins left="0.74803149606299213" right="0.74803149606299213" top="0.98425196850393704" bottom="0.98425196850393704" header="0.51181102362204722" footer="0.51181102362204722"/>
  <pageSetup paperSize="9" scale="88" orientation="landscape" horizontalDpi="300" verticalDpi="300" r:id="rId1"/>
  <headerFooter alignWithMargins="0">
    <oddHeader>&amp;CAMENDMENTS</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266"/>
  <sheetViews>
    <sheetView showGridLines="0" zoomScale="75" zoomScaleNormal="75" workbookViewId="0"/>
  </sheetViews>
  <sheetFormatPr defaultColWidth="9.109375" defaultRowHeight="13.2" x14ac:dyDescent="0.25"/>
  <cols>
    <col min="1" max="1" width="3.109375" style="21" customWidth="1"/>
    <col min="2" max="2" width="26.88671875" style="21" customWidth="1"/>
    <col min="3" max="3" width="18.44140625" style="21" customWidth="1"/>
    <col min="4" max="5" width="8.5546875" style="21" customWidth="1"/>
    <col min="6" max="6" width="10.6640625" style="21" customWidth="1"/>
    <col min="7" max="8" width="12.44140625" style="21" customWidth="1"/>
    <col min="9" max="9" width="8.33203125" style="21" customWidth="1"/>
    <col min="10" max="10" width="7.5546875" style="21" customWidth="1"/>
    <col min="11" max="11" width="8.6640625" style="21" customWidth="1"/>
    <col min="12" max="12" width="17.44140625" style="21" customWidth="1"/>
    <col min="13" max="15" width="9.109375" style="21"/>
    <col min="16" max="16" width="34.6640625" style="21" customWidth="1"/>
    <col min="17" max="24" width="9.109375" style="21"/>
    <col min="25" max="25" width="16.88671875" style="21" customWidth="1"/>
    <col min="26" max="26" width="10.33203125" style="21" customWidth="1"/>
    <col min="27" max="30" width="9.109375" style="21"/>
    <col min="31" max="31" width="12.88671875" style="21" customWidth="1"/>
    <col min="32" max="32" width="11.44140625" style="21" customWidth="1"/>
    <col min="33" max="16384" width="9.109375" style="21"/>
  </cols>
  <sheetData>
    <row r="1" spans="1:17" ht="15.6" x14ac:dyDescent="0.3">
      <c r="A1" s="57" t="s">
        <v>619</v>
      </c>
      <c r="I1" s="22"/>
    </row>
    <row r="2" spans="1:17" ht="15.6" x14ac:dyDescent="0.3">
      <c r="A2" s="57"/>
      <c r="I2" s="22"/>
    </row>
    <row r="3" spans="1:17" ht="15.6" x14ac:dyDescent="0.3">
      <c r="A3" s="57"/>
      <c r="I3" s="22"/>
    </row>
    <row r="4" spans="1:17" ht="15.6" x14ac:dyDescent="0.3">
      <c r="A4" s="57"/>
      <c r="I4" s="22"/>
    </row>
    <row r="5" spans="1:17" x14ac:dyDescent="0.25">
      <c r="B5" s="35"/>
      <c r="C5" s="35"/>
      <c r="D5" s="35"/>
      <c r="E5" s="35"/>
      <c r="F5" s="35"/>
    </row>
    <row r="6" spans="1:17" x14ac:dyDescent="0.25">
      <c r="B6" s="35"/>
      <c r="C6" s="35"/>
      <c r="D6" s="35"/>
      <c r="E6" s="35"/>
      <c r="F6" s="35"/>
    </row>
    <row r="7" spans="1:17" x14ac:dyDescent="0.25">
      <c r="B7" s="35"/>
      <c r="C7" s="35"/>
      <c r="D7" s="35"/>
      <c r="E7" s="35"/>
      <c r="F7" s="35"/>
    </row>
    <row r="8" spans="1:17" x14ac:dyDescent="0.25">
      <c r="A8" s="36"/>
      <c r="O8" s="38"/>
    </row>
    <row r="9" spans="1:17" x14ac:dyDescent="0.25">
      <c r="A9" s="37"/>
      <c r="B9" s="680" t="s">
        <v>506</v>
      </c>
      <c r="C9" s="681"/>
      <c r="D9" s="681"/>
      <c r="E9" s="681"/>
      <c r="F9" s="682"/>
    </row>
    <row r="10" spans="1:17" x14ac:dyDescent="0.25">
      <c r="A10" s="37"/>
      <c r="B10" s="880" t="s">
        <v>507</v>
      </c>
      <c r="C10" s="881"/>
      <c r="D10" s="5" t="s">
        <v>265</v>
      </c>
      <c r="E10" s="142" t="s">
        <v>508</v>
      </c>
      <c r="F10" s="5" t="s">
        <v>509</v>
      </c>
    </row>
    <row r="11" spans="1:17" x14ac:dyDescent="0.25">
      <c r="A11" s="37"/>
      <c r="B11" s="140"/>
      <c r="C11" s="141"/>
      <c r="D11" s="143"/>
      <c r="E11" s="142"/>
      <c r="F11" s="144"/>
    </row>
    <row r="12" spans="1:17" ht="15" customHeight="1" x14ac:dyDescent="0.25">
      <c r="A12" s="37"/>
      <c r="B12" s="140"/>
      <c r="C12" s="141"/>
      <c r="D12" s="143"/>
      <c r="E12" s="142"/>
      <c r="F12" s="144"/>
      <c r="O12" s="38"/>
      <c r="P12" s="97"/>
      <c r="Q12" s="38"/>
    </row>
    <row r="13" spans="1:17" ht="15" customHeight="1" x14ac:dyDescent="0.25">
      <c r="A13" s="37"/>
      <c r="B13" s="882"/>
      <c r="C13" s="883"/>
      <c r="D13" s="479"/>
      <c r="E13" s="480" t="str">
        <f t="shared" ref="E13:E35" si="0">+IF(OR(B13=" ",B13=""),"",VLOOKUP(B13,$B$81:$F$116,5,FALSE))</f>
        <v/>
      </c>
      <c r="F13" s="385" t="str">
        <f t="shared" ref="F13:F35" si="1">+IF(E13="","",D13*E13)</f>
        <v/>
      </c>
      <c r="O13" s="38"/>
      <c r="P13" s="97"/>
      <c r="Q13" s="38"/>
    </row>
    <row r="14" spans="1:17" ht="15" customHeight="1" x14ac:dyDescent="0.25">
      <c r="A14" s="37"/>
      <c r="B14" s="875" t="s">
        <v>267</v>
      </c>
      <c r="C14" s="876"/>
      <c r="D14" s="481"/>
      <c r="E14" s="482" t="str">
        <f t="shared" si="0"/>
        <v/>
      </c>
      <c r="F14" s="318" t="str">
        <f t="shared" si="1"/>
        <v/>
      </c>
      <c r="O14" s="38"/>
      <c r="P14" s="97"/>
      <c r="Q14" s="38"/>
    </row>
    <row r="15" spans="1:17" ht="15" customHeight="1" x14ac:dyDescent="0.25">
      <c r="A15" s="37"/>
      <c r="B15" s="875" t="s">
        <v>267</v>
      </c>
      <c r="C15" s="876"/>
      <c r="D15" s="481"/>
      <c r="E15" s="482" t="str">
        <f t="shared" si="0"/>
        <v/>
      </c>
      <c r="F15" s="318" t="str">
        <f t="shared" si="1"/>
        <v/>
      </c>
      <c r="O15" s="38"/>
      <c r="P15" s="97"/>
      <c r="Q15" s="38"/>
    </row>
    <row r="16" spans="1:17" ht="15" customHeight="1" x14ac:dyDescent="0.25">
      <c r="A16" s="37"/>
      <c r="B16" s="875"/>
      <c r="C16" s="876"/>
      <c r="D16" s="481"/>
      <c r="E16" s="482" t="str">
        <f t="shared" si="0"/>
        <v/>
      </c>
      <c r="F16" s="318" t="str">
        <f t="shared" si="1"/>
        <v/>
      </c>
      <c r="O16" s="38"/>
      <c r="P16" s="97"/>
      <c r="Q16" s="38"/>
    </row>
    <row r="17" spans="1:15" x14ac:dyDescent="0.25">
      <c r="A17" s="37"/>
      <c r="B17" s="875"/>
      <c r="C17" s="876"/>
      <c r="D17" s="481"/>
      <c r="E17" s="482" t="str">
        <f t="shared" si="0"/>
        <v/>
      </c>
      <c r="F17" s="318" t="str">
        <f t="shared" si="1"/>
        <v/>
      </c>
    </row>
    <row r="18" spans="1:15" x14ac:dyDescent="0.25">
      <c r="A18" s="37"/>
      <c r="B18" s="875"/>
      <c r="C18" s="876"/>
      <c r="D18" s="481"/>
      <c r="E18" s="482" t="str">
        <f t="shared" si="0"/>
        <v/>
      </c>
      <c r="F18" s="318" t="str">
        <f t="shared" si="1"/>
        <v/>
      </c>
    </row>
    <row r="19" spans="1:15" x14ac:dyDescent="0.25">
      <c r="A19" s="37"/>
      <c r="B19" s="875"/>
      <c r="C19" s="876"/>
      <c r="D19" s="481"/>
      <c r="E19" s="482" t="str">
        <f t="shared" si="0"/>
        <v/>
      </c>
      <c r="F19" s="318" t="str">
        <f t="shared" si="1"/>
        <v/>
      </c>
    </row>
    <row r="20" spans="1:15" x14ac:dyDescent="0.25">
      <c r="A20" s="37"/>
      <c r="B20" s="875"/>
      <c r="C20" s="876"/>
      <c r="D20" s="481"/>
      <c r="E20" s="482" t="str">
        <f t="shared" si="0"/>
        <v/>
      </c>
      <c r="F20" s="318" t="str">
        <f t="shared" si="1"/>
        <v/>
      </c>
    </row>
    <row r="21" spans="1:15" ht="15" customHeight="1" x14ac:dyDescent="0.25">
      <c r="A21" s="37"/>
      <c r="B21" s="875"/>
      <c r="C21" s="876"/>
      <c r="D21" s="481"/>
      <c r="E21" s="482" t="str">
        <f t="shared" si="0"/>
        <v/>
      </c>
      <c r="F21" s="318" t="str">
        <f t="shared" si="1"/>
        <v/>
      </c>
      <c r="O21" s="38"/>
    </row>
    <row r="22" spans="1:15" ht="12.75" customHeight="1" x14ac:dyDescent="0.25">
      <c r="A22" s="37"/>
      <c r="B22" s="875" t="s">
        <v>267</v>
      </c>
      <c r="C22" s="876"/>
      <c r="D22" s="481"/>
      <c r="E22" s="482" t="str">
        <f t="shared" si="0"/>
        <v/>
      </c>
      <c r="F22" s="318" t="str">
        <f t="shared" si="1"/>
        <v/>
      </c>
    </row>
    <row r="23" spans="1:15" x14ac:dyDescent="0.25">
      <c r="A23" s="37"/>
      <c r="B23" s="875" t="s">
        <v>267</v>
      </c>
      <c r="C23" s="876"/>
      <c r="D23" s="481"/>
      <c r="E23" s="482" t="str">
        <f t="shared" si="0"/>
        <v/>
      </c>
      <c r="F23" s="318" t="str">
        <f t="shared" si="1"/>
        <v/>
      </c>
    </row>
    <row r="24" spans="1:15" ht="15" customHeight="1" x14ac:dyDescent="0.25">
      <c r="A24" s="37"/>
      <c r="B24" s="875" t="s">
        <v>267</v>
      </c>
      <c r="C24" s="876"/>
      <c r="D24" s="481"/>
      <c r="E24" s="482" t="str">
        <f t="shared" si="0"/>
        <v/>
      </c>
      <c r="F24" s="318" t="str">
        <f t="shared" si="1"/>
        <v/>
      </c>
      <c r="O24" s="38"/>
    </row>
    <row r="25" spans="1:15" ht="15" customHeight="1" x14ac:dyDescent="0.25">
      <c r="A25" s="37"/>
      <c r="B25" s="875" t="s">
        <v>267</v>
      </c>
      <c r="C25" s="876"/>
      <c r="D25" s="481"/>
      <c r="E25" s="482" t="str">
        <f t="shared" si="0"/>
        <v/>
      </c>
      <c r="F25" s="318" t="str">
        <f t="shared" si="1"/>
        <v/>
      </c>
      <c r="O25" s="38"/>
    </row>
    <row r="26" spans="1:15" ht="15" customHeight="1" x14ac:dyDescent="0.25">
      <c r="A26" s="37"/>
      <c r="B26" s="875" t="s">
        <v>267</v>
      </c>
      <c r="C26" s="876"/>
      <c r="D26" s="481"/>
      <c r="E26" s="482" t="str">
        <f t="shared" si="0"/>
        <v/>
      </c>
      <c r="F26" s="318" t="str">
        <f t="shared" si="1"/>
        <v/>
      </c>
      <c r="O26" s="38"/>
    </row>
    <row r="27" spans="1:15" x14ac:dyDescent="0.25">
      <c r="A27" s="37"/>
      <c r="B27" s="875" t="s">
        <v>267</v>
      </c>
      <c r="C27" s="876"/>
      <c r="D27" s="481"/>
      <c r="E27" s="482" t="str">
        <f t="shared" si="0"/>
        <v/>
      </c>
      <c r="F27" s="318" t="str">
        <f t="shared" si="1"/>
        <v/>
      </c>
    </row>
    <row r="28" spans="1:15" x14ac:dyDescent="0.25">
      <c r="A28" s="37"/>
      <c r="B28" s="875" t="s">
        <v>267</v>
      </c>
      <c r="C28" s="876"/>
      <c r="D28" s="481"/>
      <c r="E28" s="482" t="str">
        <f t="shared" si="0"/>
        <v/>
      </c>
      <c r="F28" s="318" t="str">
        <f t="shared" si="1"/>
        <v/>
      </c>
    </row>
    <row r="29" spans="1:15" x14ac:dyDescent="0.25">
      <c r="A29" s="37"/>
      <c r="B29" s="875" t="s">
        <v>267</v>
      </c>
      <c r="C29" s="876"/>
      <c r="D29" s="481"/>
      <c r="E29" s="482" t="str">
        <f t="shared" si="0"/>
        <v/>
      </c>
      <c r="F29" s="318" t="str">
        <f t="shared" si="1"/>
        <v/>
      </c>
    </row>
    <row r="30" spans="1:15" x14ac:dyDescent="0.25">
      <c r="A30" s="37"/>
      <c r="B30" s="875" t="s">
        <v>267</v>
      </c>
      <c r="C30" s="876"/>
      <c r="D30" s="481"/>
      <c r="E30" s="482" t="str">
        <f t="shared" si="0"/>
        <v/>
      </c>
      <c r="F30" s="318" t="str">
        <f t="shared" si="1"/>
        <v/>
      </c>
    </row>
    <row r="31" spans="1:15" x14ac:dyDescent="0.25">
      <c r="A31" s="37"/>
      <c r="B31" s="875" t="s">
        <v>267</v>
      </c>
      <c r="C31" s="876"/>
      <c r="D31" s="481"/>
      <c r="E31" s="482" t="str">
        <f t="shared" si="0"/>
        <v/>
      </c>
      <c r="F31" s="318" t="str">
        <f t="shared" si="1"/>
        <v/>
      </c>
    </row>
    <row r="32" spans="1:15" x14ac:dyDescent="0.25">
      <c r="A32" s="37"/>
      <c r="B32" s="875" t="s">
        <v>267</v>
      </c>
      <c r="C32" s="876"/>
      <c r="D32" s="481"/>
      <c r="E32" s="482" t="str">
        <f t="shared" si="0"/>
        <v/>
      </c>
      <c r="F32" s="318" t="str">
        <f t="shared" si="1"/>
        <v/>
      </c>
    </row>
    <row r="33" spans="1:15" x14ac:dyDescent="0.25">
      <c r="A33" s="37"/>
      <c r="B33" s="875" t="s">
        <v>267</v>
      </c>
      <c r="C33" s="876"/>
      <c r="D33" s="481"/>
      <c r="E33" s="482" t="str">
        <f t="shared" si="0"/>
        <v/>
      </c>
      <c r="F33" s="318" t="str">
        <f t="shared" si="1"/>
        <v/>
      </c>
      <c r="O33" s="38"/>
    </row>
    <row r="34" spans="1:15" x14ac:dyDescent="0.25">
      <c r="A34" s="37"/>
      <c r="B34" s="875" t="s">
        <v>267</v>
      </c>
      <c r="C34" s="876"/>
      <c r="D34" s="481"/>
      <c r="E34" s="482" t="str">
        <f t="shared" si="0"/>
        <v/>
      </c>
      <c r="F34" s="318" t="str">
        <f t="shared" si="1"/>
        <v/>
      </c>
    </row>
    <row r="35" spans="1:15" x14ac:dyDescent="0.25">
      <c r="A35" s="37"/>
      <c r="B35" s="878" t="s">
        <v>267</v>
      </c>
      <c r="C35" s="879"/>
      <c r="D35" s="483"/>
      <c r="E35" s="484" t="str">
        <f t="shared" si="0"/>
        <v/>
      </c>
      <c r="F35" s="332" t="str">
        <f t="shared" si="1"/>
        <v/>
      </c>
    </row>
    <row r="36" spans="1:15" x14ac:dyDescent="0.25">
      <c r="A36" s="37"/>
      <c r="B36" s="856" t="s">
        <v>546</v>
      </c>
      <c r="C36" s="834"/>
      <c r="D36" s="10"/>
      <c r="E36" s="10"/>
      <c r="F36" s="154">
        <f>SUM(F13:F35)</f>
        <v>0</v>
      </c>
    </row>
    <row r="37" spans="1:15" x14ac:dyDescent="0.25">
      <c r="A37" s="37"/>
      <c r="B37" s="158" t="s">
        <v>672</v>
      </c>
      <c r="C37" s="155"/>
      <c r="D37" s="155"/>
      <c r="E37" s="155"/>
      <c r="F37" s="159">
        <f>+ROUNDUP(F36/5,0)</f>
        <v>0</v>
      </c>
    </row>
    <row r="38" spans="1:15" x14ac:dyDescent="0.25">
      <c r="A38" s="37"/>
    </row>
    <row r="39" spans="1:15" ht="15" customHeight="1" x14ac:dyDescent="0.25">
      <c r="A39" s="37"/>
      <c r="B39" s="877"/>
      <c r="C39" s="877"/>
      <c r="D39" s="877"/>
      <c r="E39" s="877"/>
      <c r="F39" s="877"/>
    </row>
    <row r="40" spans="1:15" ht="18" customHeight="1" x14ac:dyDescent="0.25">
      <c r="B40" s="877"/>
      <c r="C40" s="877"/>
      <c r="D40" s="877"/>
      <c r="E40" s="877"/>
      <c r="F40" s="877"/>
    </row>
    <row r="41" spans="1:15" ht="21.75" customHeight="1" x14ac:dyDescent="0.25">
      <c r="H41" s="157"/>
      <c r="I41" s="156"/>
    </row>
    <row r="42" spans="1:15" ht="12.75" customHeight="1" x14ac:dyDescent="0.25"/>
    <row r="43" spans="1:15" ht="12.75" customHeight="1" x14ac:dyDescent="0.25"/>
    <row r="44" spans="1:15" ht="12.75" customHeight="1" x14ac:dyDescent="0.25"/>
    <row r="45" spans="1:15" ht="12.75" customHeight="1" x14ac:dyDescent="0.25"/>
    <row r="46" spans="1:15" ht="12.75" customHeight="1" x14ac:dyDescent="0.25"/>
    <row r="47" spans="1:15" ht="12.75" customHeight="1" x14ac:dyDescent="0.25"/>
    <row r="48" spans="1:15"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spans="2:7" ht="12.75" customHeight="1" x14ac:dyDescent="0.25"/>
    <row r="66" spans="2:7" ht="12.75" customHeight="1" x14ac:dyDescent="0.25"/>
    <row r="67" spans="2:7" ht="12.75" customHeight="1" x14ac:dyDescent="0.25"/>
    <row r="68" spans="2:7" ht="12.75" customHeight="1" x14ac:dyDescent="0.25"/>
    <row r="69" spans="2:7" ht="12.75" customHeight="1" x14ac:dyDescent="0.25"/>
    <row r="70" spans="2:7" ht="12.75" customHeight="1" x14ac:dyDescent="0.25"/>
    <row r="71" spans="2:7" ht="12.75" customHeight="1" x14ac:dyDescent="0.25"/>
    <row r="72" spans="2:7" ht="12.75" customHeight="1" x14ac:dyDescent="0.25"/>
    <row r="73" spans="2:7" ht="15.75" customHeight="1" x14ac:dyDescent="0.25"/>
    <row r="74" spans="2:7" ht="18" customHeight="1" x14ac:dyDescent="0.25"/>
    <row r="75" spans="2:7" ht="18" customHeight="1" x14ac:dyDescent="0.25">
      <c r="G75" s="37"/>
    </row>
    <row r="76" spans="2:7" ht="18" customHeight="1" x14ac:dyDescent="0.25">
      <c r="G76" s="37"/>
    </row>
    <row r="77" spans="2:7" ht="18" customHeight="1" x14ac:dyDescent="0.25"/>
    <row r="78" spans="2:7" ht="18" customHeight="1" x14ac:dyDescent="0.25"/>
    <row r="79" spans="2:7" ht="18" customHeight="1" x14ac:dyDescent="0.25">
      <c r="B79" s="872" t="s">
        <v>510</v>
      </c>
      <c r="C79" s="873"/>
      <c r="D79" s="873"/>
      <c r="E79" s="873"/>
      <c r="F79" s="874"/>
    </row>
    <row r="80" spans="2:7" ht="18" customHeight="1" x14ac:dyDescent="0.25">
      <c r="B80" s="145" t="s">
        <v>507</v>
      </c>
      <c r="C80" s="146"/>
      <c r="D80" s="146"/>
      <c r="E80" s="147"/>
      <c r="F80" s="148" t="s">
        <v>508</v>
      </c>
    </row>
    <row r="81" spans="1:6" ht="18" customHeight="1" x14ac:dyDescent="0.25">
      <c r="B81" s="77" t="s">
        <v>267</v>
      </c>
      <c r="C81" s="82"/>
      <c r="D81" s="82"/>
      <c r="E81" s="150"/>
      <c r="F81" s="149"/>
    </row>
    <row r="82" spans="1:6" ht="18" customHeight="1" x14ac:dyDescent="0.25">
      <c r="B82" s="83" t="s">
        <v>511</v>
      </c>
      <c r="C82" s="84"/>
      <c r="D82" s="84"/>
      <c r="E82" s="151"/>
      <c r="F82" s="86">
        <v>3</v>
      </c>
    </row>
    <row r="83" spans="1:6" ht="18" customHeight="1" x14ac:dyDescent="0.25">
      <c r="B83" s="83" t="s">
        <v>512</v>
      </c>
      <c r="C83" s="84"/>
      <c r="D83" s="84"/>
      <c r="E83" s="151"/>
      <c r="F83" s="86">
        <v>3</v>
      </c>
    </row>
    <row r="84" spans="1:6" ht="18" customHeight="1" x14ac:dyDescent="0.25">
      <c r="B84" s="83" t="s">
        <v>513</v>
      </c>
      <c r="C84" s="84"/>
      <c r="D84" s="84"/>
      <c r="E84" s="151"/>
      <c r="F84" s="86">
        <v>1</v>
      </c>
    </row>
    <row r="85" spans="1:6" ht="18" customHeight="1" x14ac:dyDescent="0.25">
      <c r="B85" s="83" t="s">
        <v>514</v>
      </c>
      <c r="C85" s="84"/>
      <c r="D85" s="84"/>
      <c r="E85" s="151"/>
      <c r="F85" s="86">
        <v>3</v>
      </c>
    </row>
    <row r="86" spans="1:6" ht="18" customHeight="1" x14ac:dyDescent="0.25">
      <c r="B86" s="83" t="s">
        <v>515</v>
      </c>
      <c r="C86" s="84"/>
      <c r="D86" s="84"/>
      <c r="E86" s="151"/>
      <c r="F86" s="86">
        <v>1</v>
      </c>
    </row>
    <row r="87" spans="1:6" ht="18" customHeight="1" x14ac:dyDescent="0.25">
      <c r="B87" s="83" t="s">
        <v>516</v>
      </c>
      <c r="C87" s="84"/>
      <c r="D87" s="84"/>
      <c r="E87" s="151"/>
      <c r="F87" s="86">
        <v>1</v>
      </c>
    </row>
    <row r="88" spans="1:6" ht="18" customHeight="1" x14ac:dyDescent="0.25">
      <c r="B88" s="83" t="s">
        <v>517</v>
      </c>
      <c r="C88" s="84"/>
      <c r="D88" s="84"/>
      <c r="E88" s="151"/>
      <c r="F88" s="86">
        <v>4</v>
      </c>
    </row>
    <row r="89" spans="1:6" ht="18" customHeight="1" x14ac:dyDescent="0.25">
      <c r="B89" s="83" t="s">
        <v>518</v>
      </c>
      <c r="C89" s="84"/>
      <c r="D89" s="84"/>
      <c r="E89" s="151"/>
      <c r="F89" s="86">
        <v>4</v>
      </c>
    </row>
    <row r="90" spans="1:6" x14ac:dyDescent="0.25">
      <c r="B90" s="83" t="s">
        <v>519</v>
      </c>
      <c r="C90" s="84"/>
      <c r="D90" s="84"/>
      <c r="E90" s="151"/>
      <c r="F90" s="86">
        <v>6</v>
      </c>
    </row>
    <row r="91" spans="1:6" x14ac:dyDescent="0.25">
      <c r="B91" s="83" t="s">
        <v>520</v>
      </c>
      <c r="C91" s="84"/>
      <c r="D91" s="84"/>
      <c r="E91" s="151"/>
      <c r="F91" s="86">
        <v>1</v>
      </c>
    </row>
    <row r="92" spans="1:6" x14ac:dyDescent="0.25">
      <c r="B92" s="83" t="s">
        <v>521</v>
      </c>
      <c r="C92" s="84"/>
      <c r="D92" s="84"/>
      <c r="E92" s="151"/>
      <c r="F92" s="86">
        <v>4</v>
      </c>
    </row>
    <row r="93" spans="1:6" x14ac:dyDescent="0.25">
      <c r="A93" s="81"/>
      <c r="B93" s="83" t="s">
        <v>522</v>
      </c>
      <c r="C93" s="84"/>
      <c r="D93" s="84"/>
      <c r="E93" s="151"/>
      <c r="F93" s="86">
        <v>1</v>
      </c>
    </row>
    <row r="94" spans="1:6" x14ac:dyDescent="0.25">
      <c r="A94" s="81"/>
      <c r="B94" s="83" t="s">
        <v>523</v>
      </c>
      <c r="C94" s="84"/>
      <c r="D94" s="84"/>
      <c r="E94" s="151"/>
      <c r="F94" s="86">
        <v>5</v>
      </c>
    </row>
    <row r="95" spans="1:6" x14ac:dyDescent="0.25">
      <c r="A95" s="81"/>
      <c r="B95" s="83" t="s">
        <v>524</v>
      </c>
      <c r="C95" s="84"/>
      <c r="D95" s="84"/>
      <c r="E95" s="151"/>
      <c r="F95" s="86">
        <v>6</v>
      </c>
    </row>
    <row r="96" spans="1:6" x14ac:dyDescent="0.25">
      <c r="A96" s="81"/>
      <c r="B96" s="83" t="s">
        <v>525</v>
      </c>
      <c r="C96" s="84"/>
      <c r="D96" s="84"/>
      <c r="E96" s="151"/>
      <c r="F96" s="86">
        <v>1</v>
      </c>
    </row>
    <row r="97" spans="1:14" x14ac:dyDescent="0.25">
      <c r="A97" s="81"/>
      <c r="B97" s="83" t="s">
        <v>526</v>
      </c>
      <c r="C97" s="84"/>
      <c r="D97" s="84"/>
      <c r="E97" s="151"/>
      <c r="F97" s="86">
        <v>3</v>
      </c>
    </row>
    <row r="98" spans="1:14" x14ac:dyDescent="0.25">
      <c r="A98" s="81"/>
      <c r="B98" s="83" t="s">
        <v>527</v>
      </c>
      <c r="C98" s="84"/>
      <c r="D98" s="84"/>
      <c r="E98" s="151"/>
      <c r="F98" s="86">
        <v>1</v>
      </c>
    </row>
    <row r="99" spans="1:14" x14ac:dyDescent="0.25">
      <c r="A99" s="81"/>
      <c r="B99" s="83" t="s">
        <v>528</v>
      </c>
      <c r="C99" s="84"/>
      <c r="D99" s="84"/>
      <c r="E99" s="151"/>
      <c r="F99" s="86">
        <v>3</v>
      </c>
    </row>
    <row r="100" spans="1:14" x14ac:dyDescent="0.25">
      <c r="A100" s="81"/>
      <c r="B100" s="83" t="s">
        <v>529</v>
      </c>
      <c r="C100" s="84"/>
      <c r="D100" s="84"/>
      <c r="E100" s="151"/>
      <c r="F100" s="86">
        <v>6</v>
      </c>
    </row>
    <row r="101" spans="1:14" ht="39" customHeight="1" x14ac:dyDescent="0.25">
      <c r="A101" s="81"/>
      <c r="B101" s="83" t="s">
        <v>530</v>
      </c>
      <c r="C101" s="84"/>
      <c r="D101" s="84"/>
      <c r="E101" s="151"/>
      <c r="F101" s="86">
        <v>3</v>
      </c>
    </row>
    <row r="102" spans="1:14" x14ac:dyDescent="0.25">
      <c r="A102" s="81"/>
      <c r="B102" s="83" t="s">
        <v>531</v>
      </c>
      <c r="C102" s="84"/>
      <c r="D102" s="84"/>
      <c r="E102" s="151"/>
      <c r="F102" s="86">
        <v>5</v>
      </c>
    </row>
    <row r="103" spans="1:14" ht="12.75" customHeight="1" x14ac:dyDescent="0.25">
      <c r="A103" s="81"/>
      <c r="B103" s="83" t="s">
        <v>532</v>
      </c>
      <c r="C103" s="84"/>
      <c r="D103" s="84"/>
      <c r="E103" s="151"/>
      <c r="F103" s="86">
        <v>1</v>
      </c>
    </row>
    <row r="104" spans="1:14" ht="12.75" customHeight="1" x14ac:dyDescent="0.25">
      <c r="A104" s="81"/>
      <c r="B104" s="83" t="s">
        <v>533</v>
      </c>
      <c r="C104" s="84"/>
      <c r="D104" s="84"/>
      <c r="E104" s="151"/>
      <c r="F104" s="86">
        <v>5</v>
      </c>
    </row>
    <row r="105" spans="1:14" x14ac:dyDescent="0.25">
      <c r="A105" s="81"/>
      <c r="B105" s="83" t="s">
        <v>534</v>
      </c>
      <c r="C105" s="84"/>
      <c r="D105" s="84"/>
      <c r="E105" s="151"/>
      <c r="F105" s="86">
        <v>3</v>
      </c>
    </row>
    <row r="106" spans="1:14" x14ac:dyDescent="0.25">
      <c r="A106" s="81"/>
      <c r="B106" s="83" t="s">
        <v>535</v>
      </c>
      <c r="C106" s="84"/>
      <c r="D106" s="84"/>
      <c r="E106" s="151"/>
      <c r="F106" s="86">
        <v>1</v>
      </c>
    </row>
    <row r="107" spans="1:14" x14ac:dyDescent="0.25">
      <c r="A107" s="81"/>
      <c r="B107" s="83" t="s">
        <v>536</v>
      </c>
      <c r="C107" s="84"/>
      <c r="D107" s="84"/>
      <c r="E107" s="151"/>
      <c r="F107" s="86">
        <v>3</v>
      </c>
    </row>
    <row r="108" spans="1:14" x14ac:dyDescent="0.25">
      <c r="A108" s="81"/>
      <c r="B108" s="83" t="s">
        <v>537</v>
      </c>
      <c r="C108" s="84"/>
      <c r="D108" s="151"/>
      <c r="E108" s="151"/>
      <c r="F108" s="86">
        <v>2</v>
      </c>
    </row>
    <row r="109" spans="1:14" x14ac:dyDescent="0.25">
      <c r="A109" s="81"/>
      <c r="B109" s="83" t="s">
        <v>538</v>
      </c>
      <c r="C109" s="84"/>
      <c r="D109" s="151"/>
      <c r="E109" s="151"/>
      <c r="F109" s="86">
        <v>4</v>
      </c>
    </row>
    <row r="110" spans="1:14" ht="12.75" customHeight="1" x14ac:dyDescent="0.25">
      <c r="A110" s="81"/>
      <c r="B110" s="83" t="s">
        <v>539</v>
      </c>
      <c r="C110" s="84"/>
      <c r="D110" s="84"/>
      <c r="E110" s="151"/>
      <c r="F110" s="86">
        <v>4</v>
      </c>
      <c r="M110" s="81"/>
      <c r="N110" s="81"/>
    </row>
    <row r="111" spans="1:14" x14ac:dyDescent="0.25">
      <c r="A111" s="81"/>
      <c r="B111" s="83" t="s">
        <v>540</v>
      </c>
      <c r="C111" s="84"/>
      <c r="D111" s="151"/>
      <c r="E111" s="151"/>
      <c r="F111" s="86">
        <v>6</v>
      </c>
      <c r="M111" s="81"/>
      <c r="N111" s="81"/>
    </row>
    <row r="112" spans="1:14" x14ac:dyDescent="0.25">
      <c r="A112" s="81"/>
      <c r="B112" s="83" t="s">
        <v>541</v>
      </c>
      <c r="C112" s="84"/>
      <c r="D112" s="151"/>
      <c r="E112" s="151"/>
      <c r="F112" s="86">
        <v>1</v>
      </c>
      <c r="M112" s="81"/>
      <c r="N112" s="81"/>
    </row>
    <row r="113" spans="1:14" ht="12.75" customHeight="1" x14ac:dyDescent="0.25">
      <c r="A113" s="81"/>
      <c r="B113" s="83" t="s">
        <v>542</v>
      </c>
      <c r="C113" s="84"/>
      <c r="D113" s="84"/>
      <c r="E113" s="151"/>
      <c r="F113" s="86">
        <v>0</v>
      </c>
      <c r="M113" s="81"/>
      <c r="N113" s="81"/>
    </row>
    <row r="114" spans="1:14" x14ac:dyDescent="0.25">
      <c r="A114" s="81"/>
      <c r="B114" s="83" t="s">
        <v>543</v>
      </c>
      <c r="C114" s="84"/>
      <c r="D114" s="84"/>
      <c r="E114" s="151"/>
      <c r="F114" s="86">
        <v>3</v>
      </c>
      <c r="M114" s="81"/>
      <c r="N114" s="81"/>
    </row>
    <row r="115" spans="1:14" x14ac:dyDescent="0.25">
      <c r="A115" s="81"/>
      <c r="B115" s="83" t="s">
        <v>544</v>
      </c>
      <c r="C115" s="84"/>
      <c r="D115" s="84"/>
      <c r="E115" s="151"/>
      <c r="F115" s="86">
        <v>4</v>
      </c>
      <c r="M115" s="81"/>
      <c r="N115" s="81"/>
    </row>
    <row r="116" spans="1:14" x14ac:dyDescent="0.25">
      <c r="A116" s="81"/>
      <c r="B116" s="83" t="s">
        <v>545</v>
      </c>
      <c r="C116" s="84"/>
      <c r="D116" s="84"/>
      <c r="E116" s="151"/>
      <c r="F116" s="86">
        <v>6</v>
      </c>
      <c r="M116" s="81"/>
      <c r="N116" s="81"/>
    </row>
    <row r="117" spans="1:14" x14ac:dyDescent="0.25">
      <c r="A117" s="81"/>
      <c r="B117" s="78"/>
      <c r="C117" s="85"/>
      <c r="D117" s="85"/>
      <c r="E117" s="152"/>
      <c r="F117" s="153"/>
      <c r="M117" s="81"/>
      <c r="N117" s="81"/>
    </row>
    <row r="118" spans="1:14" x14ac:dyDescent="0.25">
      <c r="A118" s="81"/>
      <c r="G118" s="81"/>
      <c r="I118" s="81"/>
      <c r="J118" s="81"/>
      <c r="K118" s="81"/>
      <c r="L118" s="81"/>
      <c r="M118" s="81"/>
      <c r="N118" s="81"/>
    </row>
    <row r="119" spans="1:14" x14ac:dyDescent="0.25">
      <c r="A119" s="81"/>
      <c r="B119" s="81"/>
      <c r="C119" s="81"/>
      <c r="D119" s="81"/>
      <c r="E119" s="81"/>
      <c r="F119" s="81"/>
      <c r="G119" s="81"/>
      <c r="I119" s="81"/>
      <c r="J119" s="81"/>
      <c r="K119" s="81"/>
      <c r="L119" s="81"/>
      <c r="M119" s="81"/>
      <c r="N119" s="81"/>
    </row>
    <row r="120" spans="1:14" x14ac:dyDescent="0.25">
      <c r="A120" s="81"/>
      <c r="B120" s="81"/>
      <c r="C120" s="81"/>
      <c r="D120" s="81"/>
      <c r="E120" s="81"/>
      <c r="F120" s="81"/>
      <c r="G120" s="81"/>
      <c r="I120" s="81"/>
      <c r="J120" s="81"/>
      <c r="K120" s="81"/>
      <c r="L120" s="81"/>
      <c r="M120" s="81"/>
      <c r="N120" s="81"/>
    </row>
    <row r="121" spans="1:14" x14ac:dyDescent="0.25">
      <c r="A121" s="81"/>
      <c r="B121" s="81"/>
      <c r="C121" s="81"/>
      <c r="D121" s="81"/>
      <c r="E121" s="81"/>
      <c r="F121" s="81"/>
      <c r="G121" s="81"/>
      <c r="I121" s="81"/>
      <c r="J121" s="81"/>
      <c r="K121" s="81"/>
      <c r="L121" s="81"/>
      <c r="M121" s="81"/>
      <c r="N121" s="81"/>
    </row>
    <row r="122" spans="1:14" x14ac:dyDescent="0.25">
      <c r="A122" s="81"/>
      <c r="B122" s="81"/>
      <c r="C122" s="81"/>
      <c r="D122" s="81"/>
      <c r="E122" s="81"/>
      <c r="F122" s="81"/>
      <c r="G122" s="81"/>
      <c r="I122" s="81"/>
      <c r="J122" s="81"/>
      <c r="K122" s="81"/>
      <c r="L122" s="81"/>
      <c r="M122" s="81"/>
      <c r="N122" s="81"/>
    </row>
    <row r="123" spans="1:14" x14ac:dyDescent="0.25">
      <c r="A123" s="81"/>
      <c r="B123" s="81"/>
      <c r="C123" s="81"/>
      <c r="D123" s="81"/>
      <c r="E123" s="81"/>
      <c r="F123" s="81"/>
      <c r="G123" s="81"/>
      <c r="I123" s="81"/>
      <c r="J123" s="81"/>
      <c r="K123" s="81"/>
      <c r="L123" s="81"/>
      <c r="M123" s="81"/>
      <c r="N123" s="81"/>
    </row>
    <row r="124" spans="1:14" x14ac:dyDescent="0.25">
      <c r="A124" s="81"/>
      <c r="B124" s="81"/>
      <c r="C124" s="81"/>
      <c r="D124" s="81"/>
      <c r="E124" s="81"/>
      <c r="F124" s="81"/>
      <c r="G124" s="81"/>
      <c r="I124" s="81"/>
      <c r="J124" s="81"/>
      <c r="K124" s="81"/>
      <c r="L124" s="81"/>
      <c r="M124" s="81"/>
      <c r="N124" s="81"/>
    </row>
    <row r="125" spans="1:14" x14ac:dyDescent="0.25">
      <c r="A125" s="81"/>
      <c r="B125" s="81"/>
      <c r="C125" s="81"/>
      <c r="D125" s="81"/>
      <c r="E125" s="81"/>
      <c r="F125" s="81"/>
      <c r="G125" s="81"/>
      <c r="I125" s="81"/>
      <c r="J125" s="81"/>
      <c r="K125" s="81"/>
      <c r="L125" s="81"/>
      <c r="M125" s="81"/>
      <c r="N125" s="81"/>
    </row>
    <row r="126" spans="1:14" x14ac:dyDescent="0.25">
      <c r="A126" s="81"/>
      <c r="B126" s="81"/>
      <c r="C126" s="81"/>
      <c r="D126" s="81"/>
      <c r="E126" s="81"/>
      <c r="F126" s="81"/>
      <c r="G126" s="81"/>
      <c r="I126" s="81"/>
      <c r="J126" s="81"/>
      <c r="K126" s="81"/>
      <c r="L126" s="81"/>
      <c r="M126" s="81"/>
      <c r="N126" s="81"/>
    </row>
    <row r="127" spans="1:14" x14ac:dyDescent="0.25">
      <c r="A127" s="81"/>
      <c r="B127" s="81"/>
      <c r="C127" s="81"/>
      <c r="D127" s="81"/>
      <c r="E127" s="81"/>
      <c r="F127" s="81"/>
      <c r="G127" s="81"/>
      <c r="I127" s="81"/>
      <c r="J127" s="81"/>
      <c r="K127" s="81"/>
      <c r="L127" s="81"/>
      <c r="M127" s="81"/>
      <c r="N127" s="81"/>
    </row>
    <row r="128" spans="1:14" x14ac:dyDescent="0.25">
      <c r="A128" s="81"/>
      <c r="B128" s="81"/>
      <c r="C128" s="81"/>
      <c r="D128" s="81"/>
      <c r="E128" s="81"/>
      <c r="F128" s="81"/>
      <c r="G128" s="81"/>
      <c r="I128" s="81"/>
      <c r="J128" s="81"/>
      <c r="K128" s="81"/>
      <c r="L128" s="81"/>
      <c r="M128" s="81"/>
      <c r="N128" s="81"/>
    </row>
    <row r="129" spans="1:14" x14ac:dyDescent="0.25">
      <c r="A129" s="81"/>
      <c r="B129" s="81"/>
      <c r="C129" s="81"/>
      <c r="D129" s="81"/>
      <c r="E129" s="81"/>
      <c r="F129" s="81"/>
      <c r="G129" s="81"/>
      <c r="I129" s="81"/>
      <c r="J129" s="81"/>
      <c r="K129" s="81"/>
      <c r="L129" s="81"/>
      <c r="M129" s="81"/>
      <c r="N129" s="81"/>
    </row>
    <row r="130" spans="1:14" x14ac:dyDescent="0.25">
      <c r="A130" s="81"/>
      <c r="B130" s="81"/>
      <c r="C130" s="81"/>
      <c r="D130" s="81"/>
      <c r="E130" s="81"/>
      <c r="F130" s="81"/>
      <c r="G130" s="81"/>
      <c r="I130" s="81"/>
      <c r="J130" s="81"/>
      <c r="K130" s="81"/>
      <c r="L130" s="81"/>
      <c r="M130" s="81"/>
      <c r="N130" s="81"/>
    </row>
    <row r="131" spans="1:14" x14ac:dyDescent="0.25">
      <c r="A131" s="81"/>
      <c r="B131" s="81"/>
      <c r="C131" s="81"/>
      <c r="D131" s="81"/>
      <c r="E131" s="81"/>
      <c r="F131" s="81"/>
      <c r="G131" s="81"/>
      <c r="I131" s="81"/>
      <c r="J131" s="81"/>
      <c r="K131" s="81"/>
      <c r="L131" s="81"/>
      <c r="M131" s="81"/>
      <c r="N131" s="81"/>
    </row>
    <row r="132" spans="1:14" x14ac:dyDescent="0.25">
      <c r="A132" s="81"/>
      <c r="B132" s="81"/>
      <c r="C132" s="81"/>
      <c r="D132" s="81"/>
      <c r="E132" s="81"/>
      <c r="F132" s="81"/>
      <c r="G132" s="81"/>
      <c r="I132" s="81"/>
      <c r="J132" s="81"/>
      <c r="K132" s="81"/>
      <c r="L132" s="81"/>
      <c r="M132" s="81"/>
      <c r="N132" s="81"/>
    </row>
    <row r="133" spans="1:14" x14ac:dyDescent="0.25">
      <c r="A133" s="81"/>
      <c r="B133" s="81"/>
      <c r="C133" s="81"/>
      <c r="D133" s="81"/>
      <c r="E133" s="81"/>
      <c r="F133" s="81"/>
      <c r="G133" s="81"/>
      <c r="I133" s="81"/>
      <c r="J133" s="81"/>
      <c r="K133" s="81"/>
      <c r="L133" s="81"/>
      <c r="M133" s="81"/>
      <c r="N133" s="81"/>
    </row>
    <row r="134" spans="1:14" x14ac:dyDescent="0.25">
      <c r="A134" s="81"/>
      <c r="B134" s="81"/>
      <c r="C134" s="81"/>
      <c r="D134" s="81"/>
      <c r="E134" s="81"/>
      <c r="F134" s="81"/>
      <c r="G134" s="81"/>
      <c r="I134" s="81"/>
      <c r="J134" s="81"/>
      <c r="K134" s="81"/>
      <c r="L134" s="81"/>
      <c r="M134" s="81"/>
      <c r="N134" s="81"/>
    </row>
    <row r="135" spans="1:14" x14ac:dyDescent="0.25">
      <c r="A135" s="81"/>
      <c r="B135" s="81"/>
      <c r="C135" s="81"/>
      <c r="D135" s="81"/>
      <c r="E135" s="81"/>
      <c r="F135" s="81"/>
      <c r="G135" s="81"/>
      <c r="I135" s="81"/>
      <c r="J135" s="81"/>
      <c r="K135" s="81"/>
      <c r="L135" s="81"/>
      <c r="M135" s="81"/>
      <c r="N135" s="81"/>
    </row>
    <row r="136" spans="1:14" x14ac:dyDescent="0.25">
      <c r="A136" s="81"/>
      <c r="B136" s="81"/>
      <c r="C136" s="81"/>
      <c r="D136" s="81"/>
      <c r="E136" s="81"/>
      <c r="F136" s="81"/>
      <c r="G136" s="81"/>
      <c r="I136" s="81"/>
      <c r="J136" s="81"/>
      <c r="K136" s="81"/>
      <c r="L136" s="81"/>
      <c r="M136" s="81"/>
      <c r="N136" s="81"/>
    </row>
    <row r="137" spans="1:14" x14ac:dyDescent="0.25">
      <c r="A137" s="81"/>
      <c r="B137" s="81"/>
      <c r="C137" s="81"/>
      <c r="D137" s="81"/>
      <c r="E137" s="81"/>
      <c r="F137" s="81"/>
      <c r="G137" s="81"/>
      <c r="I137" s="81"/>
      <c r="J137" s="81"/>
      <c r="K137" s="81"/>
      <c r="L137" s="81"/>
      <c r="M137" s="81"/>
      <c r="N137" s="81"/>
    </row>
    <row r="138" spans="1:14" x14ac:dyDescent="0.25">
      <c r="A138" s="81"/>
      <c r="B138" s="81"/>
      <c r="C138" s="81"/>
      <c r="D138" s="81"/>
      <c r="E138" s="81"/>
      <c r="F138" s="81"/>
      <c r="G138" s="81"/>
      <c r="I138" s="81"/>
      <c r="J138" s="81"/>
      <c r="K138" s="81"/>
      <c r="L138" s="81"/>
      <c r="M138" s="81"/>
      <c r="N138" s="81"/>
    </row>
    <row r="139" spans="1:14" x14ac:dyDescent="0.25">
      <c r="A139" s="81"/>
      <c r="B139" s="81"/>
      <c r="C139" s="81"/>
      <c r="D139" s="81"/>
      <c r="E139" s="81"/>
      <c r="F139" s="81"/>
      <c r="G139" s="81"/>
      <c r="I139" s="81"/>
      <c r="J139" s="81"/>
      <c r="K139" s="81"/>
      <c r="L139" s="81"/>
      <c r="M139" s="81"/>
      <c r="N139" s="81"/>
    </row>
    <row r="140" spans="1:14" x14ac:dyDescent="0.25">
      <c r="A140" s="81"/>
      <c r="B140" s="81"/>
      <c r="C140" s="81"/>
      <c r="D140" s="81"/>
      <c r="E140" s="81"/>
      <c r="F140" s="81"/>
      <c r="G140" s="81"/>
      <c r="I140" s="81"/>
      <c r="J140" s="81"/>
      <c r="K140" s="81"/>
      <c r="L140" s="81"/>
      <c r="M140" s="81"/>
      <c r="N140" s="81"/>
    </row>
    <row r="141" spans="1:14" x14ac:dyDescent="0.25">
      <c r="A141" s="81"/>
      <c r="B141" s="81"/>
      <c r="C141" s="81"/>
      <c r="D141" s="81"/>
      <c r="E141" s="81"/>
      <c r="F141" s="81"/>
      <c r="G141" s="81"/>
      <c r="I141" s="81"/>
      <c r="J141" s="81"/>
      <c r="K141" s="81"/>
      <c r="L141" s="81"/>
      <c r="M141" s="81"/>
      <c r="N141" s="81"/>
    </row>
    <row r="142" spans="1:14" x14ac:dyDescent="0.25">
      <c r="A142" s="81"/>
      <c r="B142" s="81"/>
      <c r="C142" s="81"/>
      <c r="D142" s="81"/>
      <c r="E142" s="81"/>
      <c r="F142" s="81"/>
      <c r="G142" s="81"/>
      <c r="I142" s="81"/>
      <c r="J142" s="81"/>
      <c r="K142" s="81"/>
      <c r="L142" s="81"/>
      <c r="M142" s="81"/>
      <c r="N142" s="81"/>
    </row>
    <row r="143" spans="1:14" x14ac:dyDescent="0.25">
      <c r="A143" s="81"/>
      <c r="B143" s="81"/>
      <c r="C143" s="81"/>
      <c r="D143" s="81"/>
      <c r="E143" s="81"/>
      <c r="F143" s="81"/>
      <c r="G143" s="81"/>
      <c r="I143" s="81"/>
      <c r="J143" s="81"/>
      <c r="K143" s="81"/>
      <c r="L143" s="81"/>
      <c r="M143" s="81"/>
      <c r="N143" s="81"/>
    </row>
    <row r="144" spans="1:14" x14ac:dyDescent="0.25">
      <c r="A144" s="81"/>
      <c r="B144" s="81"/>
      <c r="C144" s="81"/>
      <c r="D144" s="81"/>
      <c r="E144" s="81"/>
      <c r="F144" s="81"/>
      <c r="G144" s="81"/>
      <c r="I144" s="81"/>
      <c r="J144" s="81"/>
      <c r="K144" s="81"/>
      <c r="L144" s="81"/>
      <c r="M144" s="81"/>
      <c r="N144" s="81"/>
    </row>
    <row r="145" spans="1:18" x14ac:dyDescent="0.25">
      <c r="A145" s="81"/>
      <c r="B145" s="81"/>
      <c r="C145" s="81"/>
      <c r="D145" s="81"/>
      <c r="E145" s="81"/>
      <c r="F145" s="81"/>
      <c r="G145" s="81"/>
      <c r="I145" s="81"/>
      <c r="J145" s="81"/>
      <c r="K145" s="81"/>
      <c r="L145" s="81"/>
      <c r="M145" s="81"/>
      <c r="N145" s="81"/>
    </row>
    <row r="146" spans="1:18" x14ac:dyDescent="0.25">
      <c r="A146" s="81"/>
      <c r="B146" s="81"/>
      <c r="C146" s="81"/>
      <c r="D146" s="81"/>
      <c r="E146" s="81"/>
      <c r="F146" s="81"/>
      <c r="G146" s="81"/>
      <c r="I146" s="81"/>
      <c r="J146" s="81"/>
      <c r="K146" s="81"/>
      <c r="L146" s="81"/>
      <c r="M146" s="81"/>
      <c r="N146" s="81"/>
    </row>
    <row r="147" spans="1:18" x14ac:dyDescent="0.25">
      <c r="A147" s="81"/>
      <c r="B147" s="81"/>
      <c r="C147" s="81"/>
      <c r="D147" s="81"/>
      <c r="E147" s="81"/>
      <c r="F147" s="81"/>
      <c r="G147" s="81"/>
      <c r="I147" s="81"/>
      <c r="J147" s="81"/>
      <c r="K147" s="81"/>
      <c r="L147" s="81"/>
      <c r="M147" s="81"/>
      <c r="N147" s="81"/>
    </row>
    <row r="148" spans="1:18" x14ac:dyDescent="0.25">
      <c r="A148" s="81"/>
      <c r="B148" s="81"/>
      <c r="C148" s="81"/>
      <c r="D148" s="81"/>
      <c r="E148" s="81"/>
      <c r="F148" s="81"/>
      <c r="G148" s="81"/>
      <c r="I148" s="81"/>
      <c r="J148" s="81"/>
      <c r="K148" s="81"/>
      <c r="L148" s="81"/>
      <c r="M148" s="81"/>
      <c r="N148" s="81"/>
    </row>
    <row r="149" spans="1:18" x14ac:dyDescent="0.25">
      <c r="A149" s="81"/>
      <c r="B149" s="81"/>
      <c r="C149" s="81"/>
      <c r="D149" s="81"/>
      <c r="E149" s="81"/>
      <c r="F149" s="81"/>
      <c r="G149" s="81"/>
      <c r="I149" s="81"/>
      <c r="J149" s="81"/>
      <c r="K149" s="81"/>
      <c r="L149" s="81"/>
      <c r="M149" s="81"/>
      <c r="N149" s="81"/>
    </row>
    <row r="150" spans="1:18" x14ac:dyDescent="0.25">
      <c r="A150" s="81"/>
      <c r="B150" s="81"/>
      <c r="C150" s="81"/>
      <c r="D150" s="81"/>
      <c r="E150" s="81"/>
      <c r="F150" s="81"/>
      <c r="G150" s="81"/>
      <c r="I150" s="81"/>
      <c r="J150" s="81"/>
      <c r="K150" s="81"/>
      <c r="L150" s="81"/>
      <c r="M150" s="81"/>
      <c r="N150" s="81"/>
    </row>
    <row r="151" spans="1:18" x14ac:dyDescent="0.25">
      <c r="A151" s="81"/>
      <c r="B151" s="81"/>
      <c r="C151" s="81"/>
      <c r="D151" s="81"/>
      <c r="E151" s="81"/>
      <c r="F151" s="81"/>
      <c r="G151" s="81"/>
      <c r="I151" s="81"/>
      <c r="J151" s="81"/>
      <c r="K151" s="81"/>
      <c r="L151" s="81"/>
      <c r="M151" s="81"/>
      <c r="N151" s="81"/>
    </row>
    <row r="152" spans="1:18" x14ac:dyDescent="0.25">
      <c r="A152" s="81"/>
      <c r="B152" s="81"/>
      <c r="C152" s="81"/>
      <c r="D152" s="81"/>
      <c r="E152" s="81"/>
      <c r="F152" s="81"/>
      <c r="G152" s="81"/>
      <c r="I152" s="81"/>
      <c r="J152" s="81"/>
      <c r="K152" s="81"/>
      <c r="L152" s="81"/>
      <c r="M152" s="81"/>
      <c r="N152" s="81"/>
      <c r="R152" s="35"/>
    </row>
    <row r="153" spans="1:18" x14ac:dyDescent="0.25">
      <c r="A153" s="81"/>
      <c r="B153" s="81"/>
      <c r="C153" s="81"/>
      <c r="D153" s="81"/>
      <c r="E153" s="81"/>
      <c r="F153" s="81"/>
      <c r="G153" s="81"/>
      <c r="I153" s="81"/>
      <c r="J153" s="81"/>
      <c r="K153" s="81"/>
      <c r="L153" s="81"/>
      <c r="M153" s="81"/>
      <c r="N153" s="81"/>
      <c r="R153" s="35"/>
    </row>
    <row r="154" spans="1:18" x14ac:dyDescent="0.25">
      <c r="A154" s="81"/>
      <c r="B154" s="81"/>
      <c r="C154" s="81"/>
      <c r="D154" s="81"/>
      <c r="E154" s="81"/>
      <c r="F154" s="81"/>
      <c r="G154" s="81"/>
      <c r="I154" s="81"/>
      <c r="J154" s="81"/>
      <c r="K154" s="81"/>
      <c r="L154" s="81"/>
      <c r="M154" s="81"/>
      <c r="N154" s="81"/>
      <c r="R154" s="35"/>
    </row>
    <row r="155" spans="1:18" x14ac:dyDescent="0.25">
      <c r="A155" s="81"/>
      <c r="B155" s="81"/>
      <c r="C155" s="81"/>
      <c r="D155" s="81"/>
      <c r="E155" s="81"/>
      <c r="F155" s="81"/>
      <c r="G155" s="81"/>
      <c r="I155" s="81"/>
      <c r="J155" s="81"/>
      <c r="K155" s="81"/>
      <c r="L155" s="81"/>
      <c r="M155" s="81"/>
      <c r="N155" s="81"/>
      <c r="R155" s="35"/>
    </row>
    <row r="156" spans="1:18" x14ac:dyDescent="0.25">
      <c r="A156" s="81"/>
      <c r="B156" s="81"/>
      <c r="C156" s="81"/>
      <c r="D156" s="81"/>
      <c r="E156" s="81"/>
      <c r="F156" s="81"/>
      <c r="G156" s="81"/>
      <c r="I156" s="81"/>
      <c r="J156" s="81"/>
      <c r="K156" s="81"/>
      <c r="L156" s="81"/>
      <c r="M156" s="81"/>
      <c r="N156" s="81"/>
      <c r="R156" s="35"/>
    </row>
    <row r="157" spans="1:18" x14ac:dyDescent="0.25">
      <c r="A157" s="81"/>
      <c r="B157" s="81"/>
      <c r="C157" s="81"/>
      <c r="D157" s="81"/>
      <c r="E157" s="81"/>
      <c r="F157" s="81"/>
      <c r="G157" s="81"/>
      <c r="I157" s="81"/>
      <c r="J157" s="81"/>
      <c r="K157" s="81"/>
      <c r="L157" s="81"/>
      <c r="M157" s="81"/>
      <c r="N157" s="81"/>
      <c r="R157" s="35"/>
    </row>
    <row r="158" spans="1:18" x14ac:dyDescent="0.25">
      <c r="A158" s="81"/>
      <c r="B158" s="81"/>
      <c r="C158" s="81"/>
      <c r="D158" s="81"/>
      <c r="E158" s="81"/>
      <c r="F158" s="81"/>
      <c r="G158" s="81"/>
      <c r="I158" s="81"/>
      <c r="J158" s="81"/>
      <c r="K158" s="81"/>
      <c r="L158" s="81"/>
      <c r="M158" s="81"/>
      <c r="N158" s="81"/>
      <c r="R158" s="35"/>
    </row>
    <row r="159" spans="1:18" x14ac:dyDescent="0.25">
      <c r="A159" s="81"/>
      <c r="B159" s="81"/>
      <c r="C159" s="81"/>
      <c r="D159" s="81"/>
      <c r="E159" s="81"/>
      <c r="F159" s="81"/>
      <c r="G159" s="81"/>
      <c r="I159" s="81"/>
      <c r="J159" s="81"/>
      <c r="K159" s="81"/>
      <c r="L159" s="81"/>
      <c r="M159" s="81"/>
      <c r="N159" s="81"/>
      <c r="R159" s="35"/>
    </row>
    <row r="160" spans="1:18" x14ac:dyDescent="0.25">
      <c r="A160" s="81"/>
      <c r="B160" s="81"/>
      <c r="C160" s="81"/>
      <c r="D160" s="81"/>
      <c r="E160" s="81"/>
      <c r="F160" s="81"/>
      <c r="G160" s="81"/>
      <c r="I160" s="81"/>
      <c r="J160" s="81"/>
      <c r="K160" s="81"/>
      <c r="L160" s="81"/>
      <c r="M160" s="81"/>
      <c r="N160" s="81"/>
      <c r="R160" s="35"/>
    </row>
    <row r="161" spans="1:18" x14ac:dyDescent="0.25">
      <c r="A161" s="81"/>
      <c r="B161" s="81"/>
      <c r="C161" s="81"/>
      <c r="D161" s="81"/>
      <c r="E161" s="81"/>
      <c r="F161" s="81"/>
      <c r="G161" s="81"/>
      <c r="I161" s="81"/>
      <c r="J161" s="81"/>
      <c r="K161" s="81"/>
      <c r="L161" s="81"/>
      <c r="M161" s="81"/>
      <c r="N161" s="81"/>
      <c r="R161" s="35"/>
    </row>
    <row r="162" spans="1:18" x14ac:dyDescent="0.25">
      <c r="A162" s="81"/>
      <c r="B162" s="81"/>
      <c r="C162" s="81"/>
      <c r="D162" s="81"/>
      <c r="E162" s="81"/>
      <c r="F162" s="81"/>
      <c r="G162" s="81"/>
      <c r="I162" s="81"/>
      <c r="J162" s="81"/>
      <c r="K162" s="81"/>
      <c r="L162" s="81"/>
      <c r="M162" s="81"/>
      <c r="N162" s="81"/>
      <c r="R162" s="35"/>
    </row>
    <row r="163" spans="1:18" x14ac:dyDescent="0.25">
      <c r="A163" s="81"/>
      <c r="B163" s="81"/>
      <c r="C163" s="81"/>
      <c r="D163" s="81"/>
      <c r="E163" s="81"/>
      <c r="F163" s="81"/>
      <c r="G163" s="81"/>
      <c r="I163" s="81"/>
      <c r="J163" s="81"/>
      <c r="K163" s="81"/>
      <c r="L163" s="81"/>
      <c r="M163" s="81"/>
      <c r="N163" s="81"/>
      <c r="R163" s="35"/>
    </row>
    <row r="164" spans="1:18" x14ac:dyDescent="0.25">
      <c r="A164" s="81"/>
      <c r="B164" s="81"/>
      <c r="C164" s="81"/>
      <c r="D164" s="81"/>
      <c r="E164" s="81"/>
      <c r="F164" s="81"/>
      <c r="G164" s="81"/>
      <c r="I164" s="81"/>
      <c r="J164" s="81"/>
      <c r="K164" s="81"/>
      <c r="L164" s="81"/>
      <c r="M164" s="81"/>
      <c r="N164" s="81"/>
      <c r="R164" s="35"/>
    </row>
    <row r="165" spans="1:18" x14ac:dyDescent="0.25">
      <c r="I165" s="81"/>
      <c r="J165" s="81"/>
      <c r="K165" s="81"/>
      <c r="L165" s="81"/>
      <c r="M165" s="81"/>
      <c r="N165" s="81"/>
    </row>
    <row r="166" spans="1:18" x14ac:dyDescent="0.25">
      <c r="I166" s="81"/>
      <c r="J166" s="81"/>
      <c r="K166" s="81"/>
      <c r="L166" s="81"/>
      <c r="M166" s="81"/>
      <c r="N166" s="81"/>
    </row>
    <row r="167" spans="1:18" x14ac:dyDescent="0.25">
      <c r="I167" s="81"/>
      <c r="J167" s="81"/>
      <c r="K167" s="81"/>
      <c r="L167" s="81"/>
      <c r="M167" s="81"/>
      <c r="N167" s="81"/>
    </row>
    <row r="168" spans="1:18" x14ac:dyDescent="0.25">
      <c r="I168" s="81"/>
      <c r="J168" s="81"/>
      <c r="K168" s="81"/>
      <c r="L168" s="81"/>
      <c r="M168" s="81"/>
      <c r="N168" s="81"/>
    </row>
    <row r="169" spans="1:18" x14ac:dyDescent="0.25">
      <c r="I169" s="81"/>
      <c r="J169" s="81"/>
      <c r="K169" s="81"/>
      <c r="L169" s="81"/>
      <c r="M169" s="81"/>
      <c r="N169" s="81"/>
    </row>
    <row r="170" spans="1:18" x14ac:dyDescent="0.25">
      <c r="I170" s="81"/>
      <c r="J170" s="81"/>
      <c r="K170" s="81"/>
      <c r="L170" s="81"/>
      <c r="M170" s="81"/>
      <c r="N170" s="81"/>
    </row>
    <row r="171" spans="1:18" x14ac:dyDescent="0.25">
      <c r="I171" s="81"/>
      <c r="J171" s="81"/>
      <c r="K171" s="81"/>
      <c r="L171" s="81"/>
      <c r="M171" s="81"/>
      <c r="N171" s="81"/>
    </row>
    <row r="172" spans="1:18" x14ac:dyDescent="0.25">
      <c r="I172" s="81"/>
      <c r="J172" s="81"/>
      <c r="K172" s="81"/>
      <c r="L172" s="81"/>
      <c r="M172" s="81"/>
      <c r="N172" s="81"/>
    </row>
    <row r="173" spans="1:18" x14ac:dyDescent="0.25">
      <c r="I173" s="81"/>
      <c r="J173" s="81"/>
      <c r="K173" s="81"/>
      <c r="L173" s="81"/>
      <c r="M173" s="81"/>
      <c r="N173" s="81"/>
    </row>
    <row r="174" spans="1:18" x14ac:dyDescent="0.25">
      <c r="I174" s="81"/>
      <c r="J174" s="81"/>
      <c r="K174" s="81"/>
      <c r="L174" s="81"/>
      <c r="M174" s="81"/>
      <c r="N174" s="81"/>
    </row>
    <row r="175" spans="1:18" x14ac:dyDescent="0.25">
      <c r="I175" s="81"/>
      <c r="J175" s="81"/>
      <c r="K175" s="81"/>
      <c r="L175" s="81"/>
      <c r="M175" s="81"/>
      <c r="N175" s="81"/>
    </row>
    <row r="176" spans="1:18" x14ac:dyDescent="0.25">
      <c r="I176" s="81"/>
      <c r="J176" s="81"/>
      <c r="K176" s="81"/>
      <c r="L176" s="81"/>
      <c r="M176" s="81"/>
      <c r="N176" s="81"/>
    </row>
    <row r="177" spans="9:14" x14ac:dyDescent="0.25">
      <c r="I177" s="81"/>
      <c r="J177" s="81"/>
      <c r="K177" s="81"/>
      <c r="L177" s="81"/>
      <c r="M177" s="81"/>
      <c r="N177" s="81"/>
    </row>
    <row r="178" spans="9:14" x14ac:dyDescent="0.25">
      <c r="I178" s="81"/>
      <c r="J178" s="81"/>
      <c r="K178" s="81"/>
      <c r="L178" s="81"/>
      <c r="M178" s="81"/>
      <c r="N178" s="81"/>
    </row>
    <row r="179" spans="9:14" x14ac:dyDescent="0.25">
      <c r="I179" s="81"/>
      <c r="J179" s="81"/>
      <c r="K179" s="81"/>
      <c r="L179" s="81"/>
      <c r="M179" s="81"/>
      <c r="N179" s="81"/>
    </row>
    <row r="180" spans="9:14" x14ac:dyDescent="0.25">
      <c r="I180" s="81"/>
      <c r="J180" s="81"/>
      <c r="K180" s="81"/>
      <c r="L180" s="81"/>
      <c r="M180" s="81"/>
      <c r="N180" s="81"/>
    </row>
    <row r="181" spans="9:14" x14ac:dyDescent="0.25">
      <c r="I181" s="81"/>
      <c r="J181" s="81"/>
      <c r="K181" s="81"/>
      <c r="L181" s="81"/>
      <c r="M181" s="81"/>
      <c r="N181" s="81"/>
    </row>
    <row r="182" spans="9:14" x14ac:dyDescent="0.25">
      <c r="I182" s="81"/>
      <c r="J182" s="81"/>
      <c r="K182" s="81"/>
      <c r="L182" s="81"/>
      <c r="M182" s="81"/>
      <c r="N182" s="81"/>
    </row>
    <row r="183" spans="9:14" x14ac:dyDescent="0.25">
      <c r="I183" s="81"/>
      <c r="J183" s="81"/>
      <c r="K183" s="81"/>
      <c r="L183" s="81"/>
      <c r="M183" s="81"/>
      <c r="N183" s="81"/>
    </row>
    <row r="184" spans="9:14" x14ac:dyDescent="0.25">
      <c r="I184" s="81"/>
      <c r="J184" s="81"/>
      <c r="K184" s="81"/>
      <c r="L184" s="81"/>
      <c r="M184" s="81"/>
      <c r="N184" s="81"/>
    </row>
    <row r="185" spans="9:14" x14ac:dyDescent="0.25">
      <c r="I185" s="81"/>
      <c r="J185" s="81"/>
      <c r="K185" s="81"/>
      <c r="L185" s="81"/>
      <c r="M185" s="81"/>
      <c r="N185" s="81"/>
    </row>
    <row r="186" spans="9:14" x14ac:dyDescent="0.25">
      <c r="I186" s="81"/>
      <c r="J186" s="81"/>
      <c r="K186" s="81"/>
      <c r="L186" s="81"/>
      <c r="M186" s="81"/>
      <c r="N186" s="81"/>
    </row>
    <row r="187" spans="9:14" x14ac:dyDescent="0.25">
      <c r="I187" s="81"/>
      <c r="J187" s="81"/>
      <c r="K187" s="81"/>
      <c r="L187" s="81"/>
      <c r="M187" s="81"/>
      <c r="N187" s="81"/>
    </row>
    <row r="188" spans="9:14" x14ac:dyDescent="0.25">
      <c r="I188" s="81"/>
      <c r="J188" s="81"/>
      <c r="K188" s="81"/>
      <c r="L188" s="81"/>
      <c r="M188" s="81"/>
      <c r="N188" s="81"/>
    </row>
    <row r="189" spans="9:14" x14ac:dyDescent="0.25">
      <c r="I189" s="81"/>
      <c r="J189" s="81"/>
      <c r="K189" s="81"/>
      <c r="L189" s="81"/>
      <c r="M189" s="81"/>
      <c r="N189" s="81"/>
    </row>
    <row r="190" spans="9:14" x14ac:dyDescent="0.25">
      <c r="I190" s="81"/>
      <c r="J190" s="81"/>
      <c r="K190" s="81"/>
      <c r="L190" s="81"/>
      <c r="M190" s="81"/>
      <c r="N190" s="81"/>
    </row>
    <row r="191" spans="9:14" x14ac:dyDescent="0.25">
      <c r="I191" s="81"/>
      <c r="J191" s="81"/>
      <c r="K191" s="81"/>
      <c r="L191" s="81"/>
      <c r="M191" s="81"/>
      <c r="N191" s="81"/>
    </row>
    <row r="192" spans="9:14" x14ac:dyDescent="0.25">
      <c r="I192" s="81"/>
      <c r="J192" s="81"/>
      <c r="K192" s="81"/>
      <c r="L192" s="81"/>
      <c r="M192" s="81"/>
      <c r="N192" s="81"/>
    </row>
    <row r="193" spans="9:14" x14ac:dyDescent="0.25">
      <c r="I193" s="81"/>
      <c r="J193" s="81"/>
      <c r="K193" s="81"/>
      <c r="L193" s="81"/>
      <c r="M193" s="81"/>
      <c r="N193" s="81"/>
    </row>
    <row r="194" spans="9:14" x14ac:dyDescent="0.25">
      <c r="I194" s="81"/>
      <c r="J194" s="81"/>
      <c r="K194" s="81"/>
      <c r="L194" s="81"/>
      <c r="M194" s="81"/>
      <c r="N194" s="81"/>
    </row>
    <row r="195" spans="9:14" x14ac:dyDescent="0.25">
      <c r="I195" s="81"/>
      <c r="J195" s="81"/>
      <c r="K195" s="81"/>
      <c r="L195" s="81"/>
      <c r="M195" s="81"/>
      <c r="N195" s="81"/>
    </row>
    <row r="196" spans="9:14" x14ac:dyDescent="0.25">
      <c r="I196" s="81"/>
      <c r="J196" s="81"/>
      <c r="K196" s="81"/>
      <c r="L196" s="81"/>
      <c r="M196" s="81"/>
      <c r="N196" s="81"/>
    </row>
    <row r="197" spans="9:14" x14ac:dyDescent="0.25">
      <c r="I197" s="81"/>
      <c r="J197" s="81"/>
      <c r="K197" s="81"/>
      <c r="L197" s="81"/>
      <c r="M197" s="81"/>
      <c r="N197" s="81"/>
    </row>
    <row r="198" spans="9:14" x14ac:dyDescent="0.25">
      <c r="I198" s="81"/>
      <c r="J198" s="81"/>
      <c r="K198" s="81"/>
      <c r="L198" s="81"/>
      <c r="M198" s="81"/>
      <c r="N198" s="81"/>
    </row>
    <row r="199" spans="9:14" x14ac:dyDescent="0.25">
      <c r="I199" s="81"/>
      <c r="J199" s="81"/>
      <c r="K199" s="81"/>
      <c r="L199" s="81"/>
      <c r="M199" s="81"/>
      <c r="N199" s="81"/>
    </row>
    <row r="200" spans="9:14" x14ac:dyDescent="0.25">
      <c r="I200" s="81"/>
      <c r="J200" s="81"/>
      <c r="K200" s="81"/>
      <c r="L200" s="81"/>
      <c r="M200" s="81"/>
      <c r="N200" s="81"/>
    </row>
    <row r="201" spans="9:14" x14ac:dyDescent="0.25">
      <c r="I201" s="81"/>
      <c r="J201" s="81"/>
      <c r="K201" s="81"/>
      <c r="L201" s="81"/>
      <c r="M201" s="81"/>
      <c r="N201" s="81"/>
    </row>
    <row r="202" spans="9:14" x14ac:dyDescent="0.25">
      <c r="I202" s="81"/>
      <c r="J202" s="81"/>
      <c r="K202" s="81"/>
      <c r="L202" s="81"/>
      <c r="M202" s="81"/>
      <c r="N202" s="81"/>
    </row>
    <row r="203" spans="9:14" x14ac:dyDescent="0.25">
      <c r="I203" s="81"/>
      <c r="J203" s="81"/>
      <c r="K203" s="81"/>
      <c r="L203" s="81"/>
      <c r="M203" s="81"/>
      <c r="N203" s="81"/>
    </row>
    <row r="204" spans="9:14" x14ac:dyDescent="0.25">
      <c r="I204" s="81"/>
      <c r="J204" s="81"/>
      <c r="K204" s="81"/>
      <c r="L204" s="81"/>
      <c r="M204" s="81"/>
      <c r="N204" s="81"/>
    </row>
    <row r="205" spans="9:14" x14ac:dyDescent="0.25">
      <c r="I205" s="81"/>
      <c r="J205" s="81"/>
      <c r="K205" s="81"/>
      <c r="L205" s="81"/>
      <c r="M205" s="81"/>
      <c r="N205" s="81"/>
    </row>
    <row r="206" spans="9:14" x14ac:dyDescent="0.25">
      <c r="I206" s="81"/>
      <c r="J206" s="81"/>
      <c r="K206" s="81"/>
      <c r="L206" s="81"/>
      <c r="M206" s="81"/>
      <c r="N206" s="81"/>
    </row>
    <row r="207" spans="9:14" x14ac:dyDescent="0.25">
      <c r="I207" s="81"/>
      <c r="J207" s="81"/>
      <c r="K207" s="81"/>
      <c r="L207" s="81"/>
      <c r="M207" s="81"/>
      <c r="N207" s="81"/>
    </row>
    <row r="208" spans="9:14" x14ac:dyDescent="0.25">
      <c r="I208" s="81"/>
      <c r="J208" s="81"/>
      <c r="K208" s="81"/>
      <c r="L208" s="81"/>
      <c r="M208" s="81"/>
      <c r="N208" s="81"/>
    </row>
    <row r="209" spans="9:14" x14ac:dyDescent="0.25">
      <c r="I209" s="81"/>
      <c r="J209" s="81"/>
      <c r="K209" s="81"/>
      <c r="L209" s="81"/>
      <c r="M209" s="81"/>
      <c r="N209" s="81"/>
    </row>
    <row r="210" spans="9:14" x14ac:dyDescent="0.25">
      <c r="I210" s="81"/>
      <c r="J210" s="81"/>
      <c r="K210" s="81"/>
      <c r="L210" s="81"/>
      <c r="M210" s="81"/>
      <c r="N210" s="81"/>
    </row>
    <row r="211" spans="9:14" x14ac:dyDescent="0.25">
      <c r="I211" s="81"/>
      <c r="J211" s="81"/>
      <c r="K211" s="81"/>
      <c r="L211" s="81"/>
      <c r="M211" s="81"/>
      <c r="N211" s="81"/>
    </row>
    <row r="212" spans="9:14" x14ac:dyDescent="0.25">
      <c r="I212" s="81"/>
      <c r="J212" s="81"/>
      <c r="K212" s="81"/>
      <c r="L212" s="81"/>
      <c r="M212" s="81"/>
      <c r="N212" s="81"/>
    </row>
    <row r="213" spans="9:14" x14ac:dyDescent="0.25">
      <c r="I213" s="81"/>
      <c r="J213" s="81"/>
      <c r="K213" s="81"/>
      <c r="L213" s="81"/>
      <c r="M213" s="81"/>
      <c r="N213" s="81"/>
    </row>
    <row r="214" spans="9:14" x14ac:dyDescent="0.25">
      <c r="I214" s="81"/>
      <c r="J214" s="81"/>
      <c r="K214" s="81"/>
      <c r="L214" s="81"/>
      <c r="M214" s="81"/>
      <c r="N214" s="81"/>
    </row>
    <row r="215" spans="9:14" x14ac:dyDescent="0.25">
      <c r="I215" s="81"/>
      <c r="J215" s="81"/>
      <c r="K215" s="81"/>
      <c r="L215" s="81"/>
      <c r="M215" s="81"/>
      <c r="N215" s="81"/>
    </row>
    <row r="216" spans="9:14" x14ac:dyDescent="0.25">
      <c r="I216" s="81"/>
      <c r="J216" s="81"/>
      <c r="K216" s="81"/>
      <c r="L216" s="81"/>
      <c r="M216" s="81"/>
      <c r="N216" s="81"/>
    </row>
    <row r="217" spans="9:14" x14ac:dyDescent="0.25">
      <c r="I217" s="81"/>
      <c r="J217" s="81"/>
      <c r="K217" s="81"/>
      <c r="L217" s="81"/>
      <c r="M217" s="81"/>
      <c r="N217" s="81"/>
    </row>
    <row r="218" spans="9:14" x14ac:dyDescent="0.25">
      <c r="I218" s="81"/>
      <c r="J218" s="81"/>
      <c r="K218" s="81"/>
      <c r="L218" s="81"/>
      <c r="M218" s="81"/>
      <c r="N218" s="81"/>
    </row>
    <row r="219" spans="9:14" x14ac:dyDescent="0.25">
      <c r="I219" s="81"/>
      <c r="J219" s="81"/>
      <c r="K219" s="81"/>
      <c r="L219" s="81"/>
      <c r="M219" s="81"/>
      <c r="N219" s="81"/>
    </row>
    <row r="220" spans="9:14" x14ac:dyDescent="0.25">
      <c r="I220" s="81"/>
      <c r="J220" s="81"/>
      <c r="K220" s="81"/>
      <c r="L220" s="81"/>
      <c r="M220" s="81"/>
      <c r="N220" s="81"/>
    </row>
    <row r="221" spans="9:14" x14ac:dyDescent="0.25">
      <c r="I221" s="81"/>
      <c r="J221" s="81"/>
      <c r="K221" s="81"/>
      <c r="L221" s="81"/>
      <c r="M221" s="81"/>
      <c r="N221" s="81"/>
    </row>
    <row r="222" spans="9:14" x14ac:dyDescent="0.25">
      <c r="I222" s="81"/>
      <c r="J222" s="81"/>
      <c r="K222" s="81"/>
      <c r="L222" s="81"/>
      <c r="M222" s="81"/>
      <c r="N222" s="81"/>
    </row>
    <row r="223" spans="9:14" x14ac:dyDescent="0.25">
      <c r="I223" s="81"/>
      <c r="J223" s="81"/>
      <c r="K223" s="81"/>
      <c r="L223" s="81"/>
      <c r="M223" s="81"/>
      <c r="N223" s="81"/>
    </row>
    <row r="224" spans="9:14" x14ac:dyDescent="0.25">
      <c r="I224" s="81"/>
      <c r="J224" s="81"/>
      <c r="K224" s="81"/>
      <c r="L224" s="81"/>
      <c r="M224" s="81"/>
      <c r="N224" s="81"/>
    </row>
    <row r="225" spans="9:14" x14ac:dyDescent="0.25">
      <c r="I225" s="81"/>
      <c r="J225" s="81"/>
      <c r="K225" s="81"/>
      <c r="L225" s="81"/>
      <c r="M225" s="81"/>
      <c r="N225" s="81"/>
    </row>
    <row r="226" spans="9:14" x14ac:dyDescent="0.25">
      <c r="I226" s="81"/>
      <c r="J226" s="81"/>
      <c r="K226" s="81"/>
      <c r="L226" s="81"/>
      <c r="M226" s="81"/>
      <c r="N226" s="81"/>
    </row>
    <row r="227" spans="9:14" x14ac:dyDescent="0.25">
      <c r="I227" s="81"/>
      <c r="J227" s="81"/>
      <c r="K227" s="81"/>
      <c r="L227" s="81"/>
      <c r="M227" s="81"/>
      <c r="N227" s="81"/>
    </row>
    <row r="228" spans="9:14" x14ac:dyDescent="0.25">
      <c r="I228" s="81"/>
      <c r="J228" s="81"/>
      <c r="K228" s="81"/>
      <c r="L228" s="81"/>
      <c r="M228" s="81"/>
      <c r="N228" s="81"/>
    </row>
    <row r="229" spans="9:14" x14ac:dyDescent="0.25">
      <c r="I229" s="81"/>
      <c r="J229" s="81"/>
      <c r="K229" s="81"/>
      <c r="L229" s="81"/>
      <c r="M229" s="81"/>
      <c r="N229" s="81"/>
    </row>
    <row r="230" spans="9:14" x14ac:dyDescent="0.25">
      <c r="I230" s="81"/>
      <c r="J230" s="81"/>
      <c r="K230" s="81"/>
      <c r="L230" s="81"/>
      <c r="M230" s="81"/>
      <c r="N230" s="81"/>
    </row>
    <row r="231" spans="9:14" x14ac:dyDescent="0.25">
      <c r="I231" s="81"/>
      <c r="J231" s="81"/>
      <c r="K231" s="81"/>
      <c r="L231" s="81"/>
      <c r="M231" s="81"/>
      <c r="N231" s="81"/>
    </row>
    <row r="232" spans="9:14" x14ac:dyDescent="0.25">
      <c r="I232" s="81"/>
      <c r="J232" s="81"/>
      <c r="K232" s="81"/>
      <c r="L232" s="81"/>
      <c r="M232" s="81"/>
      <c r="N232" s="81"/>
    </row>
    <row r="233" spans="9:14" x14ac:dyDescent="0.25">
      <c r="I233" s="81"/>
      <c r="J233" s="81"/>
      <c r="K233" s="81"/>
      <c r="L233" s="81"/>
      <c r="M233" s="81"/>
      <c r="N233" s="81"/>
    </row>
    <row r="234" spans="9:14" x14ac:dyDescent="0.25">
      <c r="I234" s="81"/>
      <c r="J234" s="81"/>
      <c r="K234" s="81"/>
      <c r="L234" s="81"/>
      <c r="M234" s="81"/>
      <c r="N234" s="81"/>
    </row>
    <row r="235" spans="9:14" x14ac:dyDescent="0.25">
      <c r="I235" s="81"/>
      <c r="J235" s="81"/>
      <c r="K235" s="81"/>
      <c r="L235" s="81"/>
      <c r="M235" s="81"/>
      <c r="N235" s="81"/>
    </row>
    <row r="236" spans="9:14" x14ac:dyDescent="0.25">
      <c r="I236" s="81"/>
      <c r="J236" s="81"/>
      <c r="K236" s="81"/>
      <c r="L236" s="81"/>
      <c r="M236" s="81"/>
      <c r="N236" s="81"/>
    </row>
    <row r="237" spans="9:14" x14ac:dyDescent="0.25">
      <c r="I237" s="81"/>
      <c r="J237" s="81"/>
      <c r="K237" s="81"/>
      <c r="L237" s="81"/>
      <c r="M237" s="81"/>
      <c r="N237" s="81"/>
    </row>
    <row r="238" spans="9:14" x14ac:dyDescent="0.25">
      <c r="I238" s="81"/>
      <c r="J238" s="81"/>
      <c r="K238" s="81"/>
      <c r="L238" s="81"/>
      <c r="M238" s="81"/>
      <c r="N238" s="81"/>
    </row>
    <row r="239" spans="9:14" x14ac:dyDescent="0.25">
      <c r="I239" s="81"/>
      <c r="J239" s="81"/>
      <c r="K239" s="81"/>
      <c r="L239" s="81"/>
      <c r="M239" s="81"/>
      <c r="N239" s="81"/>
    </row>
    <row r="240" spans="9:14" x14ac:dyDescent="0.25">
      <c r="I240" s="81"/>
      <c r="J240" s="81"/>
      <c r="K240" s="81"/>
      <c r="L240" s="81"/>
      <c r="M240" s="81"/>
      <c r="N240" s="81"/>
    </row>
    <row r="241" spans="9:14" x14ac:dyDescent="0.25">
      <c r="I241" s="81"/>
      <c r="J241" s="81"/>
      <c r="K241" s="81"/>
      <c r="L241" s="81"/>
      <c r="M241" s="81"/>
      <c r="N241" s="81"/>
    </row>
    <row r="242" spans="9:14" x14ac:dyDescent="0.25">
      <c r="I242" s="81"/>
      <c r="J242" s="81"/>
      <c r="K242" s="81"/>
      <c r="L242" s="81"/>
      <c r="M242" s="81"/>
      <c r="N242" s="81"/>
    </row>
    <row r="243" spans="9:14" x14ac:dyDescent="0.25">
      <c r="I243" s="81"/>
      <c r="J243" s="81"/>
      <c r="K243" s="81"/>
      <c r="L243" s="81"/>
      <c r="M243" s="81"/>
      <c r="N243" s="81"/>
    </row>
    <row r="244" spans="9:14" x14ac:dyDescent="0.25">
      <c r="I244" s="81"/>
      <c r="J244" s="81"/>
      <c r="K244" s="81"/>
      <c r="L244" s="81"/>
      <c r="M244" s="81"/>
      <c r="N244" s="81"/>
    </row>
    <row r="245" spans="9:14" x14ac:dyDescent="0.25">
      <c r="I245" s="81"/>
      <c r="J245" s="81"/>
      <c r="K245" s="81"/>
      <c r="L245" s="81"/>
      <c r="M245" s="81"/>
      <c r="N245" s="81"/>
    </row>
    <row r="246" spans="9:14" x14ac:dyDescent="0.25">
      <c r="I246" s="81"/>
      <c r="J246" s="81"/>
      <c r="K246" s="81"/>
      <c r="L246" s="81"/>
      <c r="M246" s="81"/>
      <c r="N246" s="81"/>
    </row>
    <row r="247" spans="9:14" x14ac:dyDescent="0.25">
      <c r="I247" s="81"/>
      <c r="J247" s="81"/>
      <c r="K247" s="81"/>
      <c r="L247" s="81"/>
      <c r="M247" s="81"/>
      <c r="N247" s="81"/>
    </row>
    <row r="248" spans="9:14" x14ac:dyDescent="0.25">
      <c r="I248" s="81"/>
      <c r="J248" s="81"/>
      <c r="K248" s="81"/>
      <c r="L248" s="81"/>
      <c r="M248" s="81"/>
      <c r="N248" s="81"/>
    </row>
    <row r="249" spans="9:14" x14ac:dyDescent="0.25">
      <c r="I249" s="81"/>
      <c r="J249" s="81"/>
      <c r="K249" s="81"/>
      <c r="L249" s="81"/>
      <c r="M249" s="81"/>
      <c r="N249" s="81"/>
    </row>
    <row r="250" spans="9:14" x14ac:dyDescent="0.25">
      <c r="I250" s="81"/>
      <c r="J250" s="81"/>
      <c r="K250" s="81"/>
      <c r="L250" s="81"/>
      <c r="M250" s="81"/>
      <c r="N250" s="81"/>
    </row>
    <row r="251" spans="9:14" x14ac:dyDescent="0.25">
      <c r="I251" s="81"/>
      <c r="J251" s="81"/>
      <c r="K251" s="81"/>
      <c r="L251" s="81"/>
      <c r="M251" s="81"/>
      <c r="N251" s="81"/>
    </row>
    <row r="252" spans="9:14" x14ac:dyDescent="0.25">
      <c r="I252" s="81"/>
      <c r="J252" s="81"/>
      <c r="K252" s="81"/>
      <c r="L252" s="81"/>
      <c r="M252" s="81"/>
      <c r="N252" s="81"/>
    </row>
    <row r="253" spans="9:14" x14ac:dyDescent="0.25">
      <c r="I253" s="81"/>
      <c r="J253" s="81"/>
      <c r="K253" s="81"/>
      <c r="L253" s="81"/>
      <c r="M253" s="81"/>
      <c r="N253" s="81"/>
    </row>
    <row r="254" spans="9:14" x14ac:dyDescent="0.25">
      <c r="I254" s="81"/>
      <c r="J254" s="81"/>
      <c r="K254" s="81"/>
      <c r="L254" s="81"/>
      <c r="M254" s="81"/>
      <c r="N254" s="81"/>
    </row>
    <row r="255" spans="9:14" x14ac:dyDescent="0.25">
      <c r="I255" s="81"/>
      <c r="J255" s="81"/>
      <c r="K255" s="81"/>
      <c r="L255" s="81"/>
      <c r="M255" s="81"/>
      <c r="N255" s="81"/>
    </row>
    <row r="256" spans="9:14" x14ac:dyDescent="0.25">
      <c r="I256" s="81"/>
      <c r="J256" s="81"/>
      <c r="K256" s="81"/>
      <c r="L256" s="81"/>
      <c r="M256" s="81"/>
      <c r="N256" s="81"/>
    </row>
    <row r="257" spans="9:14" x14ac:dyDescent="0.25">
      <c r="I257" s="81"/>
      <c r="J257" s="81"/>
      <c r="K257" s="81"/>
      <c r="L257" s="81"/>
      <c r="M257" s="81"/>
      <c r="N257" s="81"/>
    </row>
    <row r="258" spans="9:14" x14ac:dyDescent="0.25">
      <c r="I258" s="81"/>
      <c r="J258" s="81"/>
      <c r="K258" s="81"/>
      <c r="L258" s="81"/>
      <c r="M258" s="81"/>
      <c r="N258" s="81"/>
    </row>
    <row r="259" spans="9:14" x14ac:dyDescent="0.25">
      <c r="I259" s="81"/>
      <c r="J259" s="81"/>
      <c r="K259" s="81"/>
      <c r="L259" s="81"/>
      <c r="M259" s="81"/>
      <c r="N259" s="81"/>
    </row>
    <row r="260" spans="9:14" x14ac:dyDescent="0.25">
      <c r="I260" s="81"/>
      <c r="J260" s="81"/>
      <c r="K260" s="81"/>
      <c r="L260" s="81"/>
      <c r="M260" s="81"/>
      <c r="N260" s="81"/>
    </row>
    <row r="261" spans="9:14" x14ac:dyDescent="0.25">
      <c r="I261" s="81"/>
      <c r="J261" s="81"/>
      <c r="K261" s="81"/>
      <c r="L261" s="81"/>
      <c r="M261" s="81"/>
      <c r="N261" s="81"/>
    </row>
    <row r="262" spans="9:14" x14ac:dyDescent="0.25">
      <c r="I262" s="81"/>
      <c r="J262" s="81"/>
      <c r="K262" s="81"/>
      <c r="L262" s="81"/>
      <c r="M262" s="81"/>
      <c r="N262" s="81"/>
    </row>
    <row r="263" spans="9:14" x14ac:dyDescent="0.25">
      <c r="I263" s="81"/>
      <c r="J263" s="81"/>
      <c r="K263" s="81"/>
      <c r="L263" s="81"/>
      <c r="M263" s="81"/>
      <c r="N263" s="81"/>
    </row>
    <row r="264" spans="9:14" x14ac:dyDescent="0.25">
      <c r="I264" s="81"/>
      <c r="J264" s="81"/>
      <c r="K264" s="81"/>
      <c r="L264" s="81"/>
      <c r="M264" s="81"/>
      <c r="N264" s="81"/>
    </row>
    <row r="265" spans="9:14" x14ac:dyDescent="0.25">
      <c r="I265" s="81"/>
      <c r="J265" s="81"/>
      <c r="K265" s="81"/>
      <c r="L265" s="81"/>
      <c r="M265" s="81"/>
      <c r="N265" s="81"/>
    </row>
    <row r="266" spans="9:14" x14ac:dyDescent="0.25">
      <c r="I266" s="81"/>
      <c r="J266" s="81"/>
      <c r="K266" s="81"/>
      <c r="L266" s="81"/>
      <c r="M266" s="81"/>
      <c r="N266" s="81"/>
    </row>
  </sheetData>
  <mergeCells count="28">
    <mergeCell ref="B17:C17"/>
    <mergeCell ref="B18:C18"/>
    <mergeCell ref="B16:C16"/>
    <mergeCell ref="B9:F9"/>
    <mergeCell ref="B10:C10"/>
    <mergeCell ref="B13:C13"/>
    <mergeCell ref="B14:C14"/>
    <mergeCell ref="B15:C15"/>
    <mergeCell ref="B19:C19"/>
    <mergeCell ref="B32:C32"/>
    <mergeCell ref="B33:C33"/>
    <mergeCell ref="B27:C27"/>
    <mergeCell ref="B20:C20"/>
    <mergeCell ref="B21:C21"/>
    <mergeCell ref="B22:C22"/>
    <mergeCell ref="B23:C23"/>
    <mergeCell ref="B24:C24"/>
    <mergeCell ref="B25:C25"/>
    <mergeCell ref="B26:C26"/>
    <mergeCell ref="B79:F79"/>
    <mergeCell ref="B28:C28"/>
    <mergeCell ref="B29:C29"/>
    <mergeCell ref="B39:F40"/>
    <mergeCell ref="B30:C30"/>
    <mergeCell ref="B35:C35"/>
    <mergeCell ref="B36:C36"/>
    <mergeCell ref="B31:C31"/>
    <mergeCell ref="B34:C34"/>
  </mergeCells>
  <phoneticPr fontId="4" type="noConversion"/>
  <dataValidations count="1">
    <dataValidation type="list" allowBlank="1" showInputMessage="1" showErrorMessage="1" sqref="B13:B35" xr:uid="{00000000-0002-0000-0A00-000000000000}">
      <formula1>$B$81:$B$116</formula1>
    </dataValidation>
  </dataValidations>
  <pageMargins left="0.74803149606299213" right="0.74803149606299213" top="0.98425196850393704" bottom="0.98425196850393704" header="0.51181102362204722" footer="0.51181102362204722"/>
  <pageSetup paperSize="9" scale="99" orientation="portrait" blackAndWhite="1" horizontalDpi="4294967293" r:id="rId1"/>
  <headerFooter alignWithMargins="0">
    <oddFooter>&amp;CDeveloper contribution calculator (Townsville) v6.4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4B98AA-427E-4F57-92F5-90CF6E1C3574}">
  <ds:schemaRefs>
    <ds:schemaRef ds:uri="http://schemas.microsoft.com/office/2006/metadata/longProperties"/>
  </ds:schemaRefs>
</ds:datastoreItem>
</file>

<file path=customXml/itemProps2.xml><?xml version="1.0" encoding="utf-8"?>
<ds:datastoreItem xmlns:ds="http://schemas.openxmlformats.org/officeDocument/2006/customXml" ds:itemID="{2310B45D-48FD-4AB7-8757-ED64E093D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814326-9EC0-4D97-9685-6A850EFA73B9}">
  <ds:schemaRefs>
    <ds:schemaRef ds:uri="http://schemas.microsoft.com/sharepoint/v3/contenttype/forms"/>
  </ds:schemaRefs>
</ds:datastoreItem>
</file>

<file path=customXml/itemProps4.xml><?xml version="1.0" encoding="utf-8"?>
<ds:datastoreItem xmlns:ds="http://schemas.openxmlformats.org/officeDocument/2006/customXml" ds:itemID="{958DCD1C-BC64-4FDD-A1A1-05512CF2F03F}">
  <ds:schemaRefs>
    <ds:schemaRef ds:uri="http://purl.org/dc/elements/1.1/"/>
    <ds:schemaRef ds:uri="http://purl.org/dc/terms/"/>
    <ds:schemaRef ds:uri="http://schemas.microsoft.com/office/2006/documentManagement/types"/>
    <ds:schemaRef ds:uri="http://purl.org/dc/dcmitype/"/>
    <ds:schemaRef ds:uri="http://schemas.openxmlformats.org/package/2006/metadata/core-properties"/>
    <ds:schemaRef ds:uri="dcf13a8c-8bd3-4ac7-8c19-6244a771e9dd"/>
    <ds:schemaRef ds:uri="http://www.w3.org/XML/1998/namespace"/>
    <ds:schemaRef ds:uri="3a493a26-741a-42fd-8777-f88520cae55b"/>
    <ds:schemaRef ds:uri="http://schemas.microsoft.com/sharepoint/v3"/>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Welcome</vt:lpstr>
      <vt:lpstr>Output</vt:lpstr>
      <vt:lpstr>INPUT &amp; OUTPUT</vt:lpstr>
      <vt:lpstr>Reference Data</vt:lpstr>
      <vt:lpstr>Sewer &amp; Water</vt:lpstr>
      <vt:lpstr>Park</vt:lpstr>
      <vt:lpstr>Roads</vt:lpstr>
      <vt:lpstr>Stormwater</vt:lpstr>
      <vt:lpstr>SPRP Max</vt:lpstr>
      <vt:lpstr>Amendments</vt:lpstr>
      <vt:lpstr>Fixt.u. Calc</vt:lpstr>
      <vt:lpstr>'Reference Data'!Extract</vt:lpstr>
      <vt:lpstr>Amendments!Print_Area</vt:lpstr>
      <vt:lpstr>'Fixt.u. Calc'!Print_Area</vt:lpstr>
      <vt:lpstr>'INPUT &amp; OUTPUT'!Print_Area</vt:lpstr>
      <vt:lpstr>Output!Print_Area</vt:lpstr>
      <vt:lpstr>Park!Print_Area</vt:lpstr>
      <vt:lpstr>'Reference Data'!Print_Area</vt:lpstr>
      <vt:lpstr>Roads!Print_Area</vt:lpstr>
      <vt:lpstr>'Sewer &amp; Water'!Print_Area</vt:lpstr>
      <vt:lpstr>'SPRP Max'!Print_Area</vt:lpstr>
      <vt:lpstr>Stormwater!Print_Area</vt:lpstr>
      <vt:lpstr>Welcome!Print_Area</vt:lpstr>
      <vt:lpstr>Working_table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2014-07-14T00:27:20Z</cp:lastPrinted>
  <dcterms:created xsi:type="dcterms:W3CDTF">2008-08-04T21:17:38Z</dcterms:created>
  <dcterms:modified xsi:type="dcterms:W3CDTF">2024-08-27T00:04:50Z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City Plan Volume">
    <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Adopted Amendment Number">
    <vt:lpwstr/>
  </property>
  <property fmtid="{D5CDD505-2E9C-101B-9397-08002B2CF9AE}" pid="13" name="_SourceUrl">
    <vt:lpwstr/>
  </property>
  <property fmtid="{D5CDD505-2E9C-101B-9397-08002B2CF9AE}" pid="14" name="Future Amendment Number">
    <vt:lpwstr/>
  </property>
  <property fmtid="{D5CDD505-2E9C-101B-9397-08002B2CF9AE}" pid="15" name="Resolution">
    <vt:lpwstr/>
  </property>
  <property fmtid="{D5CDD505-2E9C-101B-9397-08002B2CF9AE}" pid="16" name="DWDocAuthor">
    <vt:lpwstr/>
  </property>
  <property fmtid="{D5CDD505-2E9C-101B-9397-08002B2CF9AE}" pid="17" name="DWDocClass">
    <vt:lpwstr/>
  </property>
  <property fmtid="{D5CDD505-2E9C-101B-9397-08002B2CF9AE}" pid="18" name="DWDocClassId">
    <vt:lpwstr/>
  </property>
  <property fmtid="{D5CDD505-2E9C-101B-9397-08002B2CF9AE}" pid="19" name="DWDocPrecis">
    <vt:lpwstr/>
  </property>
  <property fmtid="{D5CDD505-2E9C-101B-9397-08002B2CF9AE}" pid="20" name="DWDocNo">
    <vt:lpwstr/>
  </property>
  <property fmtid="{D5CDD505-2E9C-101B-9397-08002B2CF9AE}" pid="21" name="DWDocSetID">
    <vt:lpwstr/>
  </property>
  <property fmtid="{D5CDD505-2E9C-101B-9397-08002B2CF9AE}" pid="22" name="DWDocType">
    <vt:lpwstr/>
  </property>
  <property fmtid="{D5CDD505-2E9C-101B-9397-08002B2CF9AE}" pid="23" name="DWDocVersion">
    <vt:lpwstr/>
  </property>
  <property fmtid="{D5CDD505-2E9C-101B-9397-08002B2CF9AE}" pid="24" name="_SharedFileIndex">
    <vt:lpwstr/>
  </property>
  <property fmtid="{D5CDD505-2E9C-101B-9397-08002B2CF9AE}" pid="25" name="ContentTypeId">
    <vt:lpwstr>0x0101003B0A59C1D4033A45BBE420D83D7D7823</vt:lpwstr>
  </property>
</Properties>
</file>