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C0AFB71D-6F67-4E5A-A475-32BF955AAFA0}" xr6:coauthVersionLast="47" xr6:coauthVersionMax="47" xr10:uidLastSave="{00000000-0000-0000-0000-000000000000}"/>
  <bookViews>
    <workbookView xWindow="19090" yWindow="-110" windowWidth="19420" windowHeight="10420" tabRatio="661" xr2:uid="{00000000-000D-0000-FFFF-FFFF00000000}"/>
  </bookViews>
  <sheets>
    <sheet name="Welcome" sheetId="8" r:id="rId1"/>
    <sheet name="Output" sheetId="10" state="hidden" r:id="rId2"/>
    <sheet name="INPUT &amp; OUTPUT" sheetId="26" r:id="rId3"/>
    <sheet name="Reference data" sheetId="24" state="hidden" r:id="rId4"/>
    <sheet name="Sewer" sheetId="17" state="hidden" r:id="rId5"/>
    <sheet name="Water" sheetId="12" state="hidden" r:id="rId6"/>
    <sheet name="Park" sheetId="14" state="hidden" r:id="rId7"/>
    <sheet name="Pathways" sheetId="18" state="hidden" r:id="rId8"/>
    <sheet name="Roads" sheetId="16" state="hidden" r:id="rId9"/>
    <sheet name="StormWater" sheetId="15" state="hidden" r:id="rId10"/>
    <sheet name="SPRP Max" sheetId="23" state="hidden" r:id="rId11"/>
    <sheet name="Amendments" sheetId="2" r:id="rId12"/>
  </sheets>
  <definedNames>
    <definedName name="_xlnm._FilterDatabase" localSheetId="3" hidden="1">'Reference data'!$A$5:$CX$246</definedName>
    <definedName name="_xlnm._FilterDatabase" localSheetId="10" hidden="1">'SPRP Max'!$B$108:$N$182</definedName>
    <definedName name="_xlnm.Print_Area" localSheetId="2">'INPUT &amp; OUTPUT'!$A$3:$AB$61</definedName>
    <definedName name="_xlnm.Print_Area" localSheetId="1">Output!$A$1:$P$29</definedName>
    <definedName name="_xlnm.Print_Area" localSheetId="6">Park!$A$1:$K$18</definedName>
    <definedName name="_xlnm.Print_Area" localSheetId="7">Pathways!$A$1:$L$32</definedName>
    <definedName name="_xlnm.Print_Area" localSheetId="3">'Reference data'!$AP$3:$BP$260,'Reference data'!#REF!</definedName>
    <definedName name="_xlnm.Print_Area" localSheetId="8">Roads!$A$1:$M$34</definedName>
    <definedName name="_xlnm.Print_Area" localSheetId="4">Sewer!$A$1:$L$34</definedName>
    <definedName name="_xlnm.Print_Area" localSheetId="10">'SPRP Max'!$A$1:$P$38</definedName>
    <definedName name="_xlnm.Print_Area" localSheetId="9">StormWater!$A$1:$L$31</definedName>
    <definedName name="_xlnm.Print_Area" localSheetId="5">Water!$A$1:$N$37</definedName>
    <definedName name="_xlnm.Print_Titles" localSheetId="3">'Reference data'!$3:$6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8" l="1"/>
  <c r="E27" i="15" l="1"/>
  <c r="Y46" i="26"/>
  <c r="U46" i="26"/>
  <c r="BB46" i="26"/>
  <c r="M46" i="26"/>
  <c r="N46" i="26"/>
  <c r="Q46" i="26"/>
  <c r="J46" i="26"/>
  <c r="I46" i="26"/>
  <c r="N45" i="26"/>
  <c r="O45" i="26"/>
  <c r="P45" i="26"/>
  <c r="U47" i="26"/>
  <c r="W47" i="26"/>
  <c r="Y47" i="26"/>
  <c r="Y48" i="26"/>
  <c r="Y49" i="26"/>
  <c r="W50" i="26"/>
  <c r="Y50" i="26"/>
  <c r="Y51" i="26"/>
  <c r="Y52" i="26"/>
  <c r="Y53" i="26"/>
  <c r="Y54" i="26"/>
  <c r="Y55" i="26"/>
  <c r="Y56" i="26"/>
  <c r="W57" i="26"/>
  <c r="Y57" i="26"/>
  <c r="Y60" i="26"/>
  <c r="Y61" i="26"/>
  <c r="E45" i="26"/>
  <c r="F45" i="26"/>
  <c r="G45" i="26"/>
  <c r="H45" i="26"/>
  <c r="I45" i="26"/>
  <c r="J45" i="26"/>
  <c r="K45" i="26"/>
  <c r="L45" i="26"/>
  <c r="M45" i="26"/>
  <c r="E46" i="26"/>
  <c r="F46" i="26"/>
  <c r="E47" i="26"/>
  <c r="F47" i="26"/>
  <c r="I47" i="26"/>
  <c r="J47" i="26"/>
  <c r="M47" i="26"/>
  <c r="N47" i="26"/>
  <c r="Q47" i="26"/>
  <c r="BB47" i="26"/>
  <c r="F48" i="26"/>
  <c r="F49" i="26"/>
  <c r="E50" i="26"/>
  <c r="F50" i="26"/>
  <c r="I50" i="26"/>
  <c r="J50" i="26"/>
  <c r="M50" i="26"/>
  <c r="N50" i="26"/>
  <c r="BB50" i="26"/>
  <c r="F51" i="26"/>
  <c r="F52" i="26"/>
  <c r="F53" i="26"/>
  <c r="F54" i="26"/>
  <c r="F56" i="26"/>
  <c r="E57" i="26"/>
  <c r="F57" i="26"/>
  <c r="I57" i="26"/>
  <c r="J57" i="26"/>
  <c r="M57" i="26"/>
  <c r="BB57" i="26"/>
  <c r="F58" i="26"/>
  <c r="F59" i="26"/>
  <c r="F60" i="26"/>
  <c r="B61" i="26"/>
  <c r="B46" i="26"/>
  <c r="B45" i="26"/>
  <c r="AM40" i="26"/>
  <c r="AM39" i="26"/>
  <c r="AM30" i="26"/>
  <c r="AM29" i="26"/>
  <c r="AQ42" i="26"/>
  <c r="AU42" i="26"/>
  <c r="X325" i="24"/>
  <c r="W326" i="24"/>
  <c r="X326" i="24" s="1"/>
  <c r="Y326" i="24"/>
  <c r="Y327" i="24" s="1"/>
  <c r="V327" i="24"/>
  <c r="W327" i="24" s="1"/>
  <c r="X327" i="24" s="1"/>
  <c r="Y331" i="24"/>
  <c r="X332" i="24"/>
  <c r="Y332" i="24" s="1"/>
  <c r="Z332" i="24"/>
  <c r="U333" i="24"/>
  <c r="U334" i="24" s="1"/>
  <c r="X333" i="24"/>
  <c r="Y333" i="24" s="1"/>
  <c r="Z333" i="24"/>
  <c r="T334" i="24"/>
  <c r="X334" i="24"/>
  <c r="Y334" i="24"/>
  <c r="Z334" i="24"/>
  <c r="U335" i="24"/>
  <c r="X335" i="24"/>
  <c r="Y335" i="24" s="1"/>
  <c r="Z335" i="24"/>
  <c r="V340" i="24"/>
  <c r="U341" i="24"/>
  <c r="V341" i="24" s="1"/>
  <c r="W341" i="24"/>
  <c r="R345" i="24"/>
  <c r="Q346" i="24"/>
  <c r="R346" i="24"/>
  <c r="S346" i="24"/>
  <c r="E3" i="14"/>
  <c r="H28" i="18"/>
  <c r="I28" i="18" s="1"/>
  <c r="J28" i="18" s="1"/>
  <c r="H18" i="18"/>
  <c r="I18" i="18" s="1"/>
  <c r="J18" i="18" s="1"/>
  <c r="AV42" i="26"/>
  <c r="AT42" i="26"/>
  <c r="G25" i="12"/>
  <c r="G26" i="12"/>
  <c r="G27" i="12"/>
  <c r="AS42" i="26"/>
  <c r="AR42" i="26"/>
  <c r="AP42" i="26"/>
  <c r="AO42" i="26"/>
  <c r="H7" i="15"/>
  <c r="T6" i="26"/>
  <c r="P12" i="26" s="1"/>
  <c r="H6" i="15"/>
  <c r="J11" i="23"/>
  <c r="M11" i="23"/>
  <c r="J12" i="23"/>
  <c r="M12" i="23"/>
  <c r="J13" i="23"/>
  <c r="M13" i="23"/>
  <c r="J14" i="23"/>
  <c r="M14" i="23"/>
  <c r="J15" i="23"/>
  <c r="M15" i="23"/>
  <c r="J16" i="23"/>
  <c r="K16" i="23" s="1"/>
  <c r="L16" i="23" s="1"/>
  <c r="M16" i="23"/>
  <c r="B22" i="23"/>
  <c r="J24" i="23"/>
  <c r="M24" i="23"/>
  <c r="J25" i="23"/>
  <c r="M25" i="23"/>
  <c r="J26" i="23"/>
  <c r="M26" i="23"/>
  <c r="J27" i="23"/>
  <c r="M27" i="23"/>
  <c r="J28" i="23"/>
  <c r="M28" i="23"/>
  <c r="K29" i="23"/>
  <c r="L29" i="23" s="1"/>
  <c r="H8" i="15"/>
  <c r="H9" i="15"/>
  <c r="H10" i="15"/>
  <c r="E11" i="15"/>
  <c r="H11" i="15"/>
  <c r="I11" i="15" s="1"/>
  <c r="J11" i="15" s="1"/>
  <c r="H16" i="15"/>
  <c r="H17" i="15"/>
  <c r="H18" i="15"/>
  <c r="H19" i="15"/>
  <c r="H20" i="15"/>
  <c r="E21" i="15"/>
  <c r="H21" i="15"/>
  <c r="I21" i="15" s="1"/>
  <c r="J21" i="15" s="1"/>
  <c r="I26" i="15"/>
  <c r="H27" i="15"/>
  <c r="I27" i="15" s="1"/>
  <c r="F28" i="10" s="1"/>
  <c r="E60" i="26" s="1"/>
  <c r="J27" i="15"/>
  <c r="C31" i="15" s="1"/>
  <c r="O28" i="10" s="1"/>
  <c r="W60" i="26" s="1"/>
  <c r="G6" i="16"/>
  <c r="G7" i="16"/>
  <c r="G8" i="16"/>
  <c r="G9" i="16"/>
  <c r="G10" i="16"/>
  <c r="G11" i="16"/>
  <c r="H11" i="16" s="1"/>
  <c r="I11" i="16" s="1"/>
  <c r="H15" i="16"/>
  <c r="I15" i="16"/>
  <c r="G16" i="16"/>
  <c r="G17" i="16"/>
  <c r="G18" i="16"/>
  <c r="G19" i="16"/>
  <c r="G20" i="16"/>
  <c r="G21" i="16"/>
  <c r="H21" i="16" s="1"/>
  <c r="I21" i="16" s="1"/>
  <c r="K26" i="16"/>
  <c r="J27" i="16"/>
  <c r="L27" i="16"/>
  <c r="C34" i="16" s="1"/>
  <c r="J28" i="16"/>
  <c r="C32" i="16"/>
  <c r="C33" i="16"/>
  <c r="J7" i="18"/>
  <c r="I8" i="18"/>
  <c r="J8" i="18" s="1"/>
  <c r="F24" i="10" s="1"/>
  <c r="E56" i="26" s="1"/>
  <c r="K8" i="18"/>
  <c r="C32" i="18" s="1"/>
  <c r="O24" i="10" s="1"/>
  <c r="W56" i="26" s="1"/>
  <c r="H13" i="18"/>
  <c r="H14" i="18"/>
  <c r="H15" i="18"/>
  <c r="H16" i="18"/>
  <c r="H17" i="18"/>
  <c r="I22" i="18"/>
  <c r="J22" i="18"/>
  <c r="H23" i="18"/>
  <c r="H24" i="18"/>
  <c r="H25" i="18"/>
  <c r="H26" i="18"/>
  <c r="H27" i="18"/>
  <c r="I9" i="14"/>
  <c r="J9" i="14" s="1"/>
  <c r="K9" i="14"/>
  <c r="C13" i="14" s="1"/>
  <c r="O23" i="10" s="1"/>
  <c r="W55" i="26" s="1"/>
  <c r="M5" i="12"/>
  <c r="L6" i="12"/>
  <c r="L9" i="12" s="1"/>
  <c r="M9" i="12" s="1"/>
  <c r="F22" i="10" s="1"/>
  <c r="E54" i="26" s="1"/>
  <c r="N6" i="12"/>
  <c r="N7" i="12" s="1"/>
  <c r="I7" i="12"/>
  <c r="I8" i="12" s="1"/>
  <c r="H8" i="12"/>
  <c r="I9" i="12"/>
  <c r="H14" i="12"/>
  <c r="W14" i="12" s="1"/>
  <c r="V14" i="12"/>
  <c r="H15" i="12"/>
  <c r="W15" i="12" s="1"/>
  <c r="V15" i="12"/>
  <c r="H16" i="12"/>
  <c r="W16" i="12" s="1"/>
  <c r="V16" i="12"/>
  <c r="H17" i="12"/>
  <c r="W17" i="12" s="1"/>
  <c r="V17" i="12"/>
  <c r="H18" i="12"/>
  <c r="W18" i="12" s="1"/>
  <c r="V18" i="12"/>
  <c r="H19" i="12"/>
  <c r="I19" i="12" s="1"/>
  <c r="J19" i="12" s="1"/>
  <c r="G24" i="12"/>
  <c r="H24" i="12"/>
  <c r="H25" i="12"/>
  <c r="H26" i="12"/>
  <c r="H27" i="12"/>
  <c r="H28" i="12"/>
  <c r="H29" i="12"/>
  <c r="I29" i="12" s="1"/>
  <c r="J29" i="12" s="1"/>
  <c r="K6" i="17"/>
  <c r="J7" i="17"/>
  <c r="K7" i="17" s="1"/>
  <c r="F16" i="10" s="1"/>
  <c r="E48" i="26" s="1"/>
  <c r="L7" i="17"/>
  <c r="C34" i="17" s="1"/>
  <c r="I8" i="17"/>
  <c r="J8" i="17" s="1"/>
  <c r="K8" i="17" s="1"/>
  <c r="F17" i="10" s="1"/>
  <c r="E49" i="26" s="1"/>
  <c r="L8" i="17"/>
  <c r="G13" i="17"/>
  <c r="G14" i="17"/>
  <c r="G15" i="17"/>
  <c r="G16" i="17"/>
  <c r="G17" i="17"/>
  <c r="G18" i="17"/>
  <c r="H18" i="17" s="1"/>
  <c r="I18" i="17" s="1"/>
  <c r="G23" i="17"/>
  <c r="G24" i="17"/>
  <c r="G25" i="17"/>
  <c r="G26" i="17"/>
  <c r="G27" i="17"/>
  <c r="G28" i="17"/>
  <c r="H28" i="17"/>
  <c r="I28" i="17" s="1"/>
  <c r="AK14" i="26"/>
  <c r="B14" i="26" s="1"/>
  <c r="BW82" i="24" s="1"/>
  <c r="AJ19" i="26"/>
  <c r="AK19" i="26" s="1"/>
  <c r="AJ20" i="26"/>
  <c r="AK20" i="26"/>
  <c r="AL19" i="26"/>
  <c r="AM19" i="26" s="1"/>
  <c r="AM14" i="26"/>
  <c r="J14" i="26" s="1"/>
  <c r="B27" i="16" s="1"/>
  <c r="F27" i="16" s="1"/>
  <c r="E5" i="10"/>
  <c r="E6" i="10"/>
  <c r="E7" i="10"/>
  <c r="E8" i="10"/>
  <c r="E9" i="10"/>
  <c r="E10" i="10"/>
  <c r="E11" i="10"/>
  <c r="B15" i="10"/>
  <c r="B47" i="26" s="1"/>
  <c r="C16" i="10"/>
  <c r="B48" i="26"/>
  <c r="C17" i="10"/>
  <c r="B49" i="26" s="1"/>
  <c r="B18" i="10"/>
  <c r="B50" i="26" s="1"/>
  <c r="C19" i="10"/>
  <c r="B51" i="26" s="1"/>
  <c r="C20" i="10"/>
  <c r="B52" i="26"/>
  <c r="C21" i="10"/>
  <c r="B53" i="26" s="1"/>
  <c r="C22" i="10"/>
  <c r="B54" i="26" s="1"/>
  <c r="B23" i="10"/>
  <c r="B55" i="26" s="1"/>
  <c r="B24" i="10"/>
  <c r="B56" i="26"/>
  <c r="B25" i="10"/>
  <c r="B57" i="26"/>
  <c r="C26" i="10"/>
  <c r="B58" i="26" s="1"/>
  <c r="C27" i="10"/>
  <c r="B59" i="26" s="1"/>
  <c r="B28" i="10"/>
  <c r="B60" i="26" s="1"/>
  <c r="B3" i="26"/>
  <c r="B25" i="15"/>
  <c r="BS2" i="24"/>
  <c r="AM26" i="26"/>
  <c r="AM41" i="26"/>
  <c r="AM38" i="26"/>
  <c r="AM28" i="26"/>
  <c r="AM42" i="26"/>
  <c r="AM27" i="26"/>
  <c r="B31" i="15"/>
  <c r="K28" i="10" s="1"/>
  <c r="N60" i="26" s="1"/>
  <c r="CJ8" i="24" l="1"/>
  <c r="CA219" i="24"/>
  <c r="CT220" i="24"/>
  <c r="CT155" i="24"/>
  <c r="CB216" i="24"/>
  <c r="CT211" i="24"/>
  <c r="CP173" i="24"/>
  <c r="CP208" i="24"/>
  <c r="BS87" i="24"/>
  <c r="CH109" i="24"/>
  <c r="CB116" i="24"/>
  <c r="CN156" i="24"/>
  <c r="CP123" i="24"/>
  <c r="CH173" i="24"/>
  <c r="CS172" i="24"/>
  <c r="CS200" i="24"/>
  <c r="CE198" i="24"/>
  <c r="CE16" i="24"/>
  <c r="CB178" i="24"/>
  <c r="BZ187" i="24"/>
  <c r="CH192" i="24"/>
  <c r="BW158" i="24"/>
  <c r="CR136" i="24"/>
  <c r="CA160" i="24"/>
  <c r="CA169" i="24"/>
  <c r="CR145" i="24"/>
  <c r="CS235" i="24"/>
  <c r="CB179" i="24"/>
  <c r="BS199" i="24"/>
  <c r="CS160" i="24"/>
  <c r="BZ25" i="24"/>
  <c r="CB23" i="24"/>
  <c r="CF243" i="24"/>
  <c r="CS226" i="24"/>
  <c r="CN226" i="24"/>
  <c r="CB181" i="24"/>
  <c r="CF150" i="24"/>
  <c r="CA229" i="24"/>
  <c r="CA187" i="24"/>
  <c r="CD150" i="24"/>
  <c r="CT159" i="24"/>
  <c r="CI197" i="24"/>
  <c r="CR192" i="24"/>
  <c r="CB191" i="24"/>
  <c r="CI206" i="24"/>
  <c r="BZ137" i="24"/>
  <c r="BW218" i="24"/>
  <c r="CA191" i="24"/>
  <c r="CS203" i="24"/>
  <c r="CA199" i="24"/>
  <c r="BW103" i="24"/>
  <c r="BW242" i="24"/>
  <c r="CS232" i="24"/>
  <c r="CT121" i="24"/>
  <c r="CJ143" i="24"/>
  <c r="CB136" i="24"/>
  <c r="BZ219" i="24"/>
  <c r="CR107" i="24"/>
  <c r="BZ169" i="24"/>
  <c r="CS195" i="24"/>
  <c r="CN37" i="24"/>
  <c r="CJ159" i="24"/>
  <c r="CH183" i="24"/>
  <c r="CS220" i="24"/>
  <c r="CR46" i="24"/>
  <c r="BZ230" i="24"/>
  <c r="CI193" i="24"/>
  <c r="BW136" i="24"/>
  <c r="CA128" i="24"/>
  <c r="CT144" i="24"/>
  <c r="CA182" i="24"/>
  <c r="CH83" i="24"/>
  <c r="CR104" i="24"/>
  <c r="CP198" i="24"/>
  <c r="CE223" i="24"/>
  <c r="CF86" i="24"/>
  <c r="CB225" i="24"/>
  <c r="CJ224" i="24"/>
  <c r="CA217" i="24"/>
  <c r="CI203" i="24"/>
  <c r="CH236" i="24"/>
  <c r="CP117" i="24"/>
  <c r="CE135" i="24"/>
  <c r="CB227" i="24"/>
  <c r="CR164" i="24"/>
  <c r="CH171" i="24"/>
  <c r="CA87" i="24"/>
  <c r="CH223" i="24"/>
  <c r="CS228" i="24"/>
  <c r="BZ139" i="24"/>
  <c r="CA135" i="24"/>
  <c r="CT145" i="24"/>
  <c r="BW238" i="24"/>
  <c r="CF245" i="24"/>
  <c r="CT91" i="24"/>
  <c r="BZ185" i="24"/>
  <c r="BZ136" i="24"/>
  <c r="CF162" i="24"/>
  <c r="BS154" i="24"/>
  <c r="CE181" i="24"/>
  <c r="BW164" i="24"/>
  <c r="CA21" i="24"/>
  <c r="CJ127" i="24"/>
  <c r="CH205" i="24"/>
  <c r="CT95" i="24"/>
  <c r="CP49" i="24"/>
  <c r="CP150" i="24"/>
  <c r="BW179" i="24"/>
  <c r="BZ206" i="24"/>
  <c r="CA119" i="24"/>
  <c r="CO81" i="24"/>
  <c r="CT195" i="24"/>
  <c r="CP185" i="24"/>
  <c r="CS208" i="24"/>
  <c r="BW185" i="24"/>
  <c r="BZ214" i="24"/>
  <c r="CR129" i="24"/>
  <c r="CN190" i="24"/>
  <c r="BS196" i="24"/>
  <c r="CA132" i="24"/>
  <c r="BZ129" i="24"/>
  <c r="CO146" i="24"/>
  <c r="CP133" i="24"/>
  <c r="CA183" i="24"/>
  <c r="BW40" i="24"/>
  <c r="CB22" i="24"/>
  <c r="CN237" i="24"/>
  <c r="CA218" i="24"/>
  <c r="CD154" i="24"/>
  <c r="CP127" i="24"/>
  <c r="CN170" i="24"/>
  <c r="BZ72" i="24"/>
  <c r="CI167" i="24"/>
  <c r="CJ150" i="24"/>
  <c r="BW214" i="24"/>
  <c r="CA208" i="24"/>
  <c r="CR229" i="24"/>
  <c r="CJ195" i="24"/>
  <c r="CR222" i="24"/>
  <c r="BZ105" i="24"/>
  <c r="CA186" i="24"/>
  <c r="BS17" i="24"/>
  <c r="CT204" i="24"/>
  <c r="CH82" i="24"/>
  <c r="CJ26" i="24"/>
  <c r="BW187" i="24"/>
  <c r="BS130" i="24"/>
  <c r="CN231" i="24"/>
  <c r="CN192" i="24"/>
  <c r="BZ217" i="24"/>
  <c r="CN178" i="24"/>
  <c r="CP230" i="24"/>
  <c r="CP184" i="24"/>
  <c r="CH163" i="24"/>
  <c r="CN195" i="24"/>
  <c r="CT178" i="24"/>
  <c r="BZ245" i="24"/>
  <c r="CJ200" i="24"/>
  <c r="CB38" i="24"/>
  <c r="BZ13" i="24"/>
  <c r="CI171" i="24"/>
  <c r="CP151" i="24"/>
  <c r="CP174" i="24"/>
  <c r="BZ23" i="24"/>
  <c r="CE26" i="24"/>
  <c r="CH193" i="24"/>
  <c r="CE234" i="24"/>
  <c r="CJ163" i="24"/>
  <c r="CA238" i="24"/>
  <c r="CD123" i="24"/>
  <c r="CH231" i="24"/>
  <c r="CT225" i="24"/>
  <c r="CN233" i="24"/>
  <c r="CR221" i="24"/>
  <c r="CH194" i="24"/>
  <c r="CA23" i="24"/>
  <c r="CB185" i="24"/>
  <c r="CN243" i="24"/>
  <c r="CB11" i="24"/>
  <c r="CT114" i="24"/>
  <c r="CB98" i="24"/>
  <c r="BZ168" i="24"/>
  <c r="CJ165" i="24"/>
  <c r="CH116" i="24"/>
  <c r="CB80" i="24"/>
  <c r="CD224" i="24"/>
  <c r="CN110" i="24"/>
  <c r="CN158" i="24"/>
  <c r="CE221" i="24"/>
  <c r="BZ41" i="24"/>
  <c r="BZ8" i="24"/>
  <c r="CD96" i="24"/>
  <c r="CE107" i="24"/>
  <c r="CT183" i="24"/>
  <c r="CT228" i="24"/>
  <c r="CB219" i="24"/>
  <c r="CR75" i="24"/>
  <c r="CJ175" i="24"/>
  <c r="CA225" i="24"/>
  <c r="CJ207" i="24"/>
  <c r="CP221" i="24"/>
  <c r="CH96" i="24"/>
  <c r="CJ236" i="24"/>
  <c r="BZ175" i="24"/>
  <c r="BZ106" i="24"/>
  <c r="CT230" i="24"/>
  <c r="BS233" i="24"/>
  <c r="BS119" i="24"/>
  <c r="BZ140" i="24"/>
  <c r="BZ229" i="24"/>
  <c r="CS10" i="24"/>
  <c r="CB206" i="24"/>
  <c r="CP163" i="24"/>
  <c r="CA171" i="24"/>
  <c r="CF124" i="24"/>
  <c r="BZ116" i="24"/>
  <c r="BS234" i="24"/>
  <c r="CR171" i="24"/>
  <c r="BS202" i="24"/>
  <c r="CA10" i="24"/>
  <c r="BZ124" i="24"/>
  <c r="CF185" i="24"/>
  <c r="CR47" i="24"/>
  <c r="CO125" i="24"/>
  <c r="CO166" i="24"/>
  <c r="CE68" i="24"/>
  <c r="CP168" i="24"/>
  <c r="CP180" i="24"/>
  <c r="CA139" i="24"/>
  <c r="CF230" i="24"/>
  <c r="CH200" i="24"/>
  <c r="BS140" i="24"/>
  <c r="CS157" i="24"/>
  <c r="CO228" i="24"/>
  <c r="CT168" i="24"/>
  <c r="CJ151" i="24"/>
  <c r="BS105" i="24"/>
  <c r="CA168" i="24"/>
  <c r="CO179" i="24"/>
  <c r="CR214" i="24"/>
  <c r="CA62" i="24"/>
  <c r="CD146" i="24"/>
  <c r="CD112" i="24"/>
  <c r="BS81" i="24"/>
  <c r="CH190" i="24"/>
  <c r="CN171" i="24"/>
  <c r="BZ189" i="24"/>
  <c r="BW229" i="24"/>
  <c r="CS171" i="24"/>
  <c r="BZ212" i="24"/>
  <c r="CD243" i="24"/>
  <c r="BZ20" i="24"/>
  <c r="CH219" i="24"/>
  <c r="BZ107" i="24"/>
  <c r="CE172" i="24"/>
  <c r="CI158" i="24"/>
  <c r="CS211" i="24"/>
  <c r="CA213" i="24"/>
  <c r="BZ90" i="24"/>
  <c r="CP130" i="24"/>
  <c r="CF59" i="24"/>
  <c r="CS81" i="24"/>
  <c r="CB228" i="24"/>
  <c r="BW155" i="24"/>
  <c r="CO178" i="24"/>
  <c r="BS225" i="24"/>
  <c r="CR139" i="24"/>
  <c r="BZ156" i="24"/>
  <c r="CH131" i="24"/>
  <c r="BW139" i="24"/>
  <c r="CS35" i="24"/>
  <c r="CA93" i="24"/>
  <c r="CO153" i="24"/>
  <c r="CF180" i="24"/>
  <c r="CA78" i="24"/>
  <c r="CA175" i="24"/>
  <c r="BS72" i="24"/>
  <c r="CJ218" i="24"/>
  <c r="CA206" i="24"/>
  <c r="CH19" i="24"/>
  <c r="CS186" i="24"/>
  <c r="CH209" i="24"/>
  <c r="CO197" i="24"/>
  <c r="CE205" i="24"/>
  <c r="BZ171" i="24"/>
  <c r="BS184" i="24"/>
  <c r="BZ52" i="24"/>
  <c r="CS223" i="24"/>
  <c r="CF109" i="24"/>
  <c r="CA212" i="24"/>
  <c r="CP125" i="24"/>
  <c r="CH199" i="24"/>
  <c r="CR195" i="24"/>
  <c r="CB156" i="24"/>
  <c r="CA231" i="24"/>
  <c r="CH135" i="24"/>
  <c r="CD186" i="24"/>
  <c r="CA16" i="24"/>
  <c r="CP132" i="24"/>
  <c r="CI210" i="24"/>
  <c r="CA158" i="24"/>
  <c r="CN43" i="24"/>
  <c r="CP222" i="24"/>
  <c r="BZ142" i="24"/>
  <c r="CS206" i="24"/>
  <c r="CJ194" i="24"/>
  <c r="CA143" i="24"/>
  <c r="BZ231" i="24"/>
  <c r="CJ125" i="24"/>
  <c r="CA118" i="24"/>
  <c r="CO88" i="24"/>
  <c r="BS187" i="24"/>
  <c r="BS159" i="24"/>
  <c r="CA164" i="24"/>
  <c r="CH23" i="24"/>
  <c r="BZ75" i="24"/>
  <c r="CE173" i="24"/>
  <c r="CO211" i="24"/>
  <c r="CF34" i="24"/>
  <c r="BS117" i="24"/>
  <c r="CR73" i="24"/>
  <c r="CR179" i="24"/>
  <c r="BZ179" i="24"/>
  <c r="BZ126" i="24"/>
  <c r="BZ143" i="24"/>
  <c r="CA68" i="24"/>
  <c r="CN155" i="24"/>
  <c r="BS175" i="24"/>
  <c r="BW118" i="24"/>
  <c r="CH144" i="24"/>
  <c r="BZ128" i="24"/>
  <c r="CA189" i="24"/>
  <c r="CR232" i="24"/>
  <c r="CT158" i="24"/>
  <c r="CO198" i="24"/>
  <c r="CP223" i="24"/>
  <c r="BZ67" i="24"/>
  <c r="BS213" i="24"/>
  <c r="CH197" i="24"/>
  <c r="BZ192" i="24"/>
  <c r="BZ144" i="24"/>
  <c r="CT232" i="24"/>
  <c r="CT244" i="24"/>
  <c r="CJ77" i="24"/>
  <c r="CD227" i="24"/>
  <c r="CF235" i="24"/>
  <c r="CO227" i="24"/>
  <c r="CA92" i="24"/>
  <c r="BZ157" i="24"/>
  <c r="BS182" i="24"/>
  <c r="CS139" i="24"/>
  <c r="CI150" i="24"/>
  <c r="CA116" i="24"/>
  <c r="BZ73" i="24"/>
  <c r="CA211" i="24"/>
  <c r="CT89" i="24"/>
  <c r="CF163" i="24"/>
  <c r="CJ14" i="24"/>
  <c r="CP155" i="24"/>
  <c r="CD207" i="24"/>
  <c r="CE89" i="24"/>
  <c r="CD170" i="24"/>
  <c r="CO234" i="24"/>
  <c r="BZ164" i="24"/>
  <c r="CN240" i="24"/>
  <c r="CF74" i="24"/>
  <c r="BZ64" i="24"/>
  <c r="CI221" i="24"/>
  <c r="CF183" i="24"/>
  <c r="CT214" i="24"/>
  <c r="CA29" i="24"/>
  <c r="CE98" i="24"/>
  <c r="BS207" i="24"/>
  <c r="CB198" i="24"/>
  <c r="CA215" i="24"/>
  <c r="BZ115" i="24"/>
  <c r="CA198" i="24"/>
  <c r="BS104" i="24"/>
  <c r="CE118" i="24"/>
  <c r="CA107" i="24"/>
  <c r="CA226" i="24"/>
  <c r="CP228" i="24"/>
  <c r="BW212" i="24"/>
  <c r="CD19" i="24"/>
  <c r="CE170" i="24"/>
  <c r="BZ47" i="24"/>
  <c r="CN186" i="24"/>
  <c r="CE226" i="24"/>
  <c r="BW192" i="24"/>
  <c r="CA100" i="24"/>
  <c r="CB207" i="24"/>
  <c r="BS116" i="24"/>
  <c r="CP77" i="24"/>
  <c r="BW159" i="24"/>
  <c r="CP192" i="24"/>
  <c r="CA142" i="24"/>
  <c r="CD90" i="24"/>
  <c r="CE201" i="24"/>
  <c r="BS77" i="24"/>
  <c r="CP108" i="24"/>
  <c r="CP93" i="24"/>
  <c r="BS170" i="24"/>
  <c r="CI45" i="24"/>
  <c r="CD231" i="24"/>
  <c r="CI173" i="24"/>
  <c r="CI172" i="24"/>
  <c r="BZ174" i="24"/>
  <c r="CA86" i="24"/>
  <c r="CR155" i="24"/>
  <c r="CA59" i="24"/>
  <c r="CA125" i="24"/>
  <c r="CI223" i="24"/>
  <c r="CH202" i="24"/>
  <c r="BZ147" i="24"/>
  <c r="BS158" i="24"/>
  <c r="CN213" i="24"/>
  <c r="CI84" i="24"/>
  <c r="CS183" i="24"/>
  <c r="CT246" i="24"/>
  <c r="CI228" i="24"/>
  <c r="BW140" i="24"/>
  <c r="CB134" i="24"/>
  <c r="CR186" i="24"/>
  <c r="CB176" i="24"/>
  <c r="CA134" i="24"/>
  <c r="CR31" i="24"/>
  <c r="BW86" i="24"/>
  <c r="CE134" i="24"/>
  <c r="CR99" i="24"/>
  <c r="CE188" i="24"/>
  <c r="CH161" i="24"/>
  <c r="CI230" i="24"/>
  <c r="CA155" i="24"/>
  <c r="CT146" i="24"/>
  <c r="BZ158" i="24"/>
  <c r="CT81" i="24"/>
  <c r="BZ55" i="24"/>
  <c r="CE212" i="24"/>
  <c r="CO184" i="24"/>
  <c r="CB82" i="24"/>
  <c r="CI208" i="24"/>
  <c r="CT179" i="24"/>
  <c r="CS153" i="24"/>
  <c r="CA57" i="24"/>
  <c r="CB74" i="24"/>
  <c r="BZ51" i="24"/>
  <c r="CO225" i="24"/>
  <c r="BZ131" i="24"/>
  <c r="CB40" i="24"/>
  <c r="CN207" i="24"/>
  <c r="BZ163" i="24"/>
  <c r="CJ115" i="24"/>
  <c r="CJ187" i="24"/>
  <c r="CS11" i="24"/>
  <c r="CP215" i="24"/>
  <c r="CD236" i="24"/>
  <c r="CS199" i="24"/>
  <c r="CI180" i="24"/>
  <c r="CO38" i="24"/>
  <c r="CE83" i="24"/>
  <c r="CI191" i="24"/>
  <c r="CD179" i="24"/>
  <c r="CR7" i="24"/>
  <c r="CN138" i="24"/>
  <c r="CD101" i="24"/>
  <c r="BW81" i="24"/>
  <c r="CI146" i="24"/>
  <c r="CJ68" i="24"/>
  <c r="CH111" i="24"/>
  <c r="BS144" i="24"/>
  <c r="CT79" i="24"/>
  <c r="CB131" i="24"/>
  <c r="CT50" i="24"/>
  <c r="CP229" i="24"/>
  <c r="CH157" i="24"/>
  <c r="CB200" i="24"/>
  <c r="CT43" i="24"/>
  <c r="CD159" i="24"/>
  <c r="CD137" i="24"/>
  <c r="BZ16" i="24"/>
  <c r="CN71" i="24"/>
  <c r="CP200" i="24"/>
  <c r="CE214" i="24"/>
  <c r="CH198" i="24"/>
  <c r="CN137" i="24"/>
  <c r="BZ151" i="24"/>
  <c r="BW119" i="24"/>
  <c r="CO154" i="24"/>
  <c r="CJ190" i="24"/>
  <c r="CP86" i="24"/>
  <c r="CB97" i="24"/>
  <c r="CR211" i="24"/>
  <c r="BS139" i="24"/>
  <c r="CP107" i="24"/>
  <c r="CA32" i="24"/>
  <c r="CF132" i="24"/>
  <c r="CA126" i="24"/>
  <c r="BW16" i="24"/>
  <c r="CI38" i="24"/>
  <c r="BZ203" i="24"/>
  <c r="CP142" i="24"/>
  <c r="CD109" i="24"/>
  <c r="CB95" i="24"/>
  <c r="CD100" i="24"/>
  <c r="CI184" i="24"/>
  <c r="CO237" i="24"/>
  <c r="CA188" i="24"/>
  <c r="CE23" i="24"/>
  <c r="CP54" i="24"/>
  <c r="CB212" i="24"/>
  <c r="CR151" i="24"/>
  <c r="CR243" i="24"/>
  <c r="CS53" i="24"/>
  <c r="BZ112" i="24"/>
  <c r="CT126" i="24"/>
  <c r="CI61" i="24"/>
  <c r="CO108" i="24"/>
  <c r="CI205" i="24"/>
  <c r="CI121" i="24"/>
  <c r="BW148" i="24"/>
  <c r="CD124" i="24"/>
  <c r="CN82" i="24"/>
  <c r="CO85" i="24"/>
  <c r="BZ127" i="24"/>
  <c r="BW120" i="24"/>
  <c r="CA90" i="24"/>
  <c r="CD65" i="24"/>
  <c r="CP72" i="24"/>
  <c r="CJ18" i="24"/>
  <c r="BZ132" i="24"/>
  <c r="CE10" i="24"/>
  <c r="CB224" i="24"/>
  <c r="CP211" i="24"/>
  <c r="CF62" i="24"/>
  <c r="CE146" i="24"/>
  <c r="CT245" i="24"/>
  <c r="CO242" i="24"/>
  <c r="BW146" i="24"/>
  <c r="BS212" i="24"/>
  <c r="CN152" i="24"/>
  <c r="CN189" i="24"/>
  <c r="CT14" i="24"/>
  <c r="CP80" i="24"/>
  <c r="BZ69" i="24"/>
  <c r="BZ77" i="24"/>
  <c r="C37" i="12"/>
  <c r="O20" i="10" s="1"/>
  <c r="W52" i="26" s="1"/>
  <c r="BS189" i="24"/>
  <c r="CJ180" i="24"/>
  <c r="CE132" i="24"/>
  <c r="BZ114" i="24"/>
  <c r="CF190" i="24"/>
  <c r="CA15" i="24"/>
  <c r="CT100" i="24"/>
  <c r="CP226" i="24"/>
  <c r="CH134" i="24"/>
  <c r="CO147" i="24"/>
  <c r="CF95" i="24"/>
  <c r="CD51" i="24"/>
  <c r="CI244" i="24"/>
  <c r="BW137" i="24"/>
  <c r="CF79" i="24"/>
  <c r="CS13" i="24"/>
  <c r="CB58" i="24"/>
  <c r="CT76" i="24"/>
  <c r="BS239" i="24"/>
  <c r="CD155" i="24"/>
  <c r="CA133" i="24"/>
  <c r="BZ111" i="24"/>
  <c r="CE166" i="24"/>
  <c r="CS54" i="24"/>
  <c r="CO21" i="24"/>
  <c r="CA244" i="24"/>
  <c r="CE177" i="24"/>
  <c r="CE123" i="24"/>
  <c r="CE182" i="24"/>
  <c r="CS79" i="24"/>
  <c r="CE192" i="24"/>
  <c r="CB142" i="24"/>
  <c r="CT147" i="24"/>
  <c r="CD139" i="24"/>
  <c r="BW133" i="24"/>
  <c r="CO126" i="24"/>
  <c r="CN194" i="24"/>
  <c r="CP201" i="24"/>
  <c r="CI14" i="24"/>
  <c r="CF136" i="24"/>
  <c r="CN85" i="24"/>
  <c r="BS178" i="24"/>
  <c r="CF97" i="24"/>
  <c r="CO176" i="24"/>
  <c r="BW70" i="24"/>
  <c r="CP83" i="24"/>
  <c r="CE183" i="24"/>
  <c r="CB31" i="24"/>
  <c r="CD49" i="24"/>
  <c r="BS131" i="24"/>
  <c r="CD230" i="24"/>
  <c r="CB171" i="24"/>
  <c r="CJ86" i="24"/>
  <c r="BZ145" i="24"/>
  <c r="CI127" i="24"/>
  <c r="CJ134" i="24"/>
  <c r="BZ14" i="24"/>
  <c r="CR98" i="24"/>
  <c r="CD97" i="24"/>
  <c r="CJ210" i="24"/>
  <c r="BZ10" i="24"/>
  <c r="CS77" i="24"/>
  <c r="CP131" i="24"/>
  <c r="CB60" i="24"/>
  <c r="CP33" i="24"/>
  <c r="CD238" i="24"/>
  <c r="CE175" i="24"/>
  <c r="BS99" i="24"/>
  <c r="CT101" i="24"/>
  <c r="CE33" i="24"/>
  <c r="BS228" i="24"/>
  <c r="BW173" i="24"/>
  <c r="CB182" i="24"/>
  <c r="CN29" i="24"/>
  <c r="L28" i="16"/>
  <c r="B13" i="14"/>
  <c r="K23" i="10" s="1"/>
  <c r="N55" i="26" s="1"/>
  <c r="O27" i="10"/>
  <c r="W59" i="26" s="1"/>
  <c r="O26" i="10"/>
  <c r="W58" i="26" s="1"/>
  <c r="N9" i="12"/>
  <c r="B2" i="10"/>
  <c r="CR181" i="24"/>
  <c r="CP167" i="24"/>
  <c r="CB184" i="24"/>
  <c r="CE148" i="24"/>
  <c r="CI53" i="24"/>
  <c r="CI237" i="24"/>
  <c r="BW232" i="24"/>
  <c r="BW170" i="24"/>
  <c r="CH28" i="24"/>
  <c r="CR217" i="24"/>
  <c r="CA194" i="24"/>
  <c r="BS6" i="24"/>
  <c r="AK42" i="26" s="1"/>
  <c r="CR115" i="24"/>
  <c r="CP199" i="24"/>
  <c r="CT189" i="24"/>
  <c r="CB194" i="24"/>
  <c r="BW174" i="24"/>
  <c r="CN80" i="24"/>
  <c r="CH44" i="24"/>
  <c r="CI29" i="24"/>
  <c r="CF218" i="24"/>
  <c r="BW151" i="24"/>
  <c r="BS85" i="24"/>
  <c r="CE213" i="24"/>
  <c r="BS28" i="24"/>
  <c r="CT82" i="24"/>
  <c r="CN147" i="24"/>
  <c r="BS151" i="24"/>
  <c r="CN74" i="24"/>
  <c r="CI79" i="24"/>
  <c r="CS109" i="24"/>
  <c r="CD10" i="24"/>
  <c r="CH9" i="24"/>
  <c r="CA28" i="24"/>
  <c r="CE51" i="24"/>
  <c r="BS25" i="24"/>
  <c r="CJ239" i="24"/>
  <c r="CA146" i="24"/>
  <c r="CB30" i="24"/>
  <c r="CO69" i="24"/>
  <c r="CF39" i="24"/>
  <c r="CA102" i="24"/>
  <c r="CI33" i="24"/>
  <c r="CF91" i="24"/>
  <c r="BZ27" i="24"/>
  <c r="BW54" i="24"/>
  <c r="CE14" i="24"/>
  <c r="BS134" i="24"/>
  <c r="CH186" i="24"/>
  <c r="CN228" i="24"/>
  <c r="CS174" i="24"/>
  <c r="CS205" i="24"/>
  <c r="CA170" i="24"/>
  <c r="CF221" i="24"/>
  <c r="CP202" i="24"/>
  <c r="BW234" i="24"/>
  <c r="CO219" i="24"/>
  <c r="CT166" i="24"/>
  <c r="BS168" i="24"/>
  <c r="CN236" i="24"/>
  <c r="CB163" i="24"/>
  <c r="CI138" i="24"/>
  <c r="CN54" i="24"/>
  <c r="CF231" i="24"/>
  <c r="CN12" i="24"/>
  <c r="CS23" i="24"/>
  <c r="CP213" i="24"/>
  <c r="CS165" i="24"/>
  <c r="CR30" i="24"/>
  <c r="CA174" i="24"/>
  <c r="CH20" i="24"/>
  <c r="CT197" i="24"/>
  <c r="CF71" i="24"/>
  <c r="CD212" i="24"/>
  <c r="CA151" i="24"/>
  <c r="CT21" i="24"/>
  <c r="CF241" i="24"/>
  <c r="CN96" i="24"/>
  <c r="CE231" i="24"/>
  <c r="CB32" i="24"/>
  <c r="CR66" i="24"/>
  <c r="BS166" i="24"/>
  <c r="CJ25" i="24"/>
  <c r="CS110" i="24"/>
  <c r="CN36" i="24"/>
  <c r="CO36" i="24"/>
  <c r="BS15" i="24"/>
  <c r="CP24" i="24"/>
  <c r="CS101" i="24"/>
  <c r="BS208" i="24"/>
  <c r="CB114" i="24"/>
  <c r="CH106" i="24"/>
  <c r="CT23" i="24"/>
  <c r="CJ65" i="24"/>
  <c r="CB93" i="24"/>
  <c r="CO68" i="24"/>
  <c r="BS65" i="24"/>
  <c r="CI31" i="24"/>
  <c r="BZ54" i="24"/>
  <c r="BZ80" i="24"/>
  <c r="CF107" i="24"/>
  <c r="CO190" i="24"/>
  <c r="CJ22" i="24"/>
  <c r="CE193" i="24"/>
  <c r="CN196" i="24"/>
  <c r="CD56" i="24"/>
  <c r="CI90" i="24"/>
  <c r="CE139" i="24"/>
  <c r="CS116" i="24"/>
  <c r="BZ235" i="24"/>
  <c r="CT222" i="24"/>
  <c r="CF145" i="24"/>
  <c r="CA221" i="24"/>
  <c r="CS219" i="24"/>
  <c r="CD226" i="24"/>
  <c r="BZ204" i="24"/>
  <c r="CN50" i="24"/>
  <c r="CH80" i="24"/>
  <c r="CO152" i="24"/>
  <c r="CH60" i="24"/>
  <c r="CN215" i="24"/>
  <c r="CE190" i="24"/>
  <c r="CJ222" i="24"/>
  <c r="CF211" i="24"/>
  <c r="CI99" i="24"/>
  <c r="BS24" i="24"/>
  <c r="CR239" i="24"/>
  <c r="CI62" i="24"/>
  <c r="CS141" i="24"/>
  <c r="CN33" i="24"/>
  <c r="CI81" i="24"/>
  <c r="BS27" i="24"/>
  <c r="CJ62" i="24"/>
  <c r="CD169" i="24"/>
  <c r="CI129" i="24"/>
  <c r="CB214" i="24"/>
  <c r="CO121" i="24"/>
  <c r="CE94" i="24"/>
  <c r="CO213" i="24"/>
  <c r="CF56" i="24"/>
  <c r="CR83" i="24"/>
  <c r="BW241" i="24"/>
  <c r="CE79" i="24"/>
  <c r="BW23" i="24"/>
  <c r="CF43" i="24"/>
  <c r="BW77" i="24"/>
  <c r="CB65" i="24"/>
  <c r="CT38" i="24"/>
  <c r="CF84" i="24"/>
  <c r="CP29" i="24"/>
  <c r="CJ107" i="24"/>
  <c r="BW49" i="24"/>
  <c r="CO53" i="24"/>
  <c r="BW84" i="24"/>
  <c r="CB17" i="24"/>
  <c r="BZ99" i="24"/>
  <c r="CF139" i="24"/>
  <c r="CS234" i="24"/>
  <c r="CR213" i="24"/>
  <c r="CH18" i="24"/>
  <c r="CH207" i="24"/>
  <c r="CI211" i="24"/>
  <c r="CR223" i="24"/>
  <c r="CJ122" i="24"/>
  <c r="CE238" i="24"/>
  <c r="CI140" i="24"/>
  <c r="CD134" i="24"/>
  <c r="BS190" i="24"/>
  <c r="CN132" i="24"/>
  <c r="BS204" i="24"/>
  <c r="CP235" i="24"/>
  <c r="CT161" i="24"/>
  <c r="CI85" i="24"/>
  <c r="CO103" i="24"/>
  <c r="CF69" i="24"/>
  <c r="CT216" i="24"/>
  <c r="CI159" i="24"/>
  <c r="CO63" i="24"/>
  <c r="CJ23" i="24"/>
  <c r="CD210" i="24"/>
  <c r="CE117" i="24"/>
  <c r="BZ11" i="24"/>
  <c r="BZ150" i="24"/>
  <c r="CF13" i="24"/>
  <c r="CA64" i="24"/>
  <c r="CP128" i="24"/>
  <c r="CH49" i="24"/>
  <c r="CF186" i="24"/>
  <c r="BZ167" i="24"/>
  <c r="CE131" i="24"/>
  <c r="BZ240" i="24"/>
  <c r="BW210" i="24"/>
  <c r="CE152" i="24"/>
  <c r="CD93" i="24"/>
  <c r="BW150" i="24"/>
  <c r="CF45" i="24"/>
  <c r="CO201" i="24"/>
  <c r="CB89" i="24"/>
  <c r="CF44" i="24"/>
  <c r="BW55" i="24"/>
  <c r="CT61" i="24"/>
  <c r="CS61" i="24"/>
  <c r="CT42" i="24"/>
  <c r="BS49" i="24"/>
  <c r="BW38" i="24"/>
  <c r="CH17" i="24"/>
  <c r="CF29" i="24"/>
  <c r="CE136" i="24"/>
  <c r="CF16" i="24"/>
  <c r="CN104" i="24"/>
  <c r="CI166" i="24"/>
  <c r="BS176" i="24"/>
  <c r="CP121" i="24"/>
  <c r="CT125" i="24"/>
  <c r="CN78" i="24"/>
  <c r="BW21" i="24"/>
  <c r="CN60" i="24"/>
  <c r="CD24" i="24"/>
  <c r="CT40" i="24"/>
  <c r="BW18" i="24"/>
  <c r="CT109" i="24"/>
  <c r="CB57" i="24"/>
  <c r="CT70" i="24"/>
  <c r="BS106" i="24"/>
  <c r="CP101" i="24"/>
  <c r="BS79" i="24"/>
  <c r="CH89" i="24"/>
  <c r="CF66" i="24"/>
  <c r="CA71" i="24"/>
  <c r="CT78" i="24"/>
  <c r="CB62" i="24"/>
  <c r="CD67" i="24"/>
  <c r="CR65" i="24"/>
  <c r="CB102" i="24"/>
  <c r="BS19" i="24"/>
  <c r="CE45" i="24"/>
  <c r="CT63" i="24"/>
  <c r="CT68" i="24"/>
  <c r="CS51" i="24"/>
  <c r="BW24" i="24"/>
  <c r="CS70" i="24"/>
  <c r="CO48" i="24"/>
  <c r="CT37" i="24"/>
  <c r="CH41" i="24"/>
  <c r="CR69" i="24"/>
  <c r="BZ36" i="24"/>
  <c r="CJ66" i="24"/>
  <c r="BW190" i="24"/>
  <c r="CF25" i="24"/>
  <c r="CN216" i="24"/>
  <c r="CR82" i="24"/>
  <c r="CS125" i="24"/>
  <c r="CI23" i="24"/>
  <c r="CH32" i="24"/>
  <c r="CA181" i="24"/>
  <c r="CD68" i="24"/>
  <c r="BW11" i="24"/>
  <c r="BW26" i="24"/>
  <c r="CN101" i="24"/>
  <c r="CE169" i="24"/>
  <c r="CS106" i="24"/>
  <c r="CO96" i="24"/>
  <c r="CD29" i="24"/>
  <c r="CT115" i="24"/>
  <c r="CH25" i="24"/>
  <c r="CP14" i="24"/>
  <c r="CS37" i="24"/>
  <c r="CJ9" i="24"/>
  <c r="CN117" i="24"/>
  <c r="CN89" i="24"/>
  <c r="CO207" i="24"/>
  <c r="CR86" i="24"/>
  <c r="CH188" i="24"/>
  <c r="CI37" i="24"/>
  <c r="CE141" i="24"/>
  <c r="CJ105" i="24"/>
  <c r="CO51" i="24"/>
  <c r="CF214" i="24"/>
  <c r="CI41" i="24"/>
  <c r="CN232" i="24"/>
  <c r="CP55" i="24"/>
  <c r="CN7" i="24"/>
  <c r="CE72" i="24"/>
  <c r="BZ102" i="24"/>
  <c r="CO31" i="24"/>
  <c r="BS55" i="24"/>
  <c r="CR49" i="24"/>
  <c r="CJ85" i="24"/>
  <c r="CD120" i="24"/>
  <c r="CJ119" i="24"/>
  <c r="CB103" i="24"/>
  <c r="BZ32" i="24"/>
  <c r="BS62" i="24"/>
  <c r="CA117" i="24"/>
  <c r="CP28" i="24"/>
  <c r="CD79" i="24"/>
  <c r="BS47" i="24"/>
  <c r="CE60" i="24"/>
  <c r="BW95" i="24"/>
  <c r="CF76" i="24"/>
  <c r="CJ82" i="24"/>
  <c r="CA60" i="24"/>
  <c r="CI100" i="24"/>
  <c r="CB153" i="24"/>
  <c r="CH172" i="24"/>
  <c r="CN227" i="24"/>
  <c r="CF200" i="24"/>
  <c r="CH54" i="24"/>
  <c r="BS224" i="24"/>
  <c r="BS100" i="24"/>
  <c r="CJ88" i="24"/>
  <c r="CR156" i="24"/>
  <c r="CA47" i="24"/>
  <c r="CF10" i="24"/>
  <c r="CE78" i="24"/>
  <c r="BW68" i="24"/>
  <c r="BW44" i="24"/>
  <c r="BW17" i="24"/>
  <c r="BZ17" i="24"/>
  <c r="CB76" i="24"/>
  <c r="CR29" i="24"/>
  <c r="BS10" i="24"/>
  <c r="CP48" i="24"/>
  <c r="CH88" i="24"/>
  <c r="CR21" i="24"/>
  <c r="CJ64" i="24"/>
  <c r="CJ47" i="24"/>
  <c r="CP241" i="24"/>
  <c r="CS73" i="24"/>
  <c r="BW42" i="24"/>
  <c r="CI130" i="24"/>
  <c r="CA82" i="24"/>
  <c r="CJ181" i="24"/>
  <c r="BS173" i="24"/>
  <c r="CI214" i="24"/>
  <c r="CR50" i="24"/>
  <c r="BZ149" i="24"/>
  <c r="CH241" i="24"/>
  <c r="CA232" i="24"/>
  <c r="CD30" i="24"/>
  <c r="CN70" i="24"/>
  <c r="BS110" i="24"/>
  <c r="CR15" i="24"/>
  <c r="CS147" i="24"/>
  <c r="CB16" i="24"/>
  <c r="CR8" i="24"/>
  <c r="CA210" i="24"/>
  <c r="CO28" i="24"/>
  <c r="BW7" i="24"/>
  <c r="CS96" i="24"/>
  <c r="CO35" i="24"/>
  <c r="CJ16" i="24"/>
  <c r="CT69" i="24"/>
  <c r="CT46" i="24"/>
  <c r="BS150" i="24"/>
  <c r="CO193" i="24"/>
  <c r="CJ202" i="24"/>
  <c r="CN26" i="24"/>
  <c r="BZ21" i="24"/>
  <c r="CS240" i="24"/>
  <c r="CR62" i="24"/>
  <c r="CA11" i="24"/>
  <c r="CO115" i="24"/>
  <c r="CN209" i="24"/>
  <c r="CR43" i="24"/>
  <c r="CH146" i="24"/>
  <c r="CT106" i="24"/>
  <c r="BZ176" i="24"/>
  <c r="CO44" i="24"/>
  <c r="CO76" i="24"/>
  <c r="CH90" i="24"/>
  <c r="BS71" i="24"/>
  <c r="CH39" i="24"/>
  <c r="CF18" i="24"/>
  <c r="CR88" i="24"/>
  <c r="CD89" i="24"/>
  <c r="CP39" i="24"/>
  <c r="CO7" i="24"/>
  <c r="BW46" i="24"/>
  <c r="CO40" i="24"/>
  <c r="CH53" i="24"/>
  <c r="CJ57" i="24"/>
  <c r="BW31" i="24"/>
  <c r="CJ20" i="24"/>
  <c r="CD43" i="24"/>
  <c r="CF88" i="24"/>
  <c r="CA24" i="24"/>
  <c r="CE40" i="24"/>
  <c r="CB199" i="24"/>
  <c r="CH227" i="24"/>
  <c r="CA20" i="24"/>
  <c r="CD80" i="24"/>
  <c r="CN179" i="24"/>
  <c r="BS18" i="24"/>
  <c r="BW28" i="24"/>
  <c r="CI58" i="24"/>
  <c r="CT239" i="24"/>
  <c r="CT71" i="24"/>
  <c r="CO72" i="24"/>
  <c r="CB26" i="24"/>
  <c r="BZ68" i="24"/>
  <c r="CA44" i="24"/>
  <c r="CA17" i="24"/>
  <c r="CP35" i="24"/>
  <c r="CN19" i="24"/>
  <c r="CD73" i="24"/>
  <c r="CF20" i="24"/>
  <c r="CT29" i="24"/>
  <c r="CE76" i="24"/>
  <c r="CI18" i="24"/>
  <c r="BS39" i="24"/>
  <c r="CF201" i="24"/>
  <c r="CT31" i="24"/>
  <c r="CO22" i="24"/>
  <c r="CA42" i="24"/>
  <c r="CD83" i="24"/>
  <c r="CN121" i="24"/>
  <c r="CJ185" i="24"/>
  <c r="CP210" i="24"/>
  <c r="BZ94" i="24"/>
  <c r="CN30" i="24"/>
  <c r="CP236" i="24"/>
  <c r="CS107" i="24"/>
  <c r="CT8" i="24"/>
  <c r="CB201" i="24"/>
  <c r="BW228" i="24"/>
  <c r="BS205" i="24"/>
  <c r="BS220" i="24"/>
  <c r="CI9" i="24"/>
  <c r="BS56" i="24"/>
  <c r="BW181" i="24"/>
  <c r="BW231" i="24"/>
  <c r="CS105" i="24"/>
  <c r="CN21" i="24"/>
  <c r="BW239" i="24"/>
  <c r="CS111" i="24"/>
  <c r="BW99" i="24"/>
  <c r="CS68" i="24"/>
  <c r="CJ67" i="24"/>
  <c r="CS38" i="24"/>
  <c r="CP67" i="24"/>
  <c r="CD191" i="24"/>
  <c r="CO170" i="24"/>
  <c r="CE92" i="24"/>
  <c r="CD128" i="24"/>
  <c r="CH240" i="24"/>
  <c r="BS222" i="24"/>
  <c r="CP70" i="24"/>
  <c r="CJ32" i="24"/>
  <c r="CF78" i="24"/>
  <c r="CT241" i="24"/>
  <c r="CE38" i="24"/>
  <c r="CO61" i="24"/>
  <c r="CR35" i="24"/>
  <c r="CT22" i="24"/>
  <c r="BW71" i="24"/>
  <c r="CJ50" i="24"/>
  <c r="CT92" i="24"/>
  <c r="CJ39" i="24"/>
  <c r="CE48" i="24"/>
  <c r="CI89" i="24"/>
  <c r="BS152" i="24"/>
  <c r="CS31" i="24"/>
  <c r="CF50" i="24"/>
  <c r="CB101" i="24"/>
  <c r="CJ43" i="24"/>
  <c r="CN11" i="24"/>
  <c r="CB71" i="24"/>
  <c r="CA31" i="24"/>
  <c r="CO15" i="24"/>
  <c r="BW66" i="24"/>
  <c r="CS130" i="24"/>
  <c r="CA46" i="24"/>
  <c r="CT44" i="24"/>
  <c r="CP234" i="24"/>
  <c r="CH72" i="24"/>
  <c r="CT7" i="24"/>
  <c r="CI113" i="24"/>
  <c r="CD211" i="24"/>
  <c r="CD85" i="24"/>
  <c r="CS65" i="24"/>
  <c r="CR53" i="24"/>
  <c r="CI50" i="24"/>
  <c r="CF75" i="24"/>
  <c r="CS143" i="24"/>
  <c r="CO71" i="24"/>
  <c r="BW65" i="24"/>
  <c r="CI67" i="24"/>
  <c r="CJ56" i="24"/>
  <c r="CO17" i="24"/>
  <c r="CB99" i="24"/>
  <c r="CB49" i="24"/>
  <c r="CT58" i="24"/>
  <c r="CE44" i="24"/>
  <c r="CR100" i="24"/>
  <c r="CB28" i="24"/>
  <c r="CS21" i="24"/>
  <c r="CA34" i="24"/>
  <c r="CS16" i="24"/>
  <c r="CH59" i="24"/>
  <c r="CP18" i="24"/>
  <c r="CE227" i="24"/>
  <c r="CF189" i="24"/>
  <c r="CJ233" i="24"/>
  <c r="CB174" i="24"/>
  <c r="CI108" i="24"/>
  <c r="CI119" i="24"/>
  <c r="CN38" i="24"/>
  <c r="CF239" i="24"/>
  <c r="CE108" i="24"/>
  <c r="CH239" i="24"/>
  <c r="CS66" i="24"/>
  <c r="CJ131" i="24"/>
  <c r="CI95" i="24"/>
  <c r="CB226" i="24"/>
  <c r="CR42" i="24"/>
  <c r="CI111" i="24"/>
  <c r="CH115" i="24"/>
  <c r="CA241" i="24"/>
  <c r="BS142" i="24"/>
  <c r="CB29" i="24"/>
  <c r="CP17" i="24"/>
  <c r="CF15" i="24"/>
  <c r="CA49" i="24"/>
  <c r="BS30" i="24"/>
  <c r="CD189" i="24"/>
  <c r="CO14" i="24"/>
  <c r="CT160" i="24"/>
  <c r="CN28" i="24"/>
  <c r="CO93" i="24"/>
  <c r="CS175" i="24"/>
  <c r="CH117" i="24"/>
  <c r="CI42" i="24"/>
  <c r="CP91" i="24"/>
  <c r="CP141" i="24"/>
  <c r="CS99" i="24"/>
  <c r="CN211" i="24"/>
  <c r="CO58" i="24"/>
  <c r="CB107" i="24"/>
  <c r="CH51" i="24"/>
  <c r="BW61" i="24"/>
  <c r="CE50" i="24"/>
  <c r="CE61" i="24"/>
  <c r="CP22" i="24"/>
  <c r="CS34" i="24"/>
  <c r="CT127" i="24"/>
  <c r="BS36" i="24"/>
  <c r="CI51" i="24"/>
  <c r="CF206" i="24"/>
  <c r="CN218" i="24"/>
  <c r="CB150" i="24"/>
  <c r="CE30" i="24"/>
  <c r="BW43" i="24"/>
  <c r="CT62" i="24"/>
  <c r="CP79" i="24"/>
  <c r="CS42" i="24"/>
  <c r="CJ11" i="24"/>
  <c r="BS129" i="24"/>
  <c r="CS72" i="24"/>
  <c r="BZ159" i="24"/>
  <c r="CS229" i="24"/>
  <c r="BW110" i="24"/>
  <c r="CF212" i="24"/>
  <c r="CN220" i="24"/>
  <c r="BW216" i="24"/>
  <c r="BS95" i="24"/>
  <c r="CP25" i="24"/>
  <c r="CA237" i="24"/>
  <c r="CN90" i="24"/>
  <c r="BS37" i="24"/>
  <c r="BW80" i="24"/>
  <c r="CJ33" i="24"/>
  <c r="CP45" i="24"/>
  <c r="CR23" i="24"/>
  <c r="CP52" i="24"/>
  <c r="CN61" i="24"/>
  <c r="CO151" i="24"/>
  <c r="CJ44" i="24"/>
  <c r="CJ40" i="24"/>
  <c r="CB108" i="24"/>
  <c r="CS87" i="24"/>
  <c r="CS69" i="24"/>
  <c r="CP240" i="24"/>
  <c r="CT171" i="24"/>
  <c r="CD91" i="24"/>
  <c r="CJ35" i="24"/>
  <c r="BW129" i="24"/>
  <c r="BS13" i="24"/>
  <c r="CT10" i="24"/>
  <c r="CB47" i="24"/>
  <c r="CJ13" i="24"/>
  <c r="CI176" i="24"/>
  <c r="CE12" i="24"/>
  <c r="CB88" i="24"/>
  <c r="CD149" i="24"/>
  <c r="BW85" i="24"/>
  <c r="CH77" i="24"/>
  <c r="BS127" i="24"/>
  <c r="CR168" i="24"/>
  <c r="CP143" i="24"/>
  <c r="BW96" i="24"/>
  <c r="CR52" i="24"/>
  <c r="CP179" i="24"/>
  <c r="CD22" i="24"/>
  <c r="CO143" i="24"/>
  <c r="CF217" i="24"/>
  <c r="CO11" i="24"/>
  <c r="CA150" i="24"/>
  <c r="CP21" i="24"/>
  <c r="BZ108" i="24"/>
  <c r="BZ39" i="24"/>
  <c r="CF58" i="24"/>
  <c r="CI47" i="24"/>
  <c r="BS58" i="24"/>
  <c r="CP10" i="24"/>
  <c r="CE39" i="24"/>
  <c r="CD71" i="24"/>
  <c r="CJ98" i="24"/>
  <c r="CD75" i="24"/>
  <c r="CS47" i="24"/>
  <c r="CI49" i="24"/>
  <c r="BS43" i="24"/>
  <c r="CF77" i="24"/>
  <c r="CO43" i="24"/>
  <c r="CD55" i="24"/>
  <c r="CF126" i="24"/>
  <c r="BS128" i="24"/>
  <c r="CO83" i="24"/>
  <c r="CP162" i="24"/>
  <c r="CE34" i="24"/>
  <c r="CB130" i="24"/>
  <c r="CD31" i="24"/>
  <c r="CD98" i="24"/>
  <c r="CR103" i="24"/>
  <c r="BZ48" i="24"/>
  <c r="CE87" i="24"/>
  <c r="BS59" i="24"/>
  <c r="CT103" i="24"/>
  <c r="CJ149" i="24"/>
  <c r="CB110" i="24"/>
  <c r="CR125" i="24"/>
  <c r="CR126" i="24"/>
  <c r="CR87" i="24"/>
  <c r="BZ113" i="24"/>
  <c r="BW188" i="24"/>
  <c r="CT118" i="24"/>
  <c r="CR38" i="24"/>
  <c r="BS122" i="24"/>
  <c r="CN94" i="24"/>
  <c r="BZ166" i="24"/>
  <c r="CR144" i="24"/>
  <c r="CH101" i="24"/>
  <c r="CJ136" i="24"/>
  <c r="CI160" i="24"/>
  <c r="CO98" i="24"/>
  <c r="CR18" i="24"/>
  <c r="CF223" i="24"/>
  <c r="CB239" i="24"/>
  <c r="CB189" i="24"/>
  <c r="CH14" i="24"/>
  <c r="BW106" i="24"/>
  <c r="CE88" i="24"/>
  <c r="CH13" i="24"/>
  <c r="CE37" i="24"/>
  <c r="CA161" i="24"/>
  <c r="CI114" i="24"/>
  <c r="BS45" i="24"/>
  <c r="CP8" i="24"/>
  <c r="CI154" i="24"/>
  <c r="CH112" i="24"/>
  <c r="CP31" i="24"/>
  <c r="CJ78" i="24"/>
  <c r="CJ106" i="24"/>
  <c r="CR112" i="24"/>
  <c r="CS20" i="24"/>
  <c r="CR33" i="24"/>
  <c r="CS30" i="24"/>
  <c r="CJ71" i="24"/>
  <c r="CA35" i="24"/>
  <c r="CN13" i="24"/>
  <c r="CB232" i="24"/>
  <c r="CD218" i="24"/>
  <c r="CI101" i="24"/>
  <c r="BS22" i="24"/>
  <c r="CH120" i="24"/>
  <c r="CI77" i="24"/>
  <c r="CO101" i="24"/>
  <c r="CP12" i="24"/>
  <c r="CP27" i="24"/>
  <c r="CH47" i="24"/>
  <c r="CJ63" i="24"/>
  <c r="CJ30" i="24"/>
  <c r="CS149" i="24"/>
  <c r="CT19" i="24"/>
  <c r="CR27" i="24"/>
  <c r="CH75" i="24"/>
  <c r="CJ28" i="24"/>
  <c r="CT65" i="24"/>
  <c r="CO123" i="24"/>
  <c r="CP112" i="24"/>
  <c r="CB42" i="24"/>
  <c r="CT207" i="24"/>
  <c r="CI133" i="24"/>
  <c r="CP183" i="24"/>
  <c r="CT35" i="24"/>
  <c r="CS102" i="24"/>
  <c r="BS235" i="24"/>
  <c r="CN188" i="24"/>
  <c r="CD52" i="24"/>
  <c r="CR36" i="24"/>
  <c r="CH149" i="24"/>
  <c r="CH129" i="24"/>
  <c r="CO111" i="24"/>
  <c r="CJ19" i="24"/>
  <c r="CJ121" i="24"/>
  <c r="CT51" i="24"/>
  <c r="CI40" i="24"/>
  <c r="CN77" i="24"/>
  <c r="CO56" i="24"/>
  <c r="BW22" i="24"/>
  <c r="CB9" i="24"/>
  <c r="CT75" i="24"/>
  <c r="CB51" i="24"/>
  <c r="CS48" i="24"/>
  <c r="CF165" i="24"/>
  <c r="CN84" i="24"/>
  <c r="CP225" i="24"/>
  <c r="CI93" i="24"/>
  <c r="CI110" i="24"/>
  <c r="CT112" i="24"/>
  <c r="CF158" i="24"/>
  <c r="CO74" i="24"/>
  <c r="CI128" i="24"/>
  <c r="CB35" i="24"/>
  <c r="CE64" i="24"/>
  <c r="CT123" i="24"/>
  <c r="CN72" i="24"/>
  <c r="CJ7" i="24"/>
  <c r="CH7" i="24"/>
  <c r="CT94" i="24"/>
  <c r="CD215" i="24"/>
  <c r="CF46" i="24"/>
  <c r="CN51" i="24"/>
  <c r="CP37" i="24"/>
  <c r="CO57" i="24"/>
  <c r="CF68" i="24"/>
  <c r="CO33" i="24"/>
  <c r="CJ42" i="24"/>
  <c r="CD23" i="24"/>
  <c r="CH21" i="24"/>
  <c r="CS60" i="24"/>
  <c r="CP59" i="24"/>
  <c r="CJ189" i="24"/>
  <c r="BZ110" i="24"/>
  <c r="CF113" i="24"/>
  <c r="CO46" i="24"/>
  <c r="BW47" i="24"/>
  <c r="CF32" i="24"/>
  <c r="CI65" i="24"/>
  <c r="BZ241" i="24"/>
  <c r="CS82" i="24"/>
  <c r="CE47" i="24"/>
  <c r="BZ95" i="24"/>
  <c r="CB241" i="24"/>
  <c r="BS156" i="24"/>
  <c r="CT39" i="24"/>
  <c r="CP71" i="24"/>
  <c r="CD77" i="24"/>
  <c r="CI72" i="24"/>
  <c r="CP11" i="24"/>
  <c r="CH113" i="24"/>
  <c r="CB85" i="24"/>
  <c r="CP134" i="24"/>
  <c r="CH108" i="24"/>
  <c r="BW51" i="24"/>
  <c r="CF169" i="24"/>
  <c r="CT88" i="24"/>
  <c r="CN181" i="24"/>
  <c r="BW235" i="24"/>
  <c r="CR183" i="24"/>
  <c r="CH56" i="24"/>
  <c r="BZ207" i="24"/>
  <c r="CS17" i="24"/>
  <c r="CF202" i="24"/>
  <c r="CT16" i="24"/>
  <c r="CO39" i="24"/>
  <c r="CF60" i="24"/>
  <c r="CN107" i="24"/>
  <c r="BW69" i="24"/>
  <c r="CP94" i="24"/>
  <c r="CS52" i="24"/>
  <c r="BZ22" i="24"/>
  <c r="CB75" i="24"/>
  <c r="CO62" i="24"/>
  <c r="CR67" i="24"/>
  <c r="CD174" i="24"/>
  <c r="BW200" i="24"/>
  <c r="CI215" i="24"/>
  <c r="CP227" i="24"/>
  <c r="CI109" i="24"/>
  <c r="CI13" i="24"/>
  <c r="CT12" i="24"/>
  <c r="CN66" i="24"/>
  <c r="CO64" i="24"/>
  <c r="CS137" i="24"/>
  <c r="CJ21" i="24"/>
  <c r="CJ80" i="24"/>
  <c r="CJ132" i="24"/>
  <c r="CN18" i="24"/>
  <c r="CD12" i="24"/>
  <c r="CS241" i="24"/>
  <c r="CE58" i="24"/>
  <c r="CB63" i="24"/>
  <c r="BW79" i="24"/>
  <c r="CF26" i="24"/>
  <c r="CH37" i="24"/>
  <c r="CT32" i="24"/>
  <c r="CE20" i="24"/>
  <c r="CF133" i="24"/>
  <c r="CS55" i="24"/>
  <c r="CN8" i="24"/>
  <c r="CN41" i="24"/>
  <c r="CD86" i="24"/>
  <c r="CD103" i="24"/>
  <c r="CH187" i="24"/>
  <c r="CJ241" i="24"/>
  <c r="CT20" i="24"/>
  <c r="CI26" i="24"/>
  <c r="CB72" i="24"/>
  <c r="BS70" i="24"/>
  <c r="CF137" i="24"/>
  <c r="CB73" i="24"/>
  <c r="CT56" i="24"/>
  <c r="CB46" i="24"/>
  <c r="CH43" i="24"/>
  <c r="CA66" i="24"/>
  <c r="BS23" i="24"/>
  <c r="CP106" i="24"/>
  <c r="CD15" i="24"/>
  <c r="CS78" i="24"/>
  <c r="BS226" i="24"/>
  <c r="BW48" i="24"/>
  <c r="BW78" i="24"/>
  <c r="CA130" i="24"/>
  <c r="CF85" i="24"/>
  <c r="CP109" i="24"/>
  <c r="CT97" i="24"/>
  <c r="CN118" i="24"/>
  <c r="CO79" i="24"/>
  <c r="CE119" i="24"/>
  <c r="CI94" i="24"/>
  <c r="CE176" i="24"/>
  <c r="CE106" i="24"/>
  <c r="CD200" i="24"/>
  <c r="CI27" i="24"/>
  <c r="BS114" i="24"/>
  <c r="CF208" i="24"/>
  <c r="CP20" i="24"/>
  <c r="CB45" i="24"/>
  <c r="CI68" i="24"/>
  <c r="CA69" i="24"/>
  <c r="BW62" i="24"/>
  <c r="CE19" i="24"/>
  <c r="CH67" i="24"/>
  <c r="CD27" i="24"/>
  <c r="CI74" i="24"/>
  <c r="CJ69" i="24"/>
  <c r="CS201" i="24"/>
  <c r="BW199" i="24"/>
  <c r="CO137" i="24"/>
  <c r="BW161" i="24"/>
  <c r="CS140" i="24"/>
  <c r="CR92" i="24"/>
  <c r="CA180" i="24"/>
  <c r="CH52" i="24"/>
  <c r="CA239" i="24"/>
  <c r="CA99" i="24"/>
  <c r="CJ53" i="24"/>
  <c r="CP90" i="24"/>
  <c r="CI103" i="24"/>
  <c r="CD221" i="24"/>
  <c r="CN208" i="24"/>
  <c r="CF8" i="24"/>
  <c r="CD116" i="24"/>
  <c r="CO240" i="24"/>
  <c r="CI7" i="24"/>
  <c r="BW27" i="24"/>
  <c r="CB151" i="24"/>
  <c r="CH92" i="24"/>
  <c r="CA106" i="24"/>
  <c r="CS74" i="24"/>
  <c r="CP75" i="24"/>
  <c r="CI22" i="24"/>
  <c r="CF72" i="24"/>
  <c r="CB117" i="24"/>
  <c r="CI168" i="24"/>
  <c r="CO97" i="24"/>
  <c r="CF229" i="24"/>
  <c r="CO9" i="24"/>
  <c r="CI25" i="24"/>
  <c r="CO149" i="24"/>
  <c r="CA65" i="24"/>
  <c r="CN23" i="24"/>
  <c r="CT99" i="24"/>
  <c r="CD37" i="24"/>
  <c r="CP40" i="24"/>
  <c r="CH93" i="24"/>
  <c r="CP53" i="24"/>
  <c r="CH31" i="24"/>
  <c r="CF219" i="24"/>
  <c r="CS27" i="24"/>
  <c r="BW83" i="24"/>
  <c r="CO12" i="24"/>
  <c r="BW124" i="24"/>
  <c r="CA37" i="24"/>
  <c r="BW52" i="24"/>
  <c r="CR118" i="24"/>
  <c r="CF70" i="24"/>
  <c r="CE100" i="24"/>
  <c r="CH104" i="24"/>
  <c r="CS135" i="24"/>
  <c r="BW160" i="24"/>
  <c r="CN17" i="24"/>
  <c r="CI92" i="24"/>
  <c r="CN16" i="24"/>
  <c r="CR148" i="24"/>
  <c r="CJ12" i="24"/>
  <c r="BS12" i="24"/>
  <c r="CP36" i="24"/>
  <c r="CF135" i="24"/>
  <c r="BS61" i="24"/>
  <c r="BW105" i="24"/>
  <c r="CB34" i="24"/>
  <c r="CE96" i="24"/>
  <c r="CO45" i="24"/>
  <c r="CE25" i="24"/>
  <c r="BS96" i="24"/>
  <c r="CT67" i="24"/>
  <c r="BW63" i="24"/>
  <c r="CE80" i="24"/>
  <c r="CD57" i="24"/>
  <c r="CB14" i="24"/>
  <c r="CE130" i="24"/>
  <c r="CR182" i="24"/>
  <c r="CF65" i="24"/>
  <c r="CI141" i="24"/>
  <c r="CD45" i="24"/>
  <c r="CD11" i="24"/>
  <c r="CB39" i="24"/>
  <c r="BZ15" i="24"/>
  <c r="CD106" i="24"/>
  <c r="CE85" i="24"/>
  <c r="CE225" i="24"/>
  <c r="CT85" i="24"/>
  <c r="CE62" i="24"/>
  <c r="CR146" i="24"/>
  <c r="CO84" i="24"/>
  <c r="BS98" i="24"/>
  <c r="BS149" i="24"/>
  <c r="BW152" i="24"/>
  <c r="CF125" i="24"/>
  <c r="CE229" i="24"/>
  <c r="CN165" i="24"/>
  <c r="CP191" i="24"/>
  <c r="CI163" i="24"/>
  <c r="CP187" i="24"/>
  <c r="CD166" i="24"/>
  <c r="CP239" i="24"/>
  <c r="CO187" i="24"/>
  <c r="CA141" i="24"/>
  <c r="CF121" i="24"/>
  <c r="CJ126" i="24"/>
  <c r="CE199" i="24"/>
  <c r="CN193" i="24"/>
  <c r="CN123" i="24"/>
  <c r="CE186" i="24"/>
  <c r="BS211" i="24"/>
  <c r="BS38" i="24"/>
  <c r="CB119" i="24"/>
  <c r="CO70" i="24"/>
  <c r="BS50" i="24"/>
  <c r="BZ84" i="24"/>
  <c r="CA84" i="24"/>
  <c r="CH35" i="24"/>
  <c r="CE67" i="24"/>
  <c r="CD126" i="24"/>
  <c r="CE113" i="24"/>
  <c r="BS11" i="24"/>
  <c r="CI43" i="24"/>
  <c r="CS239" i="24"/>
  <c r="CT54" i="24"/>
  <c r="BS88" i="24"/>
  <c r="CS71" i="24"/>
  <c r="BZ76" i="24"/>
  <c r="CP136" i="24"/>
  <c r="CA51" i="24"/>
  <c r="BW131" i="24"/>
  <c r="CF182" i="24"/>
  <c r="CH128" i="24"/>
  <c r="CJ138" i="24"/>
  <c r="CB221" i="24"/>
  <c r="BW169" i="24"/>
  <c r="CJ196" i="24"/>
  <c r="CA112" i="24"/>
  <c r="CF94" i="24"/>
  <c r="CE57" i="24"/>
  <c r="CP186" i="24"/>
  <c r="BS203" i="24"/>
  <c r="CO167" i="24"/>
  <c r="CH124" i="24"/>
  <c r="CT143" i="24"/>
  <c r="BZ226" i="24"/>
  <c r="CI55" i="24"/>
  <c r="CI75" i="24"/>
  <c r="CS169" i="24"/>
  <c r="CO194" i="24"/>
  <c r="CJ178" i="24"/>
  <c r="BZ244" i="24"/>
  <c r="BW243" i="24"/>
  <c r="CJ212" i="24"/>
  <c r="CJ142" i="24"/>
  <c r="CJ183" i="24"/>
  <c r="CB244" i="24"/>
  <c r="CE180" i="24"/>
  <c r="CI151" i="24"/>
  <c r="CR174" i="24"/>
  <c r="BW213" i="24"/>
  <c r="CP111" i="24"/>
  <c r="BW9" i="24"/>
  <c r="CD59" i="24"/>
  <c r="CN67" i="24"/>
  <c r="CB86" i="24"/>
  <c r="CB48" i="24"/>
  <c r="CD39" i="24"/>
  <c r="BW145" i="24"/>
  <c r="BS82" i="24"/>
  <c r="BS86" i="24"/>
  <c r="CD82" i="24"/>
  <c r="CB231" i="24"/>
  <c r="CO41" i="24"/>
  <c r="CE86" i="24"/>
  <c r="CI46" i="24"/>
  <c r="CR17" i="24"/>
  <c r="CS104" i="24"/>
  <c r="CB115" i="24"/>
  <c r="CE28" i="24"/>
  <c r="CA61" i="24"/>
  <c r="BS68" i="24"/>
  <c r="BW117" i="24"/>
  <c r="CF102" i="24"/>
  <c r="CA43" i="24"/>
  <c r="CN234" i="24"/>
  <c r="CA216" i="24"/>
  <c r="CE46" i="24"/>
  <c r="CR39" i="24"/>
  <c r="CT28" i="24"/>
  <c r="BW36" i="24"/>
  <c r="CF14" i="24"/>
  <c r="CD113" i="24"/>
  <c r="CB50" i="24"/>
  <c r="CP113" i="24"/>
  <c r="CI213" i="24"/>
  <c r="BW114" i="24"/>
  <c r="BS118" i="24"/>
  <c r="CD217" i="24"/>
  <c r="CO92" i="24"/>
  <c r="CI82" i="24"/>
  <c r="CR108" i="24"/>
  <c r="CR71" i="24"/>
  <c r="CP43" i="24"/>
  <c r="CB61" i="24"/>
  <c r="CS41" i="24"/>
  <c r="CT49" i="24"/>
  <c r="CN63" i="24"/>
  <c r="CP42" i="24"/>
  <c r="BW25" i="24"/>
  <c r="CF54" i="24"/>
  <c r="CF24" i="24"/>
  <c r="BW74" i="24"/>
  <c r="CF9" i="24"/>
  <c r="BW193" i="24"/>
  <c r="BZ29" i="24"/>
  <c r="BW130" i="24"/>
  <c r="CB55" i="24"/>
  <c r="CR141" i="24"/>
  <c r="CS36" i="24"/>
  <c r="CS198" i="24"/>
  <c r="CF143" i="24"/>
  <c r="CN128" i="24"/>
  <c r="CH145" i="24"/>
  <c r="CT102" i="24"/>
  <c r="CH107" i="24"/>
  <c r="BS136" i="24"/>
  <c r="BW94" i="24"/>
  <c r="CN127" i="24"/>
  <c r="CD145" i="24"/>
  <c r="BS165" i="24"/>
  <c r="BW101" i="24"/>
  <c r="CI148" i="24"/>
  <c r="BW233" i="24"/>
  <c r="CR162" i="24"/>
  <c r="CR79" i="24"/>
  <c r="CH220" i="24"/>
  <c r="BS197" i="24"/>
  <c r="CP232" i="24"/>
  <c r="BS191" i="24"/>
  <c r="CE99" i="24"/>
  <c r="CT25" i="24"/>
  <c r="CB41" i="24"/>
  <c r="CA38" i="24"/>
  <c r="BS64" i="24"/>
  <c r="BS53" i="24"/>
  <c r="CE116" i="24"/>
  <c r="CE31" i="24"/>
  <c r="BZ19" i="24"/>
  <c r="CO205" i="24"/>
  <c r="CP19" i="24"/>
  <c r="CF181" i="24"/>
  <c r="BZ130" i="24"/>
  <c r="CE42" i="24"/>
  <c r="BW76" i="24"/>
  <c r="CO144" i="24"/>
  <c r="CI44" i="24"/>
  <c r="CE220" i="24"/>
  <c r="CI241" i="24"/>
  <c r="CI118" i="24"/>
  <c r="CJ146" i="24"/>
  <c r="BW72" i="24"/>
  <c r="CD70" i="24"/>
  <c r="CN239" i="24"/>
  <c r="BZ210" i="24"/>
  <c r="CP26" i="24"/>
  <c r="CF27" i="24"/>
  <c r="CE66" i="24"/>
  <c r="CD25" i="24"/>
  <c r="CS39" i="24"/>
  <c r="CR22" i="24"/>
  <c r="CJ109" i="24"/>
  <c r="BZ61" i="24"/>
  <c r="CH91" i="24"/>
  <c r="BW34" i="24"/>
  <c r="CD41" i="24"/>
  <c r="CF130" i="24"/>
  <c r="CP41" i="24"/>
  <c r="CB91" i="24"/>
  <c r="CI131" i="24"/>
  <c r="CR150" i="24"/>
  <c r="CH208" i="24"/>
  <c r="CO136" i="24"/>
  <c r="CI189" i="24"/>
  <c r="CS94" i="24"/>
  <c r="CD8" i="24"/>
  <c r="CA79" i="24"/>
  <c r="CS57" i="24"/>
  <c r="CI52" i="24"/>
  <c r="CT73" i="24"/>
  <c r="CO82" i="24"/>
  <c r="CA63" i="24"/>
  <c r="CT34" i="24"/>
  <c r="CO132" i="24"/>
  <c r="CB15" i="24"/>
  <c r="BW98" i="24"/>
  <c r="CB68" i="24"/>
  <c r="BW73" i="24"/>
  <c r="CE24" i="24"/>
  <c r="BS121" i="24"/>
  <c r="CT36" i="24"/>
  <c r="CT116" i="24"/>
  <c r="CB66" i="24"/>
  <c r="CH176" i="24"/>
  <c r="CD125" i="24"/>
  <c r="CB79" i="24"/>
  <c r="CF81" i="24"/>
  <c r="CN108" i="24"/>
  <c r="BZ97" i="24"/>
  <c r="CB161" i="24"/>
  <c r="CO118" i="24"/>
  <c r="CF123" i="24"/>
  <c r="CA94" i="24"/>
  <c r="CN199" i="24"/>
  <c r="CP104" i="24"/>
  <c r="CE153" i="24"/>
  <c r="BZ101" i="24"/>
  <c r="CJ140" i="24"/>
  <c r="CD173" i="24"/>
  <c r="CO75" i="24"/>
  <c r="BS162" i="24"/>
  <c r="CB175" i="24"/>
  <c r="CP161" i="24"/>
  <c r="CE236" i="24"/>
  <c r="CO172" i="24"/>
  <c r="CR143" i="24"/>
  <c r="CI17" i="24"/>
  <c r="CR37" i="24"/>
  <c r="BW67" i="24"/>
  <c r="BZ44" i="24"/>
  <c r="CF92" i="24"/>
  <c r="CI66" i="24"/>
  <c r="CN55" i="24"/>
  <c r="CS43" i="24"/>
  <c r="CP81" i="24"/>
  <c r="CP100" i="24"/>
  <c r="CD131" i="24"/>
  <c r="BS109" i="24"/>
  <c r="BZ42" i="24"/>
  <c r="CE65" i="24"/>
  <c r="BS102" i="24"/>
  <c r="CO171" i="24"/>
  <c r="CF179" i="24"/>
  <c r="CN224" i="24"/>
  <c r="CN45" i="24"/>
  <c r="BS209" i="24"/>
  <c r="CR19" i="24"/>
  <c r="CD234" i="24"/>
  <c r="CO99" i="24"/>
  <c r="CF30" i="24"/>
  <c r="BZ79" i="24"/>
  <c r="CP64" i="24"/>
  <c r="CH85" i="24"/>
  <c r="CP78" i="24"/>
  <c r="BW88" i="24"/>
  <c r="BW50" i="24"/>
  <c r="CR16" i="24"/>
  <c r="CO102" i="24"/>
  <c r="CB105" i="24"/>
  <c r="CH33" i="24"/>
  <c r="CT11" i="24"/>
  <c r="CD127" i="24"/>
  <c r="BS83" i="24"/>
  <c r="CB124" i="24"/>
  <c r="CJ27" i="24"/>
  <c r="CT149" i="24"/>
  <c r="CF141" i="24"/>
  <c r="CS59" i="24"/>
  <c r="CS85" i="24"/>
  <c r="CO229" i="24"/>
  <c r="CD219" i="24"/>
  <c r="BS8" i="24"/>
  <c r="BW108" i="24"/>
  <c r="CI59" i="24"/>
  <c r="BZ62" i="24"/>
  <c r="CF51" i="24"/>
  <c r="CT240" i="24"/>
  <c r="CJ49" i="24"/>
  <c r="CF33" i="24"/>
  <c r="BW45" i="24"/>
  <c r="CD117" i="24"/>
  <c r="BZ98" i="24"/>
  <c r="CH55" i="24"/>
  <c r="CA73" i="24"/>
  <c r="BW33" i="24"/>
  <c r="CT110" i="24"/>
  <c r="CB12" i="24"/>
  <c r="BW125" i="24"/>
  <c r="CE114" i="24"/>
  <c r="CB149" i="24"/>
  <c r="CR130" i="24"/>
  <c r="BW201" i="24"/>
  <c r="CE56" i="24"/>
  <c r="CS181" i="24"/>
  <c r="CD133" i="24"/>
  <c r="CB128" i="24"/>
  <c r="CB43" i="24"/>
  <c r="CR110" i="24"/>
  <c r="CN145" i="24"/>
  <c r="CS162" i="24"/>
  <c r="BW93" i="24"/>
  <c r="CT231" i="24"/>
  <c r="BZ93" i="24"/>
  <c r="CR142" i="24"/>
  <c r="CE218" i="24"/>
  <c r="CJ208" i="24"/>
  <c r="CA75" i="24"/>
  <c r="BZ233" i="24"/>
  <c r="CH229" i="24"/>
  <c r="CT187" i="24"/>
  <c r="CI145" i="24"/>
  <c r="CI20" i="24"/>
  <c r="BS238" i="24"/>
  <c r="BS60" i="24"/>
  <c r="CS145" i="24"/>
  <c r="CA72" i="24"/>
  <c r="CT111" i="24"/>
  <c r="CH238" i="24"/>
  <c r="CE32" i="24"/>
  <c r="BZ34" i="24"/>
  <c r="CB7" i="24"/>
  <c r="CF87" i="24"/>
  <c r="BW104" i="24"/>
  <c r="CE71" i="24"/>
  <c r="CB139" i="24"/>
  <c r="CI64" i="24"/>
  <c r="CA33" i="24"/>
  <c r="CR175" i="24"/>
  <c r="BW157" i="24"/>
  <c r="CS103" i="24"/>
  <c r="CJ60" i="24"/>
  <c r="BW240" i="24"/>
  <c r="CF64" i="24"/>
  <c r="BW14" i="24"/>
  <c r="CO23" i="24"/>
  <c r="CP102" i="24"/>
  <c r="CP76" i="24"/>
  <c r="BS91" i="24"/>
  <c r="CP38" i="24"/>
  <c r="CE63" i="24"/>
  <c r="BS78" i="24"/>
  <c r="CE77" i="24"/>
  <c r="CO209" i="24"/>
  <c r="CR57" i="24"/>
  <c r="CJ133" i="24"/>
  <c r="CT48" i="24"/>
  <c r="CS22" i="24"/>
  <c r="CI57" i="24"/>
  <c r="CF63" i="24"/>
  <c r="CF73" i="24"/>
  <c r="CI11" i="24"/>
  <c r="BZ78" i="24"/>
  <c r="CF156" i="24"/>
  <c r="CH158" i="24"/>
  <c r="CP145" i="24"/>
  <c r="CO200" i="24"/>
  <c r="CH62" i="24"/>
  <c r="BW41" i="24"/>
  <c r="BS7" i="24"/>
  <c r="CA27" i="24"/>
  <c r="CT47" i="24"/>
  <c r="BS125" i="24"/>
  <c r="BW53" i="24"/>
  <c r="BW121" i="24"/>
  <c r="CI12" i="24"/>
  <c r="BS66" i="24"/>
  <c r="BZ24" i="24"/>
  <c r="CT13" i="24"/>
  <c r="CH99" i="24"/>
  <c r="CB104" i="24"/>
  <c r="BW8" i="24"/>
  <c r="CR207" i="24"/>
  <c r="CN203" i="24"/>
  <c r="BZ37" i="24"/>
  <c r="CI107" i="24"/>
  <c r="CR97" i="24"/>
  <c r="CR140" i="24"/>
  <c r="BW154" i="24"/>
  <c r="CE144" i="24"/>
  <c r="CJ46" i="24"/>
  <c r="BW111" i="24"/>
  <c r="CN157" i="24"/>
  <c r="CD119" i="24"/>
  <c r="CT139" i="24"/>
  <c r="CP105" i="24"/>
  <c r="CI178" i="24"/>
  <c r="CT209" i="24"/>
  <c r="BS103" i="24"/>
  <c r="CF171" i="24"/>
  <c r="CJ198" i="24"/>
  <c r="CJ169" i="24"/>
  <c r="CI175" i="24"/>
  <c r="CP115" i="24"/>
  <c r="CB148" i="24"/>
  <c r="CJ220" i="24"/>
  <c r="CF115" i="24"/>
  <c r="CD228" i="24"/>
  <c r="CI112" i="24"/>
  <c r="CI115" i="24"/>
  <c r="CA18" i="24"/>
  <c r="BS33" i="24"/>
  <c r="CJ72" i="24"/>
  <c r="BW19" i="24"/>
  <c r="CO65" i="24"/>
  <c r="CN57" i="24"/>
  <c r="BZ66" i="24"/>
  <c r="CR91" i="24"/>
  <c r="CE18" i="24"/>
  <c r="BZ70" i="24"/>
  <c r="BZ33" i="24"/>
  <c r="CN75" i="24"/>
  <c r="CF52" i="24"/>
  <c r="CR153" i="24"/>
  <c r="CN105" i="24"/>
  <c r="CA131" i="24"/>
  <c r="BS90" i="24"/>
  <c r="CN39" i="24"/>
  <c r="CE137" i="24"/>
  <c r="CR128" i="24"/>
  <c r="CP166" i="24"/>
  <c r="BW112" i="24"/>
  <c r="CH213" i="24"/>
  <c r="CB186" i="24"/>
  <c r="CR198" i="24"/>
  <c r="CO185" i="24"/>
  <c r="CE196" i="24"/>
  <c r="CI246" i="24"/>
  <c r="CT226" i="24"/>
  <c r="CI192" i="24"/>
  <c r="BW135" i="24"/>
  <c r="CR85" i="24"/>
  <c r="BW224" i="24"/>
  <c r="CN185" i="24"/>
  <c r="CI239" i="24"/>
  <c r="CB209" i="24"/>
  <c r="CH215" i="24"/>
  <c r="CT131" i="24"/>
  <c r="CF37" i="24"/>
  <c r="CA122" i="24"/>
  <c r="CA223" i="24"/>
  <c r="CD78" i="24"/>
  <c r="CJ17" i="24"/>
  <c r="BZ9" i="24"/>
  <c r="CT15" i="24"/>
  <c r="BW58" i="24"/>
  <c r="CR89" i="24"/>
  <c r="CT108" i="24"/>
  <c r="CS62" i="24"/>
  <c r="CT53" i="24"/>
  <c r="CE53" i="24"/>
  <c r="CA98" i="24"/>
  <c r="CP148" i="24"/>
  <c r="CS8" i="24"/>
  <c r="BW97" i="24"/>
  <c r="CT152" i="24"/>
  <c r="CT235" i="24"/>
  <c r="CH95" i="24"/>
  <c r="CS88" i="24"/>
  <c r="CP82" i="24"/>
  <c r="CH86" i="24"/>
  <c r="CF210" i="24"/>
  <c r="CP169" i="24"/>
  <c r="CR193" i="24"/>
  <c r="CA148" i="24"/>
  <c r="CP116" i="24"/>
  <c r="CI177" i="24"/>
  <c r="CI135" i="24"/>
  <c r="CS80" i="24"/>
  <c r="BZ135" i="24"/>
  <c r="BW226" i="24"/>
  <c r="CF244" i="24"/>
  <c r="CI187" i="24"/>
  <c r="CE244" i="24"/>
  <c r="CJ209" i="24"/>
  <c r="CB246" i="24"/>
  <c r="CO217" i="24"/>
  <c r="CJ155" i="24"/>
  <c r="CD235" i="24"/>
  <c r="CI144" i="24"/>
  <c r="CI194" i="24"/>
  <c r="CJ193" i="24"/>
  <c r="CF226" i="24"/>
  <c r="CO188" i="24"/>
  <c r="CS158" i="24"/>
  <c r="CF147" i="24"/>
  <c r="CB234" i="24"/>
  <c r="CE126" i="24"/>
  <c r="CF240" i="24"/>
  <c r="CE27" i="24"/>
  <c r="CP74" i="24"/>
  <c r="CE17" i="24"/>
  <c r="CA58" i="24"/>
  <c r="CT80" i="24"/>
  <c r="CF100" i="24"/>
  <c r="CP69" i="24"/>
  <c r="CF209" i="24"/>
  <c r="CS28" i="24"/>
  <c r="CD99" i="24"/>
  <c r="CB59" i="24"/>
  <c r="CB113" i="24"/>
  <c r="BS223" i="24"/>
  <c r="CF140" i="24"/>
  <c r="CE121" i="24"/>
  <c r="CA246" i="24"/>
  <c r="BS245" i="24"/>
  <c r="CR188" i="24"/>
  <c r="CN109" i="24"/>
  <c r="CS123" i="24"/>
  <c r="BS163" i="24"/>
  <c r="CE217" i="24"/>
  <c r="CI123" i="24"/>
  <c r="CA220" i="24"/>
  <c r="CN113" i="24"/>
  <c r="CR215" i="24"/>
  <c r="CT122" i="24"/>
  <c r="BS135" i="24"/>
  <c r="CA52" i="24"/>
  <c r="CS44" i="24"/>
  <c r="CJ73" i="24"/>
  <c r="BS57" i="24"/>
  <c r="CN241" i="24"/>
  <c r="CT107" i="24"/>
  <c r="CP139" i="24"/>
  <c r="CH169" i="24"/>
  <c r="CD148" i="24"/>
  <c r="CS246" i="24"/>
  <c r="CP244" i="24"/>
  <c r="BZ141" i="24"/>
  <c r="CI70" i="24"/>
  <c r="BZ122" i="24"/>
  <c r="CR26" i="24"/>
  <c r="CA202" i="24"/>
  <c r="CA80" i="24"/>
  <c r="CO13" i="24"/>
  <c r="CO18" i="24"/>
  <c r="CI28" i="24"/>
  <c r="BW35" i="24"/>
  <c r="CS159" i="24"/>
  <c r="CB64" i="24"/>
  <c r="CP110" i="24"/>
  <c r="CP60" i="24"/>
  <c r="CA124" i="24"/>
  <c r="BW57" i="24"/>
  <c r="CJ179" i="24"/>
  <c r="CN225" i="24"/>
  <c r="BZ71" i="24"/>
  <c r="BZ7" i="24"/>
  <c r="CJ58" i="24"/>
  <c r="CB118" i="24"/>
  <c r="CT27" i="24"/>
  <c r="BS40" i="24"/>
  <c r="BS20" i="24"/>
  <c r="BW37" i="24"/>
  <c r="CJ93" i="24"/>
  <c r="CF90" i="24"/>
  <c r="CS64" i="24"/>
  <c r="CP122" i="24"/>
  <c r="CH100" i="24"/>
  <c r="CE149" i="24"/>
  <c r="CI186" i="24"/>
  <c r="CA120" i="24"/>
  <c r="CR245" i="24"/>
  <c r="CR154" i="24"/>
  <c r="CT170" i="24"/>
  <c r="CS91" i="24"/>
  <c r="CH71" i="24"/>
  <c r="CR95" i="24"/>
  <c r="CT52" i="24"/>
  <c r="CF83" i="24"/>
  <c r="CF23" i="24"/>
  <c r="CS32" i="24"/>
  <c r="CJ135" i="24"/>
  <c r="BZ91" i="24"/>
  <c r="CF36" i="24"/>
  <c r="CA96" i="24"/>
  <c r="CN124" i="24"/>
  <c r="CP181" i="24"/>
  <c r="CJ232" i="24"/>
  <c r="CF152" i="24"/>
  <c r="CT96" i="24"/>
  <c r="CA137" i="24"/>
  <c r="CP190" i="24"/>
  <c r="CN238" i="24"/>
  <c r="CH203" i="24"/>
  <c r="CR224" i="24"/>
  <c r="CJ152" i="24"/>
  <c r="CB122" i="24"/>
  <c r="CP233" i="24"/>
  <c r="CD164" i="24"/>
  <c r="CF176" i="24"/>
  <c r="CE163" i="24"/>
  <c r="CE245" i="24"/>
  <c r="CE219" i="24"/>
  <c r="CD223" i="24"/>
  <c r="CE216" i="24"/>
  <c r="CJ235" i="24"/>
  <c r="CN44" i="24"/>
  <c r="BZ239" i="24"/>
  <c r="CJ84" i="24"/>
  <c r="CT17" i="24"/>
  <c r="CS67" i="24"/>
  <c r="CD88" i="24"/>
  <c r="CI16" i="24"/>
  <c r="CI35" i="24"/>
  <c r="CJ34" i="24"/>
  <c r="CS40" i="24"/>
  <c r="BS14" i="24"/>
  <c r="CO134" i="24"/>
  <c r="CE90" i="24"/>
  <c r="CP97" i="24"/>
  <c r="CH164" i="24"/>
  <c r="BZ83" i="24"/>
  <c r="BS185" i="24"/>
  <c r="CR190" i="24"/>
  <c r="CE145" i="24"/>
  <c r="CE147" i="24"/>
  <c r="CR109" i="24"/>
  <c r="CE127" i="24"/>
  <c r="CJ112" i="24"/>
  <c r="BS246" i="24"/>
  <c r="BZ118" i="24"/>
  <c r="CB129" i="24"/>
  <c r="CD151" i="24"/>
  <c r="CI200" i="24"/>
  <c r="BW165" i="24"/>
  <c r="CR149" i="24"/>
  <c r="CH142" i="24"/>
  <c r="CT177" i="24"/>
  <c r="CE206" i="24"/>
  <c r="CD175" i="24"/>
  <c r="BS193" i="24"/>
  <c r="CN183" i="24"/>
  <c r="CF246" i="24"/>
  <c r="CJ173" i="24"/>
  <c r="CF153" i="24"/>
  <c r="CR84" i="24"/>
  <c r="BZ198" i="24"/>
  <c r="CN114" i="24"/>
  <c r="CT41" i="24"/>
  <c r="CD94" i="24"/>
  <c r="CB84" i="24"/>
  <c r="CI60" i="24"/>
  <c r="CJ31" i="24"/>
  <c r="CE54" i="24"/>
  <c r="BZ46" i="24"/>
  <c r="CT45" i="24"/>
  <c r="CT93" i="24"/>
  <c r="CP157" i="24"/>
  <c r="CA48" i="24"/>
  <c r="CN246" i="24"/>
  <c r="CR246" i="24"/>
  <c r="CJ129" i="24"/>
  <c r="CO195" i="24"/>
  <c r="CA227" i="24"/>
  <c r="BS76" i="24"/>
  <c r="CN116" i="24"/>
  <c r="CI245" i="24"/>
  <c r="CF57" i="24"/>
  <c r="CD135" i="24"/>
  <c r="CE203" i="24"/>
  <c r="CR102" i="24"/>
  <c r="CD142" i="24"/>
  <c r="BS133" i="24"/>
  <c r="CN111" i="24"/>
  <c r="CP88" i="24"/>
  <c r="CP63" i="24"/>
  <c r="CO168" i="24"/>
  <c r="CJ81" i="24"/>
  <c r="CE237" i="24"/>
  <c r="CT132" i="24"/>
  <c r="CN245" i="24"/>
  <c r="CE207" i="24"/>
  <c r="CP144" i="24"/>
  <c r="CI227" i="24"/>
  <c r="CP246" i="24"/>
  <c r="CB52" i="24"/>
  <c r="BS46" i="24"/>
  <c r="BZ123" i="24"/>
  <c r="CO163" i="24"/>
  <c r="CE75" i="24"/>
  <c r="CR244" i="24"/>
  <c r="CI143" i="24"/>
  <c r="CA127" i="24"/>
  <c r="CA85" i="24"/>
  <c r="CR173" i="24"/>
  <c r="CD104" i="24"/>
  <c r="CF154" i="24"/>
  <c r="BS210" i="24"/>
  <c r="CF55" i="24"/>
  <c r="CI153" i="24"/>
  <c r="CT72" i="24"/>
  <c r="CO133" i="24"/>
  <c r="CP160" i="24"/>
  <c r="CR93" i="24"/>
  <c r="CS242" i="24"/>
  <c r="CB223" i="24"/>
  <c r="CH196" i="24"/>
  <c r="CE128" i="24"/>
  <c r="CB54" i="24"/>
  <c r="BW100" i="24"/>
  <c r="BW195" i="24"/>
  <c r="CI157" i="24"/>
  <c r="CI102" i="24"/>
  <c r="BS108" i="24"/>
  <c r="CF35" i="24"/>
  <c r="CF41" i="24"/>
  <c r="BW60" i="24"/>
  <c r="CI30" i="24"/>
  <c r="CJ55" i="24"/>
  <c r="CS83" i="24"/>
  <c r="CB44" i="24"/>
  <c r="CT30" i="24"/>
  <c r="CB87" i="24"/>
  <c r="CA184" i="24"/>
  <c r="CA41" i="24"/>
  <c r="CN86" i="24"/>
  <c r="CR61" i="24"/>
  <c r="CA121" i="24"/>
  <c r="CS19" i="24"/>
  <c r="BS201" i="24"/>
  <c r="CS97" i="24"/>
  <c r="CJ225" i="24"/>
  <c r="CT18" i="24"/>
  <c r="BW123" i="24"/>
  <c r="CA154" i="24"/>
  <c r="CP46" i="24"/>
  <c r="CT138" i="24"/>
  <c r="CH147" i="24"/>
  <c r="CS185" i="24"/>
  <c r="CS131" i="24"/>
  <c r="CB112" i="24"/>
  <c r="CE171" i="24"/>
  <c r="CN131" i="24"/>
  <c r="CB243" i="24"/>
  <c r="CI120" i="24"/>
  <c r="CR25" i="24"/>
  <c r="BZ65" i="24"/>
  <c r="CB106" i="24"/>
  <c r="CN219" i="24"/>
  <c r="CP124" i="24"/>
  <c r="CD130" i="24"/>
  <c r="BS113" i="24"/>
  <c r="CT84" i="24"/>
  <c r="CJ108" i="24"/>
  <c r="CN173" i="24"/>
  <c r="CB138" i="24"/>
  <c r="CO120" i="24"/>
  <c r="CF159" i="24"/>
  <c r="CP120" i="24"/>
  <c r="CD161" i="24"/>
  <c r="CT221" i="24"/>
  <c r="CT167" i="24"/>
  <c r="CO233" i="24"/>
  <c r="CB166" i="24"/>
  <c r="CJ184" i="24"/>
  <c r="CB133" i="24"/>
  <c r="CJ244" i="24"/>
  <c r="CO186" i="24"/>
  <c r="CE82" i="24"/>
  <c r="CE208" i="24"/>
  <c r="BS138" i="24"/>
  <c r="CF148" i="24"/>
  <c r="CP154" i="24"/>
  <c r="CF198" i="24"/>
  <c r="CT156" i="24"/>
  <c r="CT172" i="24"/>
  <c r="CS98" i="24"/>
  <c r="CS14" i="24"/>
  <c r="CB18" i="24"/>
  <c r="BZ58" i="24"/>
  <c r="CO34" i="24"/>
  <c r="CD13" i="24"/>
  <c r="CP51" i="24"/>
  <c r="CA50" i="24"/>
  <c r="CF114" i="24"/>
  <c r="CT77" i="24"/>
  <c r="CR13" i="24"/>
  <c r="CS113" i="24"/>
  <c r="CD63" i="24"/>
  <c r="BZ85" i="24"/>
  <c r="CR63" i="24"/>
  <c r="CR96" i="24"/>
  <c r="CT148" i="24"/>
  <c r="CE200" i="24"/>
  <c r="CB144" i="24"/>
  <c r="CS133" i="24"/>
  <c r="CI88" i="24"/>
  <c r="CS151" i="24"/>
  <c r="BW141" i="24"/>
  <c r="CE197" i="24"/>
  <c r="CH242" i="24"/>
  <c r="CP195" i="24"/>
  <c r="CH152" i="24"/>
  <c r="CA172" i="24"/>
  <c r="BZ165" i="24"/>
  <c r="CE194" i="24"/>
  <c r="CF178" i="24"/>
  <c r="CR212" i="24"/>
  <c r="BW191" i="24"/>
  <c r="CT120" i="24"/>
  <c r="BS227" i="24"/>
  <c r="CT164" i="24"/>
  <c r="CH226" i="24"/>
  <c r="CT163" i="24"/>
  <c r="BS172" i="24"/>
  <c r="CR123" i="24"/>
  <c r="CE111" i="24"/>
  <c r="CI116" i="24"/>
  <c r="CD102" i="24"/>
  <c r="CS18" i="24"/>
  <c r="CO52" i="24"/>
  <c r="CT24" i="24"/>
  <c r="CB78" i="24"/>
  <c r="CJ92" i="24"/>
  <c r="CR11" i="24"/>
  <c r="CP61" i="24"/>
  <c r="BZ82" i="24"/>
  <c r="CD17" i="24"/>
  <c r="CN49" i="24"/>
  <c r="CE156" i="24"/>
  <c r="CR167" i="24"/>
  <c r="CP243" i="24"/>
  <c r="CB158" i="24"/>
  <c r="CR219" i="24"/>
  <c r="CS193" i="24"/>
  <c r="CH153" i="24"/>
  <c r="CH119" i="24"/>
  <c r="CD195" i="24"/>
  <c r="CF168" i="24"/>
  <c r="CE112" i="24"/>
  <c r="CH162" i="24"/>
  <c r="CP114" i="24"/>
  <c r="CB25" i="24"/>
  <c r="BS21" i="24"/>
  <c r="CP87" i="24"/>
  <c r="CD61" i="24"/>
  <c r="CJ116" i="24"/>
  <c r="BS155" i="24"/>
  <c r="CP164" i="24"/>
  <c r="CS187" i="24"/>
  <c r="CE243" i="24"/>
  <c r="CS128" i="24"/>
  <c r="CS84" i="24"/>
  <c r="CF129" i="24"/>
  <c r="CB100" i="24"/>
  <c r="CP47" i="24"/>
  <c r="CR101" i="24"/>
  <c r="CT90" i="24"/>
  <c r="BS183" i="24"/>
  <c r="CH177" i="24"/>
  <c r="CF42" i="24"/>
  <c r="CD143" i="24"/>
  <c r="CS163" i="24"/>
  <c r="CO223" i="24"/>
  <c r="CA97" i="24"/>
  <c r="CT142" i="24"/>
  <c r="CT87" i="24"/>
  <c r="BZ31" i="24"/>
  <c r="CD196" i="24"/>
  <c r="BS216" i="24"/>
  <c r="BZ193" i="24"/>
  <c r="BW225" i="24"/>
  <c r="CF48" i="24"/>
  <c r="CN184" i="24"/>
  <c r="CA166" i="24"/>
  <c r="CH165" i="24"/>
  <c r="CB154" i="24"/>
  <c r="CE103" i="24"/>
  <c r="BZ100" i="24"/>
  <c r="CI198" i="24"/>
  <c r="CD198" i="24"/>
  <c r="CO117" i="24"/>
  <c r="CN163" i="24"/>
  <c r="BZ26" i="24"/>
  <c r="BS218" i="24"/>
  <c r="CS45" i="24"/>
  <c r="CN31" i="24"/>
  <c r="CJ90" i="24"/>
  <c r="CP57" i="24"/>
  <c r="CS50" i="24"/>
  <c r="CJ144" i="24"/>
  <c r="CF118" i="24"/>
  <c r="CD21" i="24"/>
  <c r="CD20" i="24"/>
  <c r="CO20" i="24"/>
  <c r="CE22" i="24"/>
  <c r="CD47" i="24"/>
  <c r="CD110" i="24"/>
  <c r="BZ45" i="24"/>
  <c r="CE52" i="24"/>
  <c r="CE74" i="24"/>
  <c r="CT59" i="24"/>
  <c r="CA193" i="24"/>
  <c r="CN103" i="24"/>
  <c r="CH127" i="24"/>
  <c r="CS33" i="24"/>
  <c r="CP158" i="24"/>
  <c r="CS231" i="24"/>
  <c r="BW166" i="24"/>
  <c r="CR116" i="24"/>
  <c r="CP146" i="24"/>
  <c r="CO174" i="24"/>
  <c r="CP217" i="24"/>
  <c r="BW178" i="24"/>
  <c r="CR135" i="24"/>
  <c r="BW128" i="24"/>
  <c r="BZ38" i="24"/>
  <c r="CT238" i="24"/>
  <c r="BZ60" i="24"/>
  <c r="CO130" i="24"/>
  <c r="BW87" i="24"/>
  <c r="CJ117" i="24"/>
  <c r="CH143" i="24"/>
  <c r="BZ133" i="24"/>
  <c r="CJ79" i="24"/>
  <c r="CS148" i="24"/>
  <c r="CI117" i="24"/>
  <c r="CB187" i="24"/>
  <c r="CS122" i="24"/>
  <c r="CI195" i="24"/>
  <c r="CS207" i="24"/>
  <c r="CP135" i="24"/>
  <c r="BW172" i="24"/>
  <c r="CJ204" i="24"/>
  <c r="CO122" i="24"/>
  <c r="CE185" i="24"/>
  <c r="CS197" i="24"/>
  <c r="CT237" i="24"/>
  <c r="CT140" i="24"/>
  <c r="CN244" i="24"/>
  <c r="CB245" i="24"/>
  <c r="CE242" i="24"/>
  <c r="CP159" i="24"/>
  <c r="CO245" i="24"/>
  <c r="CP214" i="24"/>
  <c r="CD44" i="24"/>
  <c r="CF199" i="24"/>
  <c r="CS108" i="24"/>
  <c r="CB70" i="24"/>
  <c r="CP84" i="24"/>
  <c r="CA22" i="24"/>
  <c r="CE29" i="24"/>
  <c r="CD69" i="24"/>
  <c r="CN125" i="24"/>
  <c r="BZ74" i="24"/>
  <c r="CD199" i="24"/>
  <c r="BW13" i="24"/>
  <c r="BS115" i="24"/>
  <c r="CH156" i="24"/>
  <c r="CR81" i="24"/>
  <c r="CF93" i="24"/>
  <c r="BW113" i="24"/>
  <c r="BS146" i="24"/>
  <c r="CF177" i="24"/>
  <c r="CO100" i="24"/>
  <c r="CJ124" i="24"/>
  <c r="CS210" i="24"/>
  <c r="CJ166" i="24"/>
  <c r="CP126" i="24"/>
  <c r="CB204" i="24"/>
  <c r="CF110" i="24"/>
  <c r="CH235" i="24"/>
  <c r="CR120" i="24"/>
  <c r="CP118" i="24"/>
  <c r="CS152" i="24"/>
  <c r="CB242" i="24"/>
  <c r="CT181" i="24"/>
  <c r="CO243" i="24"/>
  <c r="BZ191" i="24"/>
  <c r="CO244" i="24"/>
  <c r="BS145" i="24"/>
  <c r="CT229" i="24"/>
  <c r="CH217" i="24"/>
  <c r="BW244" i="24"/>
  <c r="CB164" i="24"/>
  <c r="CS196" i="24"/>
  <c r="CE240" i="24"/>
  <c r="BS44" i="24"/>
  <c r="BW39" i="24"/>
  <c r="CE11" i="24"/>
  <c r="CJ52" i="24"/>
  <c r="CN25" i="24"/>
  <c r="CF61" i="24"/>
  <c r="CR127" i="24"/>
  <c r="CO42" i="24"/>
  <c r="CE55" i="24"/>
  <c r="CO30" i="24"/>
  <c r="CB36" i="24"/>
  <c r="CE81" i="24"/>
  <c r="CE154" i="24"/>
  <c r="CO202" i="24"/>
  <c r="CE138" i="24"/>
  <c r="CI235" i="24"/>
  <c r="CD245" i="24"/>
  <c r="CP140" i="24"/>
  <c r="CP176" i="24"/>
  <c r="CJ141" i="24"/>
  <c r="BS229" i="24"/>
  <c r="CH184" i="24"/>
  <c r="CS100" i="24"/>
  <c r="CJ167" i="24"/>
  <c r="CO203" i="24"/>
  <c r="CN79" i="24"/>
  <c r="CH114" i="24"/>
  <c r="CT117" i="24"/>
  <c r="CN53" i="24"/>
  <c r="BS195" i="24"/>
  <c r="CE122" i="24"/>
  <c r="CB195" i="24"/>
  <c r="CD141" i="24"/>
  <c r="CE235" i="24"/>
  <c r="CH179" i="24"/>
  <c r="CF128" i="24"/>
  <c r="CA203" i="24"/>
  <c r="CH94" i="24"/>
  <c r="CI218" i="24"/>
  <c r="BS69" i="24"/>
  <c r="CA91" i="24"/>
  <c r="CO224" i="24"/>
  <c r="CB192" i="24"/>
  <c r="CT133" i="24"/>
  <c r="CR113" i="24"/>
  <c r="CH81" i="24"/>
  <c r="CR94" i="24"/>
  <c r="BW75" i="24"/>
  <c r="CR220" i="24"/>
  <c r="BW183" i="24"/>
  <c r="CE165" i="24"/>
  <c r="CE84" i="24"/>
  <c r="CI149" i="24"/>
  <c r="CH148" i="24"/>
  <c r="BZ125" i="24"/>
  <c r="BZ225" i="24"/>
  <c r="CS75" i="24"/>
  <c r="CA243" i="24"/>
  <c r="CB193" i="24"/>
  <c r="CI222" i="24"/>
  <c r="CI83" i="24"/>
  <c r="CB77" i="24"/>
  <c r="CH66" i="24"/>
  <c r="CN35" i="24"/>
  <c r="CJ24" i="24"/>
  <c r="CJ41" i="24"/>
  <c r="CH24" i="24"/>
  <c r="CE129" i="24"/>
  <c r="CT64" i="24"/>
  <c r="CD111" i="24"/>
  <c r="CA13" i="24"/>
  <c r="CT141" i="24"/>
  <c r="BS84" i="24"/>
  <c r="CF7" i="24"/>
  <c r="CI71" i="24"/>
  <c r="CF203" i="24"/>
  <c r="CD114" i="24"/>
  <c r="BW90" i="24"/>
  <c r="CB33" i="24"/>
  <c r="BZ50" i="24"/>
  <c r="CJ10" i="24"/>
  <c r="CB240" i="24"/>
  <c r="BS42" i="24"/>
  <c r="CN135" i="24"/>
  <c r="CH45" i="24"/>
  <c r="BS41" i="24"/>
  <c r="CO218" i="24"/>
  <c r="CF142" i="24"/>
  <c r="CS150" i="24"/>
  <c r="CR122" i="24"/>
  <c r="CS244" i="24"/>
  <c r="BS148" i="24"/>
  <c r="CS243" i="24"/>
  <c r="CD72" i="24"/>
  <c r="CE70" i="24"/>
  <c r="CS58" i="24"/>
  <c r="CH98" i="24"/>
  <c r="CA88" i="24"/>
  <c r="CI97" i="24"/>
  <c r="BZ104" i="24"/>
  <c r="BW92" i="24"/>
  <c r="BW127" i="24"/>
  <c r="CH159" i="24"/>
  <c r="CB145" i="24"/>
  <c r="CO119" i="24"/>
  <c r="CT124" i="24"/>
  <c r="CP172" i="24"/>
  <c r="CJ128" i="24"/>
  <c r="CN106" i="24"/>
  <c r="BS112" i="24"/>
  <c r="CF120" i="24"/>
  <c r="CD140" i="24"/>
  <c r="CF233" i="24"/>
  <c r="CR157" i="24"/>
  <c r="BS242" i="24"/>
  <c r="CF116" i="24"/>
  <c r="CA230" i="24"/>
  <c r="CD233" i="24"/>
  <c r="CP189" i="24"/>
  <c r="CJ246" i="24"/>
  <c r="CE228" i="24"/>
  <c r="CO159" i="24"/>
  <c r="CJ219" i="24"/>
  <c r="BW122" i="24"/>
  <c r="CD206" i="24"/>
  <c r="BZ213" i="24"/>
  <c r="CF38" i="24"/>
  <c r="CN100" i="24"/>
  <c r="CJ74" i="24"/>
  <c r="CS89" i="24"/>
  <c r="CR55" i="24"/>
  <c r="CN69" i="24"/>
  <c r="CS12" i="24"/>
  <c r="CI15" i="24"/>
  <c r="CE43" i="24"/>
  <c r="CE102" i="24"/>
  <c r="CN81" i="24"/>
  <c r="CF191" i="24"/>
  <c r="CH151" i="24"/>
  <c r="CN91" i="24"/>
  <c r="CJ102" i="24"/>
  <c r="CA201" i="24"/>
  <c r="CF138" i="24"/>
  <c r="CR161" i="24"/>
  <c r="CH180" i="24"/>
  <c r="BW144" i="24"/>
  <c r="CB210" i="24"/>
  <c r="CT157" i="24"/>
  <c r="CO155" i="24"/>
  <c r="CD188" i="24"/>
  <c r="CI179" i="24"/>
  <c r="CP129" i="24"/>
  <c r="CJ214" i="24"/>
  <c r="CJ70" i="24"/>
  <c r="CF195" i="24"/>
  <c r="CO161" i="24"/>
  <c r="BW203" i="24"/>
  <c r="CR242" i="24"/>
  <c r="BW186" i="24"/>
  <c r="CJ243" i="24"/>
  <c r="CO175" i="24"/>
  <c r="CB229" i="24"/>
  <c r="CJ242" i="24"/>
  <c r="CN166" i="24"/>
  <c r="BS167" i="24"/>
  <c r="BZ237" i="24"/>
  <c r="CI124" i="24"/>
  <c r="CN200" i="24"/>
  <c r="CO16" i="24"/>
  <c r="CS46" i="24"/>
  <c r="CH136" i="24"/>
  <c r="CO78" i="24"/>
  <c r="BS34" i="24"/>
  <c r="CN47" i="24"/>
  <c r="CJ89" i="24"/>
  <c r="CH141" i="24"/>
  <c r="CB19" i="24"/>
  <c r="CP9" i="24"/>
  <c r="CN115" i="24"/>
  <c r="CR138" i="24"/>
  <c r="BW126" i="24"/>
  <c r="CT227" i="24"/>
  <c r="CA233" i="24"/>
  <c r="CD92" i="24"/>
  <c r="CD158" i="24"/>
  <c r="BZ188" i="24"/>
  <c r="CD162" i="24"/>
  <c r="CT135" i="24"/>
  <c r="CT234" i="24"/>
  <c r="CA205" i="24"/>
  <c r="CJ103" i="24"/>
  <c r="BS111" i="24"/>
  <c r="BW59" i="24"/>
  <c r="CN98" i="24"/>
  <c r="CF31" i="24"/>
  <c r="BW10" i="24"/>
  <c r="CA70" i="24"/>
  <c r="CE195" i="24"/>
  <c r="BW132" i="24"/>
  <c r="CO164" i="24"/>
  <c r="CT129" i="24"/>
  <c r="BS93" i="24"/>
  <c r="CF111" i="24"/>
  <c r="CJ245" i="24"/>
  <c r="CS56" i="24"/>
  <c r="CT184" i="24"/>
  <c r="BS101" i="24"/>
  <c r="BS153" i="24"/>
  <c r="BZ172" i="24"/>
  <c r="CT175" i="24"/>
  <c r="CN230" i="24"/>
  <c r="CH155" i="24"/>
  <c r="CR77" i="24"/>
  <c r="CP137" i="24"/>
  <c r="CH245" i="24"/>
  <c r="CI98" i="24"/>
  <c r="CT219" i="24"/>
  <c r="CN92" i="24"/>
  <c r="CP165" i="24"/>
  <c r="BW115" i="24"/>
  <c r="CT213" i="24"/>
  <c r="BS124" i="24"/>
  <c r="BZ56" i="24"/>
  <c r="BS160" i="24"/>
  <c r="CP149" i="24"/>
  <c r="CN198" i="24"/>
  <c r="BS51" i="24"/>
  <c r="CF105" i="24"/>
  <c r="BZ182" i="24"/>
  <c r="BZ119" i="24"/>
  <c r="CS194" i="24"/>
  <c r="BZ246" i="24"/>
  <c r="BS92" i="24"/>
  <c r="CB172" i="24"/>
  <c r="CN120" i="24"/>
  <c r="CE164" i="24"/>
  <c r="CJ120" i="24"/>
  <c r="CT26" i="24"/>
  <c r="CA53" i="24"/>
  <c r="BZ120" i="24"/>
  <c r="CA129" i="24"/>
  <c r="BZ199" i="24"/>
  <c r="CA110" i="24"/>
  <c r="CA101" i="24"/>
  <c r="CA104" i="24"/>
  <c r="BZ63" i="24"/>
  <c r="CN129" i="24"/>
  <c r="CH210" i="24"/>
  <c r="CA214" i="24"/>
  <c r="CO226" i="24"/>
  <c r="CO169" i="24"/>
  <c r="CD192" i="24"/>
  <c r="CB235" i="24"/>
  <c r="CN191" i="24"/>
  <c r="CN140" i="24"/>
  <c r="CD202" i="24"/>
  <c r="CB218" i="24"/>
  <c r="BS164" i="24"/>
  <c r="CT174" i="24"/>
  <c r="CR184" i="24"/>
  <c r="CF160" i="24"/>
  <c r="CJ203" i="24"/>
  <c r="CP138" i="24"/>
  <c r="CN187" i="24"/>
  <c r="CT176" i="24"/>
  <c r="CJ158" i="24"/>
  <c r="CB211" i="24"/>
  <c r="CH122" i="24"/>
  <c r="CJ123" i="24"/>
  <c r="BW168" i="24"/>
  <c r="CS25" i="24"/>
  <c r="CI196" i="24"/>
  <c r="CO177" i="24"/>
  <c r="CI217" i="24"/>
  <c r="BW142" i="24"/>
  <c r="BZ205" i="24"/>
  <c r="CJ228" i="24"/>
  <c r="CI234" i="24"/>
  <c r="CR117" i="24"/>
  <c r="BW171" i="24"/>
  <c r="CJ188" i="24"/>
  <c r="CI236" i="24"/>
  <c r="CI243" i="24"/>
  <c r="CR105" i="24"/>
  <c r="CT137" i="24"/>
  <c r="CS119" i="24"/>
  <c r="CB222" i="24"/>
  <c r="CJ174" i="24"/>
  <c r="CF234" i="24"/>
  <c r="CO129" i="24"/>
  <c r="CR160" i="24"/>
  <c r="CR165" i="24"/>
  <c r="CB208" i="24"/>
  <c r="CT57" i="24"/>
  <c r="BW206" i="24"/>
  <c r="CJ164" i="24"/>
  <c r="CI226" i="24"/>
  <c r="BZ155" i="24"/>
  <c r="CA192" i="24"/>
  <c r="CA140" i="24"/>
  <c r="CA185" i="24"/>
  <c r="CO199" i="24"/>
  <c r="CB157" i="24"/>
  <c r="CI231" i="24"/>
  <c r="CB173" i="24"/>
  <c r="CH206" i="24"/>
  <c r="CJ171" i="24"/>
  <c r="CO107" i="24"/>
  <c r="CI122" i="24"/>
  <c r="CR56" i="24"/>
  <c r="CJ101" i="24"/>
  <c r="CI181" i="24"/>
  <c r="CJ51" i="24"/>
  <c r="CB27" i="24"/>
  <c r="CJ95" i="24"/>
  <c r="CB24" i="24"/>
  <c r="CP95" i="24"/>
  <c r="CB111" i="24"/>
  <c r="CA8" i="24"/>
  <c r="CO116" i="24"/>
  <c r="CF106" i="24"/>
  <c r="CI199" i="24"/>
  <c r="CD138" i="24"/>
  <c r="CP98" i="24"/>
  <c r="CO165" i="24"/>
  <c r="CA7" i="24"/>
  <c r="CA19" i="24"/>
  <c r="CF101" i="24"/>
  <c r="CT105" i="24"/>
  <c r="BZ96" i="24"/>
  <c r="CA81" i="24"/>
  <c r="CD167" i="24"/>
  <c r="BW107" i="24"/>
  <c r="CE187" i="24"/>
  <c r="CS126" i="24"/>
  <c r="CF157" i="24"/>
  <c r="BW230" i="24"/>
  <c r="CO150" i="24"/>
  <c r="CJ191" i="24"/>
  <c r="CT180" i="24"/>
  <c r="BW223" i="24"/>
  <c r="CF224" i="24"/>
  <c r="CF53" i="24"/>
  <c r="BS26" i="24"/>
  <c r="CE120" i="24"/>
  <c r="CF19" i="24"/>
  <c r="CO37" i="24"/>
  <c r="CR201" i="24"/>
  <c r="CA12" i="24"/>
  <c r="CF151" i="24"/>
  <c r="CN42" i="24"/>
  <c r="CR59" i="24"/>
  <c r="CI104" i="24"/>
  <c r="BZ43" i="24"/>
  <c r="CN130" i="24"/>
  <c r="CJ87" i="24"/>
  <c r="CH97" i="24"/>
  <c r="CP44" i="24"/>
  <c r="CI73" i="24"/>
  <c r="CT130" i="24"/>
  <c r="CJ36" i="24"/>
  <c r="BW91" i="24"/>
  <c r="CN97" i="24"/>
  <c r="CT104" i="24"/>
  <c r="CR234" i="24"/>
  <c r="CH160" i="24"/>
  <c r="CN88" i="24"/>
  <c r="BS73" i="24"/>
  <c r="BZ12" i="24"/>
  <c r="CJ48" i="24"/>
  <c r="CH139" i="24"/>
  <c r="CE125" i="24"/>
  <c r="CN168" i="24"/>
  <c r="CF192" i="24"/>
  <c r="CH246" i="24"/>
  <c r="CP245" i="24"/>
  <c r="CJ237" i="24"/>
  <c r="CO216" i="24"/>
  <c r="CO192" i="24"/>
  <c r="CO191" i="24"/>
  <c r="CE209" i="24"/>
  <c r="CO128" i="24"/>
  <c r="BS32" i="24"/>
  <c r="BZ49" i="24"/>
  <c r="CD208" i="24"/>
  <c r="CD108" i="24"/>
  <c r="CB69" i="24"/>
  <c r="BW143" i="24"/>
  <c r="CJ104" i="24"/>
  <c r="CT151" i="24"/>
  <c r="CH48" i="24"/>
  <c r="BS48" i="24"/>
  <c r="CP30" i="24"/>
  <c r="CF98" i="24"/>
  <c r="CE7" i="24"/>
  <c r="BS9" i="24"/>
  <c r="BS94" i="24"/>
  <c r="CD60" i="24"/>
  <c r="CF40" i="24"/>
  <c r="BS35" i="24"/>
  <c r="CS49" i="24"/>
  <c r="CR132" i="24"/>
  <c r="CO131" i="24"/>
  <c r="BS123" i="24"/>
  <c r="CP193" i="24"/>
  <c r="CB126" i="24"/>
  <c r="CS121" i="24"/>
  <c r="BZ178" i="24"/>
  <c r="CP66" i="24"/>
  <c r="CP34" i="24"/>
  <c r="CO54" i="24"/>
  <c r="CF117" i="24"/>
  <c r="CO66" i="24"/>
  <c r="CJ231" i="24"/>
  <c r="CA173" i="24"/>
  <c r="CR203" i="24"/>
  <c r="CF167" i="24"/>
  <c r="BS237" i="24"/>
  <c r="CB125" i="24"/>
  <c r="CP219" i="24"/>
  <c r="CB169" i="24"/>
  <c r="CS245" i="24"/>
  <c r="CT218" i="24"/>
  <c r="CE143" i="24"/>
  <c r="CO25" i="24"/>
  <c r="CO47" i="24"/>
  <c r="CN59" i="24"/>
  <c r="CF80" i="24"/>
  <c r="CF67" i="24"/>
  <c r="CA153" i="24"/>
  <c r="CF204" i="24"/>
  <c r="CF108" i="24"/>
  <c r="CF82" i="24"/>
  <c r="CE133" i="24"/>
  <c r="CP68" i="24"/>
  <c r="CH166" i="24"/>
  <c r="CT203" i="24"/>
  <c r="CJ94" i="24"/>
  <c r="CD95" i="24"/>
  <c r="CJ29" i="24"/>
  <c r="CP73" i="24"/>
  <c r="CB90" i="24"/>
  <c r="CP65" i="24"/>
  <c r="CP58" i="24"/>
  <c r="CO215" i="24"/>
  <c r="CD165" i="24"/>
  <c r="CN201" i="24"/>
  <c r="CA55" i="24"/>
  <c r="CO60" i="24"/>
  <c r="CN15" i="24"/>
  <c r="CJ145" i="24"/>
  <c r="CE224" i="24"/>
  <c r="CP96" i="24"/>
  <c r="CD160" i="24"/>
  <c r="CD147" i="24"/>
  <c r="CT113" i="24"/>
  <c r="CR230" i="24"/>
  <c r="CB152" i="24"/>
  <c r="CN180" i="24"/>
  <c r="CB190" i="24"/>
  <c r="CS178" i="24"/>
  <c r="CH185" i="24"/>
  <c r="CN58" i="24"/>
  <c r="CO26" i="24"/>
  <c r="CJ100" i="24"/>
  <c r="BS80" i="24"/>
  <c r="CF215" i="24"/>
  <c r="CD81" i="24"/>
  <c r="CA123" i="24"/>
  <c r="BS107" i="24"/>
  <c r="CD153" i="24"/>
  <c r="CJ110" i="24"/>
  <c r="CD157" i="24"/>
  <c r="CH79" i="24"/>
  <c r="CH132" i="24"/>
  <c r="CE178" i="24"/>
  <c r="CO181" i="24"/>
  <c r="CP177" i="24"/>
  <c r="CI207" i="24"/>
  <c r="CS170" i="24"/>
  <c r="CF149" i="24"/>
  <c r="CB233" i="24"/>
  <c r="CI48" i="24"/>
  <c r="CB21" i="24"/>
  <c r="CJ59" i="24"/>
  <c r="BS89" i="24"/>
  <c r="CJ83" i="24"/>
  <c r="CP16" i="24"/>
  <c r="BW15" i="24"/>
  <c r="CP194" i="24"/>
  <c r="CR196" i="24"/>
  <c r="CP152" i="24"/>
  <c r="CB165" i="24"/>
  <c r="BZ109" i="24"/>
  <c r="CR158" i="24"/>
  <c r="CN87" i="24"/>
  <c r="CA36" i="24"/>
  <c r="CO112" i="24"/>
  <c r="CN142" i="24"/>
  <c r="CN197" i="24"/>
  <c r="CB196" i="24"/>
  <c r="CF112" i="24"/>
  <c r="CD107" i="24"/>
  <c r="CB92" i="24"/>
  <c r="BW116" i="24"/>
  <c r="CP242" i="24"/>
  <c r="CT98" i="24"/>
  <c r="BW245" i="24"/>
  <c r="CP119" i="24"/>
  <c r="CT215" i="24"/>
  <c r="BS67" i="24"/>
  <c r="BW30" i="24"/>
  <c r="CR176" i="24"/>
  <c r="CD144" i="24"/>
  <c r="CT194" i="24"/>
  <c r="CR197" i="24"/>
  <c r="CP218" i="24"/>
  <c r="CS134" i="24"/>
  <c r="CJ206" i="24"/>
  <c r="BZ238" i="24"/>
  <c r="BZ218" i="24"/>
  <c r="CA156" i="24"/>
  <c r="CA147" i="24"/>
  <c r="CB237" i="24"/>
  <c r="CI216" i="24"/>
  <c r="CI32" i="24"/>
  <c r="CB155" i="24"/>
  <c r="CT128" i="24"/>
  <c r="CT119" i="24"/>
  <c r="CT165" i="24"/>
  <c r="CJ176" i="24"/>
  <c r="CJ201" i="24"/>
  <c r="CR200" i="24"/>
  <c r="CH121" i="24"/>
  <c r="CD187" i="24"/>
  <c r="CJ161" i="24"/>
  <c r="CJ45" i="24"/>
  <c r="BW163" i="24"/>
  <c r="CT212" i="24"/>
  <c r="BW147" i="24"/>
  <c r="CD132" i="24"/>
  <c r="CE159" i="24"/>
  <c r="BZ221" i="24"/>
  <c r="CF225" i="24"/>
  <c r="CE157" i="24"/>
  <c r="CN146" i="24"/>
  <c r="CJ91" i="24"/>
  <c r="CB170" i="24"/>
  <c r="CF127" i="24"/>
  <c r="CF47" i="24"/>
  <c r="CR209" i="24"/>
  <c r="CT191" i="24"/>
  <c r="CS164" i="24"/>
  <c r="CD177" i="24"/>
  <c r="CA234" i="24"/>
  <c r="BZ222" i="24"/>
  <c r="BW219" i="24"/>
  <c r="CJ197" i="24"/>
  <c r="CH178" i="24"/>
  <c r="BZ183" i="24"/>
  <c r="CS9" i="24"/>
  <c r="CT154" i="24"/>
  <c r="CI137" i="24"/>
  <c r="CR227" i="24"/>
  <c r="BS180" i="24"/>
  <c r="CJ205" i="24"/>
  <c r="CJ186" i="24"/>
  <c r="CO231" i="24"/>
  <c r="CA196" i="24"/>
  <c r="BZ92" i="24"/>
  <c r="BZ215" i="24"/>
  <c r="BZ148" i="24"/>
  <c r="CA105" i="24"/>
  <c r="BZ138" i="24"/>
  <c r="CA157" i="24"/>
  <c r="BZ242" i="24"/>
  <c r="BZ103" i="24"/>
  <c r="CD129" i="24"/>
  <c r="CD205" i="24"/>
  <c r="BS16" i="24"/>
  <c r="CE184" i="24"/>
  <c r="CA54" i="24"/>
  <c r="CA242" i="24"/>
  <c r="CN136" i="24"/>
  <c r="CN139" i="24"/>
  <c r="BS181" i="24"/>
  <c r="CP216" i="24"/>
  <c r="CN160" i="24"/>
  <c r="CE140" i="24"/>
  <c r="BZ87" i="24"/>
  <c r="CA74" i="24"/>
  <c r="CE202" i="24"/>
  <c r="CF236" i="24"/>
  <c r="CB168" i="24"/>
  <c r="CO91" i="24"/>
  <c r="CA113" i="24"/>
  <c r="CJ170" i="24"/>
  <c r="CE151" i="24"/>
  <c r="CP13" i="24"/>
  <c r="CA235" i="24"/>
  <c r="BS31" i="24"/>
  <c r="CT223" i="24"/>
  <c r="CO208" i="24"/>
  <c r="CB147" i="24"/>
  <c r="CR147" i="24"/>
  <c r="CE189" i="24"/>
  <c r="CE204" i="24"/>
  <c r="BW29" i="24"/>
  <c r="CD53" i="24"/>
  <c r="CO24" i="24"/>
  <c r="CD121" i="24"/>
  <c r="CA39" i="24"/>
  <c r="CH12" i="24"/>
  <c r="CA165" i="24"/>
  <c r="BS244" i="24"/>
  <c r="CI76" i="24"/>
  <c r="CR226" i="24"/>
  <c r="CF173" i="24"/>
  <c r="CB146" i="24"/>
  <c r="CN177" i="24"/>
  <c r="CD168" i="24"/>
  <c r="CR119" i="24"/>
  <c r="CS189" i="24"/>
  <c r="CB83" i="24"/>
  <c r="CB96" i="24"/>
  <c r="BS75" i="24"/>
  <c r="BS52" i="24"/>
  <c r="BS215" i="24"/>
  <c r="CR177" i="24"/>
  <c r="CE161" i="24"/>
  <c r="CB197" i="24"/>
  <c r="CR189" i="24"/>
  <c r="CJ137" i="24"/>
  <c r="BS132" i="24"/>
  <c r="CE15" i="24"/>
  <c r="BW89" i="24"/>
  <c r="CH103" i="24"/>
  <c r="CT55" i="24"/>
  <c r="CO80" i="24"/>
  <c r="CI87" i="24"/>
  <c r="CN20" i="24"/>
  <c r="CJ38" i="24"/>
  <c r="CE59" i="24"/>
  <c r="CA26" i="24"/>
  <c r="CO140" i="24"/>
  <c r="CN134" i="24"/>
  <c r="CB162" i="24"/>
  <c r="CF232" i="24"/>
  <c r="CB220" i="24"/>
  <c r="CS218" i="24"/>
  <c r="BZ197" i="24"/>
  <c r="CS191" i="24"/>
  <c r="CN151" i="24"/>
  <c r="BW217" i="24"/>
  <c r="CO182" i="24"/>
  <c r="CJ168" i="24"/>
  <c r="CE168" i="24"/>
  <c r="CS95" i="24"/>
  <c r="CR58" i="24"/>
  <c r="CD232" i="24"/>
  <c r="CE230" i="24"/>
  <c r="BW189" i="24"/>
  <c r="CH225" i="24"/>
  <c r="BZ227" i="24"/>
  <c r="CJ154" i="24"/>
  <c r="BZ59" i="24"/>
  <c r="CA76" i="24"/>
  <c r="BZ117" i="24"/>
  <c r="BZ57" i="24"/>
  <c r="BZ40" i="24"/>
  <c r="CA9" i="24"/>
  <c r="BZ121" i="24"/>
  <c r="CA67" i="24"/>
  <c r="BZ53" i="24"/>
  <c r="CB81" i="24"/>
  <c r="CF89" i="24"/>
  <c r="CD242" i="24"/>
  <c r="CF242" i="24"/>
  <c r="BW175" i="24"/>
  <c r="CH125" i="24"/>
  <c r="BZ28" i="24"/>
  <c r="CI242" i="24"/>
  <c r="CN119" i="24"/>
  <c r="CT74" i="24"/>
  <c r="CR235" i="24"/>
  <c r="CT196" i="24"/>
  <c r="CJ221" i="24"/>
  <c r="CJ96" i="24"/>
  <c r="CF174" i="24"/>
  <c r="CP153" i="24"/>
  <c r="CJ215" i="24"/>
  <c r="CH233" i="24"/>
  <c r="CR199" i="24"/>
  <c r="CF197" i="24"/>
  <c r="CI139" i="24"/>
  <c r="CS190" i="24"/>
  <c r="CB53" i="24"/>
  <c r="BW32" i="24"/>
  <c r="CI21" i="24"/>
  <c r="BZ201" i="24"/>
  <c r="BW220" i="24"/>
  <c r="CF187" i="24"/>
  <c r="BW227" i="24"/>
  <c r="CS86" i="24"/>
  <c r="BS63" i="24"/>
  <c r="CP7" i="24"/>
  <c r="BZ88" i="24"/>
  <c r="CR45" i="24"/>
  <c r="CP56" i="24"/>
  <c r="CE9" i="24"/>
  <c r="CR228" i="24"/>
  <c r="CP231" i="24"/>
  <c r="CH195" i="24"/>
  <c r="CE246" i="24"/>
  <c r="CN167" i="24"/>
  <c r="CS227" i="24"/>
  <c r="CH133" i="24"/>
  <c r="CT243" i="24"/>
  <c r="BZ146" i="24"/>
  <c r="CB121" i="24"/>
  <c r="CO67" i="24"/>
  <c r="BZ154" i="24"/>
  <c r="CS29" i="24"/>
  <c r="CT33" i="24"/>
  <c r="CR51" i="24"/>
  <c r="CF131" i="24"/>
  <c r="BZ243" i="24"/>
  <c r="BS147" i="24"/>
  <c r="CH87" i="24"/>
  <c r="CS76" i="24"/>
  <c r="CF175" i="24"/>
  <c r="CJ130" i="24"/>
  <c r="CH118" i="24"/>
  <c r="CJ148" i="24"/>
  <c r="CP103" i="24"/>
  <c r="CP85" i="24"/>
  <c r="BW12" i="24"/>
  <c r="CD33" i="24"/>
  <c r="CP99" i="24"/>
  <c r="CB56" i="24"/>
  <c r="CO238" i="24"/>
  <c r="CF228" i="24"/>
  <c r="CB140" i="24"/>
  <c r="CH214" i="24"/>
  <c r="BW156" i="24"/>
  <c r="CF161" i="24"/>
  <c r="CS222" i="24"/>
  <c r="CA197" i="24"/>
  <c r="CR206" i="24"/>
  <c r="CR216" i="24"/>
  <c r="CO135" i="24"/>
  <c r="CN176" i="24"/>
  <c r="CH191" i="24"/>
  <c r="CD203" i="24"/>
  <c r="BZ195" i="24"/>
  <c r="CS176" i="24"/>
  <c r="CR68" i="24"/>
  <c r="CH221" i="24"/>
  <c r="CT205" i="24"/>
  <c r="CB213" i="24"/>
  <c r="CR204" i="24"/>
  <c r="CI224" i="24"/>
  <c r="CO157" i="24"/>
  <c r="CA178" i="24"/>
  <c r="BZ152" i="24"/>
  <c r="BZ30" i="24"/>
  <c r="CA40" i="24"/>
  <c r="CA108" i="24"/>
  <c r="CA45" i="24"/>
  <c r="CA103" i="24"/>
  <c r="CA89" i="24"/>
  <c r="CJ113" i="24"/>
  <c r="CJ99" i="24"/>
  <c r="CT217" i="24"/>
  <c r="CR137" i="24"/>
  <c r="CF134" i="24"/>
  <c r="CD244" i="24"/>
  <c r="BS126" i="24"/>
  <c r="BZ186" i="24"/>
  <c r="CJ118" i="24"/>
  <c r="CN83" i="24"/>
  <c r="CH230" i="24"/>
  <c r="BW56" i="24"/>
  <c r="CB10" i="24"/>
  <c r="CI134" i="24"/>
  <c r="BS120" i="24"/>
  <c r="CR106" i="24"/>
  <c r="CH110" i="24"/>
  <c r="CF146" i="24"/>
  <c r="CI132" i="24"/>
  <c r="CD171" i="24"/>
  <c r="BZ161" i="24"/>
  <c r="CJ160" i="24"/>
  <c r="CD213" i="24"/>
  <c r="CN99" i="24"/>
  <c r="CA14" i="24"/>
  <c r="CD84" i="24"/>
  <c r="BW205" i="24"/>
  <c r="BW109" i="24"/>
  <c r="CO246" i="24"/>
  <c r="CF144" i="24"/>
  <c r="CP147" i="24"/>
  <c r="CR134" i="24"/>
  <c r="CF103" i="24"/>
  <c r="CB109" i="24"/>
  <c r="CE35" i="24"/>
  <c r="BS54" i="24"/>
  <c r="CN217" i="24"/>
  <c r="CB236" i="24"/>
  <c r="CH243" i="24"/>
  <c r="BS161" i="24"/>
  <c r="CO204" i="24"/>
  <c r="BW182" i="24"/>
  <c r="CI183" i="24"/>
  <c r="CD183" i="24"/>
  <c r="CH102" i="24"/>
  <c r="CH167" i="24"/>
  <c r="CP178" i="24"/>
  <c r="CA114" i="24"/>
  <c r="CB141" i="24"/>
  <c r="CS26" i="24"/>
  <c r="CH130" i="24"/>
  <c r="CJ240" i="24"/>
  <c r="CT136" i="24"/>
  <c r="CB217" i="24"/>
  <c r="CJ147" i="24"/>
  <c r="CB203" i="24"/>
  <c r="CF184" i="24"/>
  <c r="CO114" i="24"/>
  <c r="CP50" i="24"/>
  <c r="CN223" i="24"/>
  <c r="CA222" i="24"/>
  <c r="CF122" i="24"/>
  <c r="CH138" i="24"/>
  <c r="CA95" i="24"/>
  <c r="CT86" i="24"/>
  <c r="CA83" i="24"/>
  <c r="CS182" i="24"/>
  <c r="CS214" i="24"/>
  <c r="BS97" i="24"/>
  <c r="CT233" i="24"/>
  <c r="CB127" i="24"/>
  <c r="CS136" i="24"/>
  <c r="CO210" i="24"/>
  <c r="CF207" i="24"/>
  <c r="CR34" i="24"/>
  <c r="CS233" i="24"/>
  <c r="CR131" i="24"/>
  <c r="CF227" i="24"/>
  <c r="BS171" i="24"/>
  <c r="CF188" i="24"/>
  <c r="CA163" i="24"/>
  <c r="CN172" i="24"/>
  <c r="CR225" i="24"/>
  <c r="CP224" i="24"/>
  <c r="CA136" i="24"/>
  <c r="CB177" i="24"/>
  <c r="CI161" i="24"/>
  <c r="CH170" i="24"/>
  <c r="CH224" i="24"/>
  <c r="CA145" i="24"/>
  <c r="CA152" i="24"/>
  <c r="CA109" i="24"/>
  <c r="CA25" i="24"/>
  <c r="CA245" i="24"/>
  <c r="CA56" i="24"/>
  <c r="BZ220" i="24"/>
  <c r="BZ86" i="24"/>
  <c r="BZ89" i="24"/>
  <c r="CB120" i="24"/>
  <c r="CD152" i="24"/>
  <c r="CT242" i="24"/>
  <c r="CP206" i="24"/>
  <c r="CR172" i="24"/>
  <c r="BW246" i="24"/>
  <c r="CP171" i="24"/>
  <c r="CD246" i="24"/>
  <c r="CR121" i="24"/>
  <c r="CB143" i="24"/>
  <c r="CS168" i="24"/>
  <c r="CA30" i="24"/>
  <c r="CA115" i="24"/>
  <c r="CR90" i="24"/>
  <c r="CH140" i="24"/>
  <c r="BZ81" i="24"/>
  <c r="CS167" i="24"/>
  <c r="CF196" i="24"/>
  <c r="CN93" i="24"/>
  <c r="CJ54" i="24"/>
  <c r="CE36" i="24"/>
  <c r="CS146" i="24"/>
  <c r="CJ97" i="24"/>
  <c r="CD35" i="24"/>
  <c r="CR114" i="24"/>
  <c r="CB183" i="24"/>
  <c r="CN169" i="24"/>
  <c r="CD182" i="24"/>
  <c r="CS180" i="24"/>
  <c r="CS124" i="24"/>
  <c r="CF22" i="24"/>
  <c r="CH27" i="24"/>
  <c r="BZ35" i="24"/>
  <c r="CJ76" i="24"/>
  <c r="CJ111" i="24"/>
  <c r="CH63" i="24"/>
  <c r="CN182" i="24"/>
  <c r="CN242" i="24"/>
  <c r="CE142" i="24"/>
  <c r="CB135" i="24"/>
  <c r="CN133" i="24"/>
  <c r="CD180" i="24"/>
  <c r="CD201" i="24"/>
  <c r="CF193" i="24"/>
  <c r="CA144" i="24"/>
  <c r="CS115" i="24"/>
  <c r="CH105" i="24"/>
  <c r="CP62" i="24"/>
  <c r="CB137" i="24"/>
  <c r="CE49" i="24"/>
  <c r="CH73" i="24"/>
  <c r="CD184" i="24"/>
  <c r="CH244" i="24"/>
  <c r="CT210" i="24"/>
  <c r="BS243" i="24"/>
  <c r="CR111" i="24"/>
  <c r="CJ37" i="24"/>
  <c r="CR41" i="24"/>
  <c r="CJ61" i="24"/>
  <c r="BW222" i="24"/>
  <c r="CA111" i="24"/>
  <c r="CI69" i="24"/>
  <c r="CS15" i="24"/>
  <c r="BZ216" i="24"/>
  <c r="CF99" i="24"/>
  <c r="CH174" i="24"/>
  <c r="CS142" i="24"/>
  <c r="M27" i="16"/>
  <c r="F28" i="16"/>
  <c r="K28" i="16" s="1"/>
  <c r="F27" i="10" s="1"/>
  <c r="E59" i="26" s="1"/>
  <c r="CA224" i="24"/>
  <c r="CR210" i="24"/>
  <c r="CJ153" i="24"/>
  <c r="CP32" i="24"/>
  <c r="CO214" i="24"/>
  <c r="CJ230" i="24"/>
  <c r="CS166" i="24"/>
  <c r="CH228" i="24"/>
  <c r="CT153" i="24"/>
  <c r="CO221" i="24"/>
  <c r="CN154" i="24"/>
  <c r="BZ234" i="24"/>
  <c r="CO222" i="24"/>
  <c r="CH154" i="24"/>
  <c r="CB180" i="24"/>
  <c r="CI147" i="24"/>
  <c r="BS230" i="24"/>
  <c r="CH232" i="24"/>
  <c r="BW20" i="24"/>
  <c r="CT134" i="24"/>
  <c r="CO86" i="24"/>
  <c r="CN143" i="24"/>
  <c r="CO235" i="24"/>
  <c r="BW138" i="24"/>
  <c r="BW180" i="24"/>
  <c r="CD163" i="24"/>
  <c r="BW215" i="24"/>
  <c r="CR191" i="24"/>
  <c r="BW184" i="24"/>
  <c r="CB167" i="24"/>
  <c r="CR169" i="24"/>
  <c r="CS202" i="24"/>
  <c r="CO29" i="24"/>
  <c r="CR202" i="24"/>
  <c r="BW207" i="24"/>
  <c r="CB132" i="24"/>
  <c r="CO77" i="24"/>
  <c r="CR24" i="24"/>
  <c r="CI56" i="24"/>
  <c r="CR14" i="24"/>
  <c r="CE110" i="24"/>
  <c r="CH78" i="24"/>
  <c r="CF216" i="24"/>
  <c r="CD156" i="24"/>
  <c r="CN159" i="24"/>
  <c r="CT236" i="24"/>
  <c r="CF172" i="24"/>
  <c r="CO232" i="24"/>
  <c r="BW204" i="24"/>
  <c r="BS219" i="24"/>
  <c r="CF12" i="24"/>
  <c r="CR205" i="24"/>
  <c r="CJ15" i="24"/>
  <c r="CR54" i="24"/>
  <c r="CN161" i="24"/>
  <c r="CD241" i="24"/>
  <c r="CN222" i="24"/>
  <c r="CI91" i="24"/>
  <c r="CD176" i="24"/>
  <c r="CH69" i="24"/>
  <c r="CR9" i="24"/>
  <c r="CS118" i="24"/>
  <c r="BS231" i="24"/>
  <c r="CO206" i="24"/>
  <c r="CS215" i="24"/>
  <c r="CD172" i="24"/>
  <c r="CR76" i="24"/>
  <c r="CO183" i="24"/>
  <c r="CD190" i="24"/>
  <c r="CD136" i="24"/>
  <c r="CJ217" i="24"/>
  <c r="CP205" i="24"/>
  <c r="BZ236" i="24"/>
  <c r="CR170" i="24"/>
  <c r="CN112" i="24"/>
  <c r="BS232" i="24"/>
  <c r="CD204" i="24"/>
  <c r="BS179" i="24"/>
  <c r="CO173" i="24"/>
  <c r="CF164" i="24"/>
  <c r="CR194" i="24"/>
  <c r="CP156" i="24"/>
  <c r="CH175" i="24"/>
  <c r="CI229" i="24"/>
  <c r="CF220" i="24"/>
  <c r="CH168" i="24"/>
  <c r="CH237" i="24"/>
  <c r="CD26" i="24"/>
  <c r="CH126" i="24"/>
  <c r="CN64" i="24"/>
  <c r="CT200" i="24"/>
  <c r="CS237" i="24"/>
  <c r="CA138" i="24"/>
  <c r="CP220" i="24"/>
  <c r="CS213" i="24"/>
  <c r="BZ160" i="24"/>
  <c r="BZ223" i="24"/>
  <c r="BZ184" i="24"/>
  <c r="CD115" i="24"/>
  <c r="CH201" i="24"/>
  <c r="CD122" i="24"/>
  <c r="CH234" i="24"/>
  <c r="CO162" i="24"/>
  <c r="CN205" i="24"/>
  <c r="CE233" i="24"/>
  <c r="CD66" i="24"/>
  <c r="CE104" i="24"/>
  <c r="CF155" i="24"/>
  <c r="CN229" i="24"/>
  <c r="BW237" i="24"/>
  <c r="BZ228" i="24"/>
  <c r="CH182" i="24"/>
  <c r="BW209" i="24"/>
  <c r="CO220" i="24"/>
  <c r="CB159" i="24"/>
  <c r="BZ232" i="24"/>
  <c r="CP209" i="24"/>
  <c r="CA204" i="24"/>
  <c r="CH40" i="24"/>
  <c r="CH189" i="24"/>
  <c r="CR60" i="24"/>
  <c r="CN56" i="24"/>
  <c r="CE97" i="24"/>
  <c r="CS120" i="24"/>
  <c r="CH181" i="24"/>
  <c r="CF11" i="24"/>
  <c r="CE91" i="24"/>
  <c r="CH50" i="24"/>
  <c r="CB37" i="24"/>
  <c r="CN126" i="24"/>
  <c r="CS114" i="24"/>
  <c r="CT162" i="24"/>
  <c r="CB215" i="24"/>
  <c r="CP212" i="24"/>
  <c r="CD42" i="24"/>
  <c r="CT193" i="24"/>
  <c r="CT224" i="24"/>
  <c r="CI238" i="24"/>
  <c r="CD197" i="24"/>
  <c r="CA195" i="24"/>
  <c r="CE160" i="24"/>
  <c r="CN174" i="24"/>
  <c r="CS179" i="24"/>
  <c r="BZ196" i="24"/>
  <c r="CF170" i="24"/>
  <c r="CA162" i="24"/>
  <c r="CI202" i="24"/>
  <c r="CH26" i="24"/>
  <c r="BW198" i="24"/>
  <c r="BW153" i="24"/>
  <c r="CA236" i="24"/>
  <c r="CJ182" i="24"/>
  <c r="CE155" i="24"/>
  <c r="CJ177" i="24"/>
  <c r="CR70" i="24"/>
  <c r="CP207" i="24"/>
  <c r="CS7" i="24"/>
  <c r="CS155" i="24"/>
  <c r="CJ211" i="24"/>
  <c r="CH150" i="24"/>
  <c r="CJ227" i="24"/>
  <c r="CF96" i="24"/>
  <c r="CF119" i="24"/>
  <c r="CP197" i="24"/>
  <c r="CI185" i="24"/>
  <c r="CI162" i="24"/>
  <c r="CS238" i="24"/>
  <c r="CS212" i="24"/>
  <c r="CB188" i="24"/>
  <c r="CT202" i="24"/>
  <c r="CA190" i="24"/>
  <c r="CT150" i="24"/>
  <c r="BW134" i="24"/>
  <c r="CN62" i="24"/>
  <c r="CH212" i="24"/>
  <c r="BW149" i="24"/>
  <c r="CE124" i="24"/>
  <c r="CN34" i="24"/>
  <c r="CI8" i="24"/>
  <c r="CD76" i="24"/>
  <c r="CH34" i="24"/>
  <c r="CB123" i="24"/>
  <c r="CE232" i="24"/>
  <c r="CI152" i="24"/>
  <c r="CH42" i="24"/>
  <c r="CS92" i="24"/>
  <c r="CD225" i="24"/>
  <c r="CA207" i="24"/>
  <c r="CI174" i="24"/>
  <c r="CA176" i="24"/>
  <c r="CH84" i="24"/>
  <c r="CE105" i="24"/>
  <c r="CO104" i="24"/>
  <c r="CI105" i="24"/>
  <c r="CI136" i="24"/>
  <c r="CR28" i="24"/>
  <c r="CO124" i="24"/>
  <c r="CD14" i="24"/>
  <c r="BS214" i="24"/>
  <c r="CN202" i="24"/>
  <c r="CO127" i="24"/>
  <c r="BZ173" i="24"/>
  <c r="CS224" i="24"/>
  <c r="CN164" i="24"/>
  <c r="CJ199" i="24"/>
  <c r="CE210" i="24"/>
  <c r="BS200" i="24"/>
  <c r="BW202" i="24"/>
  <c r="BZ181" i="24"/>
  <c r="CD18" i="24"/>
  <c r="CR180" i="24"/>
  <c r="BW236" i="24"/>
  <c r="CS184" i="24"/>
  <c r="CN149" i="24"/>
  <c r="CD178" i="24"/>
  <c r="CB205" i="24"/>
  <c r="BZ190" i="24"/>
  <c r="CR236" i="24"/>
  <c r="CH204" i="24"/>
  <c r="CI220" i="24"/>
  <c r="CT188" i="24"/>
  <c r="CN22" i="24"/>
  <c r="CR159" i="24"/>
  <c r="BS186" i="24"/>
  <c r="CT192" i="24"/>
  <c r="CJ223" i="24"/>
  <c r="BS194" i="24"/>
  <c r="CN141" i="24"/>
  <c r="CJ213" i="24"/>
  <c r="CO196" i="24"/>
  <c r="CA200" i="24"/>
  <c r="CN162" i="24"/>
  <c r="CN40" i="24"/>
  <c r="CS161" i="24"/>
  <c r="CH76" i="24"/>
  <c r="CO32" i="24"/>
  <c r="CR12" i="24"/>
  <c r="CT185" i="24"/>
  <c r="CE174" i="24"/>
  <c r="BS177" i="24"/>
  <c r="CI182" i="24"/>
  <c r="CA167" i="24"/>
  <c r="CN24" i="24"/>
  <c r="CI96" i="24"/>
  <c r="BZ194" i="24"/>
  <c r="CO160" i="24"/>
  <c r="CO239" i="24"/>
  <c r="CD64" i="24"/>
  <c r="CT60" i="24"/>
  <c r="BZ18" i="24"/>
  <c r="CB230" i="24"/>
  <c r="BZ153" i="24"/>
  <c r="CN148" i="24"/>
  <c r="CN95" i="24"/>
  <c r="CR238" i="24"/>
  <c r="CN76" i="24"/>
  <c r="CN68" i="24"/>
  <c r="CI106" i="24"/>
  <c r="CA228" i="24"/>
  <c r="CN48" i="24"/>
  <c r="CI24" i="24"/>
  <c r="CI36" i="24"/>
  <c r="CD74" i="24"/>
  <c r="CI19" i="24"/>
  <c r="CH8" i="24"/>
  <c r="CF213" i="24"/>
  <c r="CO73" i="24"/>
  <c r="CJ238" i="24"/>
  <c r="CE13" i="24"/>
  <c r="CH61" i="24"/>
  <c r="CT83" i="24"/>
  <c r="CD216" i="24"/>
  <c r="CN102" i="24"/>
  <c r="CE21" i="24"/>
  <c r="CF205" i="24"/>
  <c r="CS63" i="24"/>
  <c r="BW102" i="24"/>
  <c r="CE69" i="24"/>
  <c r="CT190" i="24"/>
  <c r="CO212" i="24"/>
  <c r="CT186" i="24"/>
  <c r="CF238" i="24"/>
  <c r="BW196" i="24"/>
  <c r="CN150" i="24"/>
  <c r="CS192" i="24"/>
  <c r="BZ177" i="24"/>
  <c r="CF194" i="24"/>
  <c r="CR218" i="24"/>
  <c r="CS209" i="24"/>
  <c r="CO27" i="24"/>
  <c r="CP182" i="24"/>
  <c r="CS154" i="24"/>
  <c r="CP238" i="24"/>
  <c r="CA179" i="24"/>
  <c r="BW177" i="24"/>
  <c r="CI209" i="24"/>
  <c r="CR187" i="24"/>
  <c r="CH58" i="24"/>
  <c r="CD9" i="24"/>
  <c r="BW208" i="24"/>
  <c r="CI232" i="24"/>
  <c r="CN175" i="24"/>
  <c r="CI201" i="24"/>
  <c r="CD48" i="24"/>
  <c r="CO139" i="24"/>
  <c r="CR64" i="24"/>
  <c r="CE222" i="24"/>
  <c r="CN144" i="24"/>
  <c r="CJ192" i="24"/>
  <c r="CO230" i="24"/>
  <c r="BS169" i="24"/>
  <c r="CI10" i="24"/>
  <c r="CH68" i="24"/>
  <c r="CI125" i="24"/>
  <c r="CS112" i="24"/>
  <c r="CA149" i="24"/>
  <c r="CH36" i="24"/>
  <c r="CA240" i="24"/>
  <c r="BW64" i="24"/>
  <c r="CD194" i="24"/>
  <c r="CJ162" i="24"/>
  <c r="CD229" i="24"/>
  <c r="CD34" i="24"/>
  <c r="CR44" i="24"/>
  <c r="BS236" i="24"/>
  <c r="CF222" i="24"/>
  <c r="CH38" i="24"/>
  <c r="CD36" i="24"/>
  <c r="CD62" i="24"/>
  <c r="CO141" i="24"/>
  <c r="CP23" i="24"/>
  <c r="CR78" i="24"/>
  <c r="CE8" i="24"/>
  <c r="CD7" i="24"/>
  <c r="CJ114" i="24"/>
  <c r="CN204" i="24"/>
  <c r="CH137" i="24"/>
  <c r="CF28" i="24"/>
  <c r="CF21" i="24"/>
  <c r="CO19" i="24"/>
  <c r="CE241" i="24"/>
  <c r="CR124" i="24"/>
  <c r="CR152" i="24"/>
  <c r="BS29" i="24"/>
  <c r="CB20" i="24"/>
  <c r="CF49" i="24"/>
  <c r="BS198" i="24"/>
  <c r="CB160" i="24"/>
  <c r="CI212" i="24"/>
  <c r="CT199" i="24"/>
  <c r="BW176" i="24"/>
  <c r="CD40" i="24"/>
  <c r="CT201" i="24"/>
  <c r="CS217" i="24"/>
  <c r="CO90" i="24"/>
  <c r="BS240" i="24"/>
  <c r="CB8" i="24"/>
  <c r="CD209" i="24"/>
  <c r="BS221" i="24"/>
  <c r="CN206" i="24"/>
  <c r="CI126" i="24"/>
  <c r="CB13" i="24"/>
  <c r="CE109" i="24"/>
  <c r="CS216" i="24"/>
  <c r="CE101" i="24"/>
  <c r="CJ157" i="24"/>
  <c r="CE158" i="24"/>
  <c r="BS141" i="24"/>
  <c r="CI240" i="24"/>
  <c r="CP203" i="24"/>
  <c r="CF237" i="24"/>
  <c r="CT169" i="24"/>
  <c r="CH10" i="24"/>
  <c r="CP170" i="24"/>
  <c r="CI204" i="24"/>
  <c r="CI34" i="24"/>
  <c r="BW221" i="24"/>
  <c r="CP204" i="24"/>
  <c r="BS137" i="24"/>
  <c r="CR163" i="24"/>
  <c r="CH64" i="24"/>
  <c r="CE95" i="24"/>
  <c r="CN32" i="24"/>
  <c r="BS206" i="24"/>
  <c r="CT208" i="24"/>
  <c r="CA159" i="24"/>
  <c r="CS204" i="24"/>
  <c r="CO110" i="24"/>
  <c r="CO10" i="24"/>
  <c r="CD237" i="24"/>
  <c r="CE179" i="24"/>
  <c r="CF17" i="24"/>
  <c r="CR10" i="24"/>
  <c r="BZ170" i="24"/>
  <c r="CE93" i="24"/>
  <c r="CN221" i="24"/>
  <c r="CH22" i="24"/>
  <c r="CH74" i="24"/>
  <c r="CO105" i="24"/>
  <c r="CI86" i="24"/>
  <c r="CO113" i="24"/>
  <c r="CE73" i="24"/>
  <c r="CN153" i="24"/>
  <c r="CJ234" i="24"/>
  <c r="BS188" i="24"/>
  <c r="BZ202" i="24"/>
  <c r="CT182" i="24"/>
  <c r="CO95" i="24"/>
  <c r="BS241" i="24"/>
  <c r="CI39" i="24"/>
  <c r="CI155" i="24"/>
  <c r="CO94" i="24"/>
  <c r="CH123" i="24"/>
  <c r="CE239" i="24"/>
  <c r="CN52" i="24"/>
  <c r="CE150" i="24"/>
  <c r="CB67" i="24"/>
  <c r="CO142" i="24"/>
  <c r="CO87" i="24"/>
  <c r="CJ75" i="24"/>
  <c r="CO89" i="24"/>
  <c r="CP89" i="24"/>
  <c r="CJ216" i="24"/>
  <c r="CF104" i="24"/>
  <c r="CN27" i="24"/>
  <c r="CN73" i="24"/>
  <c r="CH29" i="24"/>
  <c r="CA77" i="24"/>
  <c r="CT66" i="24"/>
  <c r="CO156" i="24"/>
  <c r="CI156" i="24"/>
  <c r="CT198" i="24"/>
  <c r="BW167" i="24"/>
  <c r="CN46" i="24"/>
  <c r="CI54" i="24"/>
  <c r="CR48" i="24"/>
  <c r="CN10" i="24"/>
  <c r="CI165" i="24"/>
  <c r="CH15" i="24"/>
  <c r="CP92" i="24"/>
  <c r="CD240" i="24"/>
  <c r="CH11" i="24"/>
  <c r="CH57" i="24"/>
  <c r="CB238" i="24"/>
  <c r="CR133" i="24"/>
  <c r="CP15" i="24"/>
  <c r="CO180" i="24"/>
  <c r="BW162" i="24"/>
  <c r="CS236" i="24"/>
  <c r="CR185" i="24"/>
  <c r="CS90" i="24"/>
  <c r="CT173" i="24"/>
  <c r="CP175" i="24"/>
  <c r="CJ229" i="24"/>
  <c r="CS221" i="24"/>
  <c r="CH211" i="24"/>
  <c r="BW197" i="24"/>
  <c r="CI225" i="24"/>
  <c r="CE162" i="24"/>
  <c r="BS143" i="24"/>
  <c r="BZ200" i="24"/>
  <c r="CO236" i="24"/>
  <c r="CP188" i="24"/>
  <c r="CR178" i="24"/>
  <c r="CI63" i="24"/>
  <c r="CJ172" i="24"/>
  <c r="CH218" i="24"/>
  <c r="BZ208" i="24"/>
  <c r="CH216" i="24"/>
  <c r="CS132" i="24"/>
  <c r="CR20" i="24"/>
  <c r="CO148" i="24"/>
  <c r="CS156" i="24"/>
  <c r="CA209" i="24"/>
  <c r="CR241" i="24"/>
  <c r="CI190" i="24"/>
  <c r="CE191" i="24"/>
  <c r="CH16" i="24"/>
  <c r="CD46" i="24"/>
  <c r="CD38" i="24"/>
  <c r="CO241" i="24"/>
  <c r="CR80" i="24"/>
  <c r="CI164" i="24"/>
  <c r="CN210" i="24"/>
  <c r="CO8" i="24"/>
  <c r="CR237" i="24"/>
  <c r="BZ162" i="24"/>
  <c r="CA177" i="24"/>
  <c r="CD181" i="24"/>
  <c r="BS192" i="24"/>
  <c r="CN122" i="24"/>
  <c r="CH46" i="24"/>
  <c r="CO55" i="24"/>
  <c r="CS129" i="24"/>
  <c r="CI78" i="24"/>
  <c r="CH70" i="24"/>
  <c r="CD54" i="24"/>
  <c r="CD16" i="24"/>
  <c r="CS127" i="24"/>
  <c r="CN9" i="24"/>
  <c r="CO49" i="24"/>
  <c r="CI80" i="24"/>
  <c r="CJ139" i="24"/>
  <c r="CD87" i="24"/>
  <c r="CD214" i="24"/>
  <c r="CN65" i="24"/>
  <c r="BS217" i="24"/>
  <c r="CD105" i="24"/>
  <c r="CH65" i="24"/>
  <c r="CE41" i="24"/>
  <c r="CB94" i="24"/>
  <c r="BS74" i="24"/>
  <c r="CO59" i="24"/>
  <c r="CP196" i="24"/>
  <c r="CR233" i="24"/>
  <c r="CD58" i="24"/>
  <c r="Z46" i="26"/>
  <c r="CS138" i="24"/>
  <c r="CD193" i="24"/>
  <c r="CD118" i="24"/>
  <c r="CD32" i="24"/>
  <c r="CH30" i="24"/>
  <c r="CI233" i="24"/>
  <c r="CD239" i="24"/>
  <c r="CS225" i="24"/>
  <c r="CP237" i="24"/>
  <c r="CO138" i="24"/>
  <c r="CO106" i="24"/>
  <c r="CR74" i="24"/>
  <c r="CB202" i="24"/>
  <c r="BZ224" i="24"/>
  <c r="CI169" i="24"/>
  <c r="CH222" i="24"/>
  <c r="CD220" i="24"/>
  <c r="CR208" i="24"/>
  <c r="CE167" i="24"/>
  <c r="CE211" i="24"/>
  <c r="CR166" i="24"/>
  <c r="BZ211" i="24"/>
  <c r="CN214" i="24"/>
  <c r="BW194" i="24"/>
  <c r="BZ134" i="24"/>
  <c r="CE215" i="24"/>
  <c r="CD222" i="24"/>
  <c r="BS157" i="24"/>
  <c r="CI219" i="24"/>
  <c r="CO158" i="24"/>
  <c r="CF166" i="24"/>
  <c r="CS230" i="24"/>
  <c r="CI142" i="24"/>
  <c r="BZ209" i="24"/>
  <c r="CT206" i="24"/>
  <c r="CS24" i="24"/>
  <c r="CN212" i="24"/>
  <c r="CO50" i="24"/>
  <c r="CT9" i="24"/>
  <c r="CR40" i="24"/>
  <c r="CS93" i="24"/>
  <c r="CD50" i="24"/>
  <c r="CS177" i="24"/>
  <c r="CS173" i="24"/>
  <c r="CR32" i="24"/>
  <c r="CJ156" i="24"/>
  <c r="CE115" i="24"/>
  <c r="CD28" i="24"/>
  <c r="CR240" i="24"/>
  <c r="CO109" i="24"/>
  <c r="CD185" i="24"/>
  <c r="CO145" i="24"/>
  <c r="BW211" i="24"/>
  <c r="CR72" i="24"/>
  <c r="CS144" i="24"/>
  <c r="CO189" i="24"/>
  <c r="CN235" i="24"/>
  <c r="BZ180" i="24"/>
  <c r="CS188" i="24"/>
  <c r="CJ226" i="24"/>
  <c r="CI188" i="24"/>
  <c r="CR231" i="24"/>
  <c r="BS174" i="24"/>
  <c r="CN14" i="24"/>
  <c r="CS117" i="24"/>
  <c r="CI170" i="24"/>
  <c r="L7" i="12"/>
  <c r="M7" i="12" s="1"/>
  <c r="F20" i="10" s="1"/>
  <c r="E52" i="26" s="1"/>
  <c r="L8" i="12"/>
  <c r="M8" i="12" s="1"/>
  <c r="F21" i="10" s="1"/>
  <c r="E53" i="26" s="1"/>
  <c r="K27" i="16"/>
  <c r="F26" i="10" s="1"/>
  <c r="E58" i="26" s="1"/>
  <c r="M6" i="12"/>
  <c r="F19" i="10" s="1"/>
  <c r="E51" i="26" s="1"/>
  <c r="O16" i="10"/>
  <c r="W48" i="26" s="1"/>
  <c r="O17" i="10"/>
  <c r="W49" i="26" s="1"/>
  <c r="N8" i="12"/>
  <c r="AK39" i="26" l="1"/>
  <c r="R39" i="26" s="1"/>
  <c r="B17" i="15" s="1"/>
  <c r="AK30" i="26"/>
  <c r="X30" i="26" s="1"/>
  <c r="AK28" i="26"/>
  <c r="B13" i="23" s="1"/>
  <c r="AK27" i="26"/>
  <c r="E27" i="26" s="1"/>
  <c r="O19" i="10"/>
  <c r="W51" i="26" s="1"/>
  <c r="O21" i="10"/>
  <c r="W53" i="26" s="1"/>
  <c r="O22" i="10"/>
  <c r="W54" i="26" s="1"/>
  <c r="AK26" i="26"/>
  <c r="C26" i="26" s="1"/>
  <c r="B6" i="16" s="1"/>
  <c r="H6" i="16" s="1"/>
  <c r="I6" i="16" s="1"/>
  <c r="AK40" i="26"/>
  <c r="AK29" i="26"/>
  <c r="AK41" i="26"/>
  <c r="R41" i="26" s="1"/>
  <c r="B19" i="15" s="1"/>
  <c r="AK38" i="26"/>
  <c r="K38" i="26" s="1"/>
  <c r="B23" i="17" s="1"/>
  <c r="H23" i="17" s="1"/>
  <c r="I23" i="17" s="1"/>
  <c r="M28" i="16"/>
  <c r="P27" i="10" s="1"/>
  <c r="Y59" i="26" s="1"/>
  <c r="P26" i="10"/>
  <c r="Y58" i="26" s="1"/>
  <c r="E38" i="26"/>
  <c r="B39" i="26"/>
  <c r="K39" i="26"/>
  <c r="B24" i="17" s="1"/>
  <c r="H24" i="17" s="1"/>
  <c r="I24" i="17" s="1"/>
  <c r="T39" i="26"/>
  <c r="E17" i="15" s="1"/>
  <c r="I17" i="15" s="1"/>
  <c r="J17" i="15" s="1"/>
  <c r="C39" i="26"/>
  <c r="B17" i="16" s="1"/>
  <c r="H17" i="16" s="1"/>
  <c r="I17" i="16" s="1"/>
  <c r="B25" i="23"/>
  <c r="R42" i="26"/>
  <c r="B20" i="15" s="1"/>
  <c r="G42" i="26"/>
  <c r="B28" i="12" s="1"/>
  <c r="B28" i="23"/>
  <c r="C42" i="26"/>
  <c r="B20" i="16" s="1"/>
  <c r="H20" i="16" s="1"/>
  <c r="I20" i="16" s="1"/>
  <c r="K42" i="26"/>
  <c r="B27" i="17" s="1"/>
  <c r="H27" i="17" s="1"/>
  <c r="I27" i="17" s="1"/>
  <c r="V42" i="26"/>
  <c r="X42" i="26"/>
  <c r="B42" i="26"/>
  <c r="E42" i="26"/>
  <c r="T42" i="26"/>
  <c r="E20" i="15" s="1"/>
  <c r="I20" i="15" s="1"/>
  <c r="J20" i="15" s="1"/>
  <c r="K30" i="26" l="1"/>
  <c r="B17" i="17" s="1"/>
  <c r="H17" i="17" s="1"/>
  <c r="I17" i="17" s="1"/>
  <c r="V30" i="26"/>
  <c r="X39" i="26"/>
  <c r="F25" i="23" s="1"/>
  <c r="G39" i="26"/>
  <c r="B25" i="12" s="1"/>
  <c r="T30" i="26"/>
  <c r="E10" i="15" s="1"/>
  <c r="I10" i="15" s="1"/>
  <c r="J10" i="15" s="1"/>
  <c r="B30" i="26"/>
  <c r="M30" i="26" s="1"/>
  <c r="F17" i="17" s="1"/>
  <c r="R30" i="26"/>
  <c r="B10" i="15" s="1"/>
  <c r="B15" i="23"/>
  <c r="E30" i="26"/>
  <c r="G30" i="26"/>
  <c r="B18" i="12" s="1"/>
  <c r="C30" i="26"/>
  <c r="B10" i="16" s="1"/>
  <c r="H10" i="16" s="1"/>
  <c r="I10" i="16" s="1"/>
  <c r="E39" i="26"/>
  <c r="E17" i="16" s="1"/>
  <c r="V39" i="26"/>
  <c r="X28" i="26"/>
  <c r="F13" i="23" s="1"/>
  <c r="G28" i="26"/>
  <c r="B16" i="12" s="1"/>
  <c r="K28" i="26"/>
  <c r="B15" i="17" s="1"/>
  <c r="H15" i="17" s="1"/>
  <c r="I15" i="17" s="1"/>
  <c r="R28" i="26"/>
  <c r="B8" i="15" s="1"/>
  <c r="V28" i="26"/>
  <c r="T28" i="26"/>
  <c r="E8" i="15" s="1"/>
  <c r="I8" i="15" s="1"/>
  <c r="J8" i="15" s="1"/>
  <c r="C28" i="26"/>
  <c r="B8" i="16" s="1"/>
  <c r="H8" i="16" s="1"/>
  <c r="I8" i="16" s="1"/>
  <c r="B28" i="26"/>
  <c r="E28" i="26"/>
  <c r="O28" i="26" s="1"/>
  <c r="B15" i="18" s="1"/>
  <c r="E41" i="26"/>
  <c r="O41" i="26" s="1"/>
  <c r="B26" i="18" s="1"/>
  <c r="C41" i="26"/>
  <c r="B19" i="16" s="1"/>
  <c r="H19" i="16" s="1"/>
  <c r="I19" i="16" s="1"/>
  <c r="T27" i="26"/>
  <c r="E7" i="15" s="1"/>
  <c r="I7" i="15" s="1"/>
  <c r="J7" i="15" s="1"/>
  <c r="K27" i="26"/>
  <c r="B14" i="17" s="1"/>
  <c r="H14" i="17" s="1"/>
  <c r="I14" i="17" s="1"/>
  <c r="R27" i="26"/>
  <c r="B7" i="15" s="1"/>
  <c r="X27" i="26"/>
  <c r="F12" i="23" s="1"/>
  <c r="G27" i="26"/>
  <c r="B15" i="12" s="1"/>
  <c r="B27" i="26"/>
  <c r="P27" i="26" s="1"/>
  <c r="B12" i="23"/>
  <c r="V27" i="26"/>
  <c r="C27" i="26"/>
  <c r="B7" i="16" s="1"/>
  <c r="H7" i="16" s="1"/>
  <c r="I7" i="16" s="1"/>
  <c r="K26" i="26"/>
  <c r="B13" i="17" s="1"/>
  <c r="H13" i="17" s="1"/>
  <c r="I13" i="17" s="1"/>
  <c r="G26" i="26"/>
  <c r="B14" i="12" s="1"/>
  <c r="R26" i="26"/>
  <c r="B6" i="15" s="1"/>
  <c r="B26" i="26"/>
  <c r="I26" i="26" s="1"/>
  <c r="F3" i="14"/>
  <c r="F23" i="10" s="1"/>
  <c r="E55" i="26" s="1"/>
  <c r="K41" i="26"/>
  <c r="B26" i="17" s="1"/>
  <c r="H26" i="17" s="1"/>
  <c r="I26" i="17" s="1"/>
  <c r="B11" i="23"/>
  <c r="K11" i="23" s="1"/>
  <c r="L11" i="23" s="1"/>
  <c r="V26" i="26"/>
  <c r="G41" i="26"/>
  <c r="B27" i="12" s="1"/>
  <c r="T26" i="26"/>
  <c r="E6" i="15" s="1"/>
  <c r="I6" i="15" s="1"/>
  <c r="J6" i="15" s="1"/>
  <c r="B41" i="26"/>
  <c r="I41" i="26" s="1"/>
  <c r="F27" i="12" s="1"/>
  <c r="X26" i="26"/>
  <c r="F11" i="23" s="1"/>
  <c r="E26" i="26"/>
  <c r="E6" i="16" s="1"/>
  <c r="R38" i="26"/>
  <c r="B16" i="15" s="1"/>
  <c r="V41" i="26"/>
  <c r="B27" i="23"/>
  <c r="N27" i="23" s="1"/>
  <c r="O27" i="23" s="1"/>
  <c r="T41" i="26"/>
  <c r="E19" i="15" s="1"/>
  <c r="I19" i="15" s="1"/>
  <c r="J19" i="15" s="1"/>
  <c r="V38" i="26"/>
  <c r="T38" i="26"/>
  <c r="E16" i="15" s="1"/>
  <c r="I16" i="15" s="1"/>
  <c r="J16" i="15" s="1"/>
  <c r="X41" i="26"/>
  <c r="F27" i="23" s="1"/>
  <c r="G38" i="26"/>
  <c r="B24" i="12" s="1"/>
  <c r="X38" i="26"/>
  <c r="Y38" i="26" s="1"/>
  <c r="V29" i="26"/>
  <c r="T29" i="26"/>
  <c r="E9" i="15" s="1"/>
  <c r="I9" i="15" s="1"/>
  <c r="J9" i="15" s="1"/>
  <c r="K29" i="26"/>
  <c r="B16" i="17" s="1"/>
  <c r="H16" i="17" s="1"/>
  <c r="I16" i="17" s="1"/>
  <c r="X29" i="26"/>
  <c r="E29" i="26"/>
  <c r="B29" i="26"/>
  <c r="C29" i="26"/>
  <c r="B9" i="16" s="1"/>
  <c r="H9" i="16" s="1"/>
  <c r="I9" i="16" s="1"/>
  <c r="B14" i="23"/>
  <c r="R29" i="26"/>
  <c r="B9" i="15" s="1"/>
  <c r="G29" i="26"/>
  <c r="B17" i="12" s="1"/>
  <c r="B38" i="26"/>
  <c r="M38" i="26" s="1"/>
  <c r="B26" i="23"/>
  <c r="K40" i="26"/>
  <c r="B25" i="17" s="1"/>
  <c r="H25" i="17" s="1"/>
  <c r="I25" i="17" s="1"/>
  <c r="C40" i="26"/>
  <c r="B18" i="16" s="1"/>
  <c r="H18" i="16" s="1"/>
  <c r="I18" i="16" s="1"/>
  <c r="T40" i="26"/>
  <c r="E18" i="15" s="1"/>
  <c r="I18" i="15" s="1"/>
  <c r="J18" i="15" s="1"/>
  <c r="V40" i="26"/>
  <c r="G40" i="26"/>
  <c r="B26" i="12" s="1"/>
  <c r="R40" i="26"/>
  <c r="B18" i="15" s="1"/>
  <c r="X40" i="26"/>
  <c r="E40" i="26"/>
  <c r="B40" i="26"/>
  <c r="B24" i="23"/>
  <c r="N24" i="23" s="1"/>
  <c r="O24" i="23" s="1"/>
  <c r="C38" i="26"/>
  <c r="B16" i="16" s="1"/>
  <c r="H16" i="16" s="1"/>
  <c r="I16" i="16" s="1"/>
  <c r="E10" i="16"/>
  <c r="O30" i="26"/>
  <c r="B17" i="18" s="1"/>
  <c r="K12" i="23"/>
  <c r="L12" i="23" s="1"/>
  <c r="N12" i="23"/>
  <c r="O12" i="23" s="1"/>
  <c r="E20" i="16"/>
  <c r="O42" i="26"/>
  <c r="B27" i="18" s="1"/>
  <c r="K25" i="23"/>
  <c r="L25" i="23" s="1"/>
  <c r="N25" i="23"/>
  <c r="O25" i="23" s="1"/>
  <c r="M42" i="26"/>
  <c r="F27" i="17" s="1"/>
  <c r="I42" i="26"/>
  <c r="F28" i="12" s="1"/>
  <c r="I28" i="12" s="1"/>
  <c r="J28" i="12" s="1"/>
  <c r="P42" i="26"/>
  <c r="F27" i="18" s="1"/>
  <c r="I27" i="18" s="1"/>
  <c r="J27" i="18" s="1"/>
  <c r="Y42" i="26"/>
  <c r="I28" i="23" s="1"/>
  <c r="F28" i="23"/>
  <c r="Y30" i="26"/>
  <c r="I15" i="23" s="1"/>
  <c r="F15" i="23"/>
  <c r="N13" i="23"/>
  <c r="O13" i="23" s="1"/>
  <c r="K13" i="23"/>
  <c r="L13" i="23" s="1"/>
  <c r="E8" i="16"/>
  <c r="E16" i="16"/>
  <c r="O38" i="26"/>
  <c r="B23" i="18" s="1"/>
  <c r="E7" i="16"/>
  <c r="O27" i="26"/>
  <c r="B14" i="18" s="1"/>
  <c r="P39" i="26"/>
  <c r="M39" i="26"/>
  <c r="F24" i="17" s="1"/>
  <c r="I39" i="26"/>
  <c r="F25" i="12" s="1"/>
  <c r="K28" i="23"/>
  <c r="L28" i="23" s="1"/>
  <c r="N28" i="23"/>
  <c r="O28" i="23" s="1"/>
  <c r="M28" i="26"/>
  <c r="F15" i="17" s="1"/>
  <c r="P28" i="26"/>
  <c r="I28" i="26"/>
  <c r="F16" i="12" s="1"/>
  <c r="I16" i="12" s="1"/>
  <c r="J16" i="12" s="1"/>
  <c r="K15" i="23"/>
  <c r="L15" i="23" s="1"/>
  <c r="N15" i="23"/>
  <c r="O15" i="23" s="1"/>
  <c r="O39" i="26" l="1"/>
  <c r="B24" i="18" s="1"/>
  <c r="E43" i="26"/>
  <c r="Y39" i="26"/>
  <c r="I25" i="23" s="1"/>
  <c r="I25" i="12"/>
  <c r="J25" i="12" s="1"/>
  <c r="E19" i="16"/>
  <c r="P30" i="26"/>
  <c r="G18" i="12" s="1"/>
  <c r="I27" i="26"/>
  <c r="F15" i="12" s="1"/>
  <c r="I30" i="26"/>
  <c r="F18" i="12" s="1"/>
  <c r="I18" i="12" s="1"/>
  <c r="J18" i="12" s="1"/>
  <c r="M27" i="26"/>
  <c r="F14" i="17" s="1"/>
  <c r="Y28" i="26"/>
  <c r="I13" i="23" s="1"/>
  <c r="I29" i="17"/>
  <c r="I16" i="10" s="1"/>
  <c r="J48" i="26" s="1"/>
  <c r="I27" i="12"/>
  <c r="J27" i="12" s="1"/>
  <c r="H23" i="10"/>
  <c r="I55" i="26" s="1"/>
  <c r="I12" i="16"/>
  <c r="H26" i="10" s="1"/>
  <c r="I58" i="26" s="1"/>
  <c r="M26" i="26"/>
  <c r="F13" i="17" s="1"/>
  <c r="P26" i="26"/>
  <c r="G14" i="12" s="1"/>
  <c r="I15" i="12"/>
  <c r="J15" i="12" s="1"/>
  <c r="G23" i="10"/>
  <c r="F55" i="26" s="1"/>
  <c r="J22" i="15"/>
  <c r="I28" i="10" s="1"/>
  <c r="J60" i="26" s="1"/>
  <c r="AT41" i="26"/>
  <c r="AT43" i="26" s="1"/>
  <c r="AT44" i="26" s="1"/>
  <c r="K39" i="10" s="1"/>
  <c r="O26" i="26"/>
  <c r="B13" i="18" s="1"/>
  <c r="I23" i="10"/>
  <c r="J55" i="26" s="1"/>
  <c r="Y27" i="26"/>
  <c r="I12" i="23" s="1"/>
  <c r="M41" i="26"/>
  <c r="F26" i="17" s="1"/>
  <c r="P41" i="26"/>
  <c r="F26" i="18" s="1"/>
  <c r="I26" i="18" s="1"/>
  <c r="J26" i="18" s="1"/>
  <c r="I19" i="17"/>
  <c r="N11" i="23"/>
  <c r="O11" i="23" s="1"/>
  <c r="AS41" i="26"/>
  <c r="AS43" i="26" s="1"/>
  <c r="AS44" i="26" s="1"/>
  <c r="K27" i="23"/>
  <c r="L27" i="23" s="1"/>
  <c r="J12" i="15"/>
  <c r="H28" i="10" s="1"/>
  <c r="I60" i="26" s="1"/>
  <c r="Y26" i="26"/>
  <c r="I11" i="23" s="1"/>
  <c r="F24" i="23"/>
  <c r="I22" i="16"/>
  <c r="I38" i="26"/>
  <c r="F24" i="12" s="1"/>
  <c r="I24" i="12" s="1"/>
  <c r="J24" i="12" s="1"/>
  <c r="Y41" i="26"/>
  <c r="I27" i="23" s="1"/>
  <c r="F14" i="23"/>
  <c r="Y29" i="26"/>
  <c r="I14" i="23" s="1"/>
  <c r="P38" i="26"/>
  <c r="F23" i="18" s="1"/>
  <c r="I23" i="18" s="1"/>
  <c r="J23" i="18" s="1"/>
  <c r="N14" i="23"/>
  <c r="O14" i="23" s="1"/>
  <c r="K14" i="23"/>
  <c r="L14" i="23" s="1"/>
  <c r="L17" i="23" s="1"/>
  <c r="M40" i="26"/>
  <c r="F25" i="17" s="1"/>
  <c r="P40" i="26"/>
  <c r="F25" i="18" s="1"/>
  <c r="I25" i="18" s="1"/>
  <c r="J25" i="18" s="1"/>
  <c r="I40" i="26"/>
  <c r="F26" i="12" s="1"/>
  <c r="I26" i="12" s="1"/>
  <c r="J26" i="12" s="1"/>
  <c r="E18" i="16"/>
  <c r="O40" i="26"/>
  <c r="B25" i="18" s="1"/>
  <c r="N26" i="23"/>
  <c r="O26" i="23" s="1"/>
  <c r="O30" i="23" s="1"/>
  <c r="K26" i="23"/>
  <c r="L26" i="23" s="1"/>
  <c r="K24" i="23"/>
  <c r="L24" i="23" s="1"/>
  <c r="F26" i="23"/>
  <c r="Y40" i="26"/>
  <c r="I26" i="23" s="1"/>
  <c r="P29" i="26"/>
  <c r="M29" i="26"/>
  <c r="F16" i="17" s="1"/>
  <c r="I29" i="26"/>
  <c r="F17" i="12" s="1"/>
  <c r="I17" i="12" s="1"/>
  <c r="J17" i="12" s="1"/>
  <c r="E9" i="16"/>
  <c r="O29" i="26"/>
  <c r="B16" i="18" s="1"/>
  <c r="E31" i="26"/>
  <c r="AO41" i="26" s="1"/>
  <c r="AO43" i="26" s="1"/>
  <c r="AO44" i="26" s="1"/>
  <c r="K34" i="10" s="1"/>
  <c r="G16" i="12"/>
  <c r="F15" i="18"/>
  <c r="I15" i="18" s="1"/>
  <c r="J15" i="18" s="1"/>
  <c r="F14" i="12"/>
  <c r="I14" i="12" s="1"/>
  <c r="J14" i="12" s="1"/>
  <c r="G15" i="12"/>
  <c r="F14" i="18"/>
  <c r="I14" i="18" s="1"/>
  <c r="J14" i="18" s="1"/>
  <c r="F28" i="18"/>
  <c r="F24" i="18"/>
  <c r="I24" i="18" s="1"/>
  <c r="J24" i="18" s="1"/>
  <c r="E21" i="16"/>
  <c r="F23" i="17"/>
  <c r="I24" i="23"/>
  <c r="F13" i="18" l="1"/>
  <c r="I13" i="18" s="1"/>
  <c r="J13" i="18" s="1"/>
  <c r="P31" i="26"/>
  <c r="F18" i="18" s="1"/>
  <c r="F17" i="18"/>
  <c r="I17" i="18" s="1"/>
  <c r="J17" i="18" s="1"/>
  <c r="B32" i="16"/>
  <c r="K26" i="10" s="1"/>
  <c r="N58" i="26" s="1"/>
  <c r="H27" i="10"/>
  <c r="I59" i="26" s="1"/>
  <c r="B33" i="17"/>
  <c r="K17" i="10" s="1"/>
  <c r="N49" i="26" s="1"/>
  <c r="I17" i="10"/>
  <c r="J49" i="26" s="1"/>
  <c r="H17" i="10"/>
  <c r="I49" i="26" s="1"/>
  <c r="H16" i="10"/>
  <c r="I48" i="26" s="1"/>
  <c r="B32" i="17"/>
  <c r="K16" i="10" s="1"/>
  <c r="E31" i="15"/>
  <c r="G28" i="12"/>
  <c r="E34" i="16"/>
  <c r="O17" i="23"/>
  <c r="B36" i="23" s="1"/>
  <c r="I26" i="10"/>
  <c r="J58" i="26" s="1"/>
  <c r="I27" i="10"/>
  <c r="J59" i="26" s="1"/>
  <c r="J23" i="10"/>
  <c r="M55" i="26" s="1"/>
  <c r="Y31" i="26"/>
  <c r="I16" i="23" s="1"/>
  <c r="Y44" i="26"/>
  <c r="J30" i="12"/>
  <c r="I19" i="10" s="1"/>
  <c r="J51" i="26" s="1"/>
  <c r="B33" i="16"/>
  <c r="K27" i="10" s="1"/>
  <c r="N59" i="26" s="1"/>
  <c r="E11" i="16"/>
  <c r="J29" i="18"/>
  <c r="I24" i="10" s="1"/>
  <c r="J56" i="26" s="1"/>
  <c r="Y32" i="26"/>
  <c r="L30" i="23"/>
  <c r="B37" i="23" s="1"/>
  <c r="I43" i="26"/>
  <c r="P43" i="26"/>
  <c r="I31" i="26"/>
  <c r="AP41" i="26" s="1"/>
  <c r="AP43" i="26" s="1"/>
  <c r="AP44" i="26" s="1"/>
  <c r="K35" i="10" s="1"/>
  <c r="B29" i="23"/>
  <c r="M43" i="26"/>
  <c r="F28" i="17" s="1"/>
  <c r="Y43" i="26"/>
  <c r="F16" i="18"/>
  <c r="I16" i="18" s="1"/>
  <c r="J16" i="18" s="1"/>
  <c r="J19" i="18" s="1"/>
  <c r="G17" i="12"/>
  <c r="B16" i="23"/>
  <c r="M31" i="26"/>
  <c r="F18" i="17" s="1"/>
  <c r="J20" i="12"/>
  <c r="H21" i="10" s="1"/>
  <c r="J28" i="10"/>
  <c r="M60" i="26" s="1"/>
  <c r="I21" i="10" l="1"/>
  <c r="J53" i="26" s="1"/>
  <c r="AV41" i="26"/>
  <c r="AV43" i="26" s="1"/>
  <c r="AV44" i="26" s="1"/>
  <c r="K31" i="10" s="1"/>
  <c r="AR41" i="26"/>
  <c r="AR43" i="26" s="1"/>
  <c r="AR44" i="26" s="1"/>
  <c r="K37" i="10" s="1"/>
  <c r="I22" i="10"/>
  <c r="J54" i="26" s="1"/>
  <c r="B34" i="17"/>
  <c r="I20" i="10"/>
  <c r="J52" i="26" s="1"/>
  <c r="J17" i="10"/>
  <c r="M49" i="26" s="1"/>
  <c r="J16" i="10"/>
  <c r="M48" i="26" s="1"/>
  <c r="J26" i="10"/>
  <c r="M58" i="26" s="1"/>
  <c r="J27" i="10"/>
  <c r="M59" i="26" s="1"/>
  <c r="B38" i="23"/>
  <c r="B34" i="16"/>
  <c r="AU41" i="26"/>
  <c r="AU43" i="26" s="1"/>
  <c r="AU44" i="26" s="1"/>
  <c r="K33" i="10" s="1"/>
  <c r="H20" i="10"/>
  <c r="J20" i="10" s="1"/>
  <c r="M52" i="26" s="1"/>
  <c r="B33" i="12"/>
  <c r="K19" i="10" s="1"/>
  <c r="N51" i="26" s="1"/>
  <c r="B43" i="26"/>
  <c r="B34" i="12"/>
  <c r="K20" i="10" s="1"/>
  <c r="N52" i="26" s="1"/>
  <c r="H22" i="10"/>
  <c r="H19" i="10"/>
  <c r="I51" i="26" s="1"/>
  <c r="E37" i="12"/>
  <c r="B36" i="12"/>
  <c r="K22" i="10" s="1"/>
  <c r="N54" i="26" s="1"/>
  <c r="AQ41" i="26"/>
  <c r="AQ43" i="26" s="1"/>
  <c r="AQ44" i="26" s="1"/>
  <c r="K36" i="10" s="1"/>
  <c r="B31" i="26"/>
  <c r="H24" i="10"/>
  <c r="I56" i="26" s="1"/>
  <c r="H32" i="18"/>
  <c r="B32" i="18"/>
  <c r="K24" i="10" s="1"/>
  <c r="N56" i="26" s="1"/>
  <c r="B35" i="12"/>
  <c r="K21" i="10" s="1"/>
  <c r="N53" i="26" s="1"/>
  <c r="I53" i="26"/>
  <c r="N48" i="26"/>
  <c r="E38" i="23"/>
  <c r="J19" i="10" l="1"/>
  <c r="M51" i="26" s="1"/>
  <c r="J21" i="10"/>
  <c r="M53" i="26" s="1"/>
  <c r="J22" i="10"/>
  <c r="M54" i="26" s="1"/>
  <c r="I54" i="26"/>
  <c r="I52" i="26"/>
  <c r="J24" i="10"/>
  <c r="M56" i="26" s="1"/>
  <c r="B37" i="12"/>
  <c r="K29" i="10"/>
  <c r="N61" i="26" l="1"/>
  <c r="L16" i="10"/>
  <c r="L27" i="10"/>
  <c r="Q59" i="26" s="1"/>
  <c r="L26" i="10"/>
  <c r="Q58" i="26" s="1"/>
  <c r="L17" i="10"/>
  <c r="Q49" i="26" s="1"/>
  <c r="L20" i="10"/>
  <c r="Q52" i="26" s="1"/>
  <c r="L22" i="10"/>
  <c r="Q54" i="26" s="1"/>
  <c r="L24" i="10"/>
  <c r="Q56" i="26" s="1"/>
  <c r="L23" i="10"/>
  <c r="Q55" i="26" s="1"/>
  <c r="L19" i="10"/>
  <c r="Q51" i="26" s="1"/>
  <c r="L21" i="10"/>
  <c r="Q53" i="26" s="1"/>
  <c r="L28" i="10"/>
  <c r="Q60" i="26" s="1"/>
  <c r="L29" i="10" l="1"/>
  <c r="Q48" i="26"/>
  <c r="Q61" i="26" l="1"/>
  <c r="M19" i="10"/>
  <c r="BB51" i="26" s="1"/>
  <c r="M28" i="10"/>
  <c r="BB60" i="26" s="1"/>
  <c r="M22" i="10"/>
  <c r="BB54" i="26" s="1"/>
  <c r="M20" i="10"/>
  <c r="BB52" i="26" s="1"/>
  <c r="M17" i="10"/>
  <c r="BB49" i="26" s="1"/>
  <c r="M21" i="10"/>
  <c r="BB53" i="26" s="1"/>
  <c r="M26" i="10"/>
  <c r="BB58" i="26" s="1"/>
  <c r="M24" i="10"/>
  <c r="BB56" i="26" s="1"/>
  <c r="M16" i="10"/>
  <c r="M23" i="10"/>
  <c r="BB55" i="26" s="1"/>
  <c r="M27" i="10"/>
  <c r="BB59" i="26" s="1"/>
  <c r="BB48" i="26" l="1"/>
  <c r="M29" i="10"/>
  <c r="BB61" i="26" s="1"/>
  <c r="N26" i="10" l="1"/>
  <c r="U58" i="26" s="1"/>
  <c r="N21" i="10"/>
  <c r="U53" i="26" s="1"/>
  <c r="N28" i="10"/>
  <c r="U60" i="26" s="1"/>
  <c r="N16" i="10"/>
  <c r="N19" i="10"/>
  <c r="U51" i="26" s="1"/>
  <c r="N27" i="10"/>
  <c r="U59" i="26" s="1"/>
  <c r="N25" i="10"/>
  <c r="U57" i="26" s="1"/>
  <c r="N23" i="10"/>
  <c r="U55" i="26" s="1"/>
  <c r="N17" i="10"/>
  <c r="U49" i="26" s="1"/>
  <c r="N24" i="10"/>
  <c r="U56" i="26" s="1"/>
  <c r="N22" i="10"/>
  <c r="U54" i="26" s="1"/>
  <c r="N18" i="10"/>
  <c r="U50" i="26" s="1"/>
  <c r="N20" i="10"/>
  <c r="U52" i="26" s="1"/>
  <c r="U48" i="26" l="1"/>
  <c r="N29" i="10"/>
  <c r="U6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Maula</author>
  </authors>
  <commentList>
    <comment ref="C24" authorId="0" shapeId="0" xr:uid="{00000000-0006-0000-0200-000001000000}">
      <text>
        <r>
          <rPr>
            <sz val="8"/>
            <color indexed="81"/>
            <rFont val="Tahoma"/>
            <family val="2"/>
          </rPr>
          <t xml:space="preserve">Applies to all Material Change of Use or Reconfiguration of Lot development: (i) for urban or rural residential development purposes; (ii) serviced, planned to be serviced, or required to be serviced with trunk roads, and; (iii) present an increased demand on the trunk road network. It represents the contributions which would apply before the SPRP maximum charges are considered (Translated from the City of Thuringowa planning scheme policy for infrastructure contributions - stormwater and transport infrastructure (roads), last updated 30 June 2009).
</t>
        </r>
      </text>
    </comment>
    <comment ref="G24" authorId="0" shapeId="0" xr:uid="{00000000-0006-0000-0200-000002000000}">
      <text>
        <r>
          <rPr>
            <sz val="8"/>
            <color indexed="81"/>
            <rFont val="Tahoma"/>
            <family val="2"/>
          </rPr>
          <t xml:space="preserve">Applies to all land connected, or intended for connection, or of zoning for which the planning scheme requires connection to the public water supply system. Elements of Rupertswood and Rangewood subject to a separate infrastructure agreement are excluded. It represents the contributions which would apply before the SPRP maximum charges are considered (Translated from the planning scheme policy for developer contributions towards the cost of water supply headworks, last updated October '09).
</t>
        </r>
      </text>
    </comment>
    <comment ref="K24" authorId="0" shapeId="0" xr:uid="{00000000-0006-0000-0200-000003000000}">
      <text>
        <r>
          <rPr>
            <sz val="8"/>
            <color indexed="81"/>
            <rFont val="Tahoma"/>
            <family val="2"/>
          </rPr>
          <t xml:space="preserve">Applies to all land connected, or intended to be connected, or of zoning for which the planning scheme requires connection to the public sewer system. It represents the contributions which would apply before the SPRP maximum charges are considered (Translated from the Planning Scheme Policy for developer contributions towards the cost of sewer headworks, last updated Sept '08).
</t>
        </r>
      </text>
    </comment>
    <comment ref="O24" authorId="0" shapeId="0" xr:uid="{00000000-0006-0000-0200-000004000000}">
      <text>
        <r>
          <rPr>
            <sz val="8"/>
            <color indexed="81"/>
            <rFont val="Tahoma"/>
            <family val="2"/>
          </rPr>
          <t xml:space="preserve">Applies to residential Material Change of Use or Reconfiguration of Lot development in the Residential Planning Area or residential sub-areas (in accordance with the planning scheme), is on land generally designated for urban purposes, is already serviced or planned to be serviced with trunk pedestrian pathways or bikeways and increased demand on the network is determined. It represents the contributions which would apply before the SPRP maximum charges are considered (Translated from the City of Thuringowa planning scheme policy for infrastructure contributions - stormwater and transport infrastructure (pedestrians and bikeways), last updated Sept '08). 
</t>
        </r>
      </text>
    </comment>
    <comment ref="R24" authorId="0" shapeId="0" xr:uid="{00000000-0006-0000-0200-000005000000}">
      <text>
        <r>
          <rPr>
            <sz val="8"/>
            <color indexed="81"/>
            <rFont val="Tahoma"/>
            <family val="2"/>
          </rPr>
          <t xml:space="preserve">Applies to all Material Change of Use or Reconfiguration of Lot development: (i) for urban or rural residential development purposes; (ii) serviced, planned to be serviced, or required to be serviced with trunk stormwater and; (iii) present an increased demand on the trunk stormwater network. It represents the contributions which would apply before the SPRP maximum charges are considered (Translated from the City of Thuringowa planning scheme policy for infrastructure contributions - stormwater and transport infrastructure (stormwater) last updated 30 June 2009.
</t>
        </r>
      </text>
    </comment>
    <comment ref="V24" authorId="0" shapeId="0" xr:uid="{00000000-0006-0000-0200-000006000000}">
      <text>
        <r>
          <rPr>
            <sz val="8"/>
            <color indexed="81"/>
            <rFont val="Tahoma"/>
            <family val="2"/>
          </rPr>
          <t>Applies to any subdivision of land throughout the City of Thuringowa planning scheme area, other than in the Rural zoned land.  Monetary contributions may be applicable in-lieu of land. It represents the contributions which would apply before the SPRP maximum charges are considered (Translated from City of Thuringowa planning scheme policy for public garden and recreation space, last updated 22 September 2008).</t>
        </r>
        <r>
          <rPr>
            <b/>
            <sz val="8"/>
            <color indexed="81"/>
            <rFont val="Tahoma"/>
            <family val="2"/>
          </rPr>
          <t xml:space="preserve">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 Maula</author>
  </authors>
  <commentList>
    <comment ref="BB10" authorId="0" shapeId="0" xr:uid="{00000000-0006-0000-0300-000001000000}">
      <text>
        <r>
          <rPr>
            <b/>
            <sz val="8"/>
            <color indexed="81"/>
            <rFont val="Tahoma"/>
            <family val="2"/>
          </rPr>
          <t>Kam Maula:</t>
        </r>
        <r>
          <rPr>
            <sz val="8"/>
            <color indexed="81"/>
            <rFont val="Tahoma"/>
            <family val="2"/>
          </rPr>
          <t xml:space="preserve">
Do NOT forget to apply discount for small residential lots. (confirm with Darron then amend the rates)</t>
        </r>
      </text>
    </comment>
    <comment ref="M12" authorId="0" shapeId="0" xr:uid="{00000000-0006-0000-0300-000002000000}">
      <text>
        <r>
          <rPr>
            <b/>
            <sz val="8"/>
            <color indexed="81"/>
            <rFont val="Tahoma"/>
            <family val="2"/>
          </rPr>
          <t>Kam Maula:</t>
        </r>
        <r>
          <rPr>
            <sz val="8"/>
            <color indexed="81"/>
            <rFont val="Tahoma"/>
            <family val="2"/>
          </rPr>
          <t xml:space="preserve">
Dwelling site</t>
        </r>
      </text>
    </comment>
    <comment ref="M13" authorId="0" shapeId="0" xr:uid="{00000000-0006-0000-0300-000003000000}">
      <text>
        <r>
          <rPr>
            <b/>
            <sz val="8"/>
            <color indexed="81"/>
            <rFont val="Tahoma"/>
            <family val="2"/>
          </rPr>
          <t>Kam Maula:</t>
        </r>
        <r>
          <rPr>
            <sz val="8"/>
            <color indexed="81"/>
            <rFont val="Tahoma"/>
            <family val="2"/>
          </rPr>
          <t xml:space="preserve">
Cabin
</t>
        </r>
      </text>
    </comment>
    <comment ref="M18" authorId="0" shapeId="0" xr:uid="{00000000-0006-0000-0300-000004000000}">
      <text>
        <r>
          <rPr>
            <b/>
            <sz val="8"/>
            <color indexed="81"/>
            <rFont val="Tahoma"/>
            <family val="2"/>
          </rPr>
          <t>Kam Maula:</t>
        </r>
        <r>
          <rPr>
            <sz val="8"/>
            <color indexed="81"/>
            <rFont val="Tahoma"/>
            <family val="2"/>
          </rPr>
          <t xml:space="preserve">
Cabin
</t>
        </r>
      </text>
    </comment>
    <comment ref="M19" authorId="0" shapeId="0" xr:uid="{00000000-0006-0000-0300-000005000000}">
      <text>
        <r>
          <rPr>
            <b/>
            <sz val="8"/>
            <color indexed="81"/>
            <rFont val="Tahoma"/>
            <family val="2"/>
          </rPr>
          <t>Kam Maula:</t>
        </r>
        <r>
          <rPr>
            <sz val="8"/>
            <color indexed="81"/>
            <rFont val="Tahoma"/>
            <family val="2"/>
          </rPr>
          <t xml:space="preserve">
Cabin
</t>
        </r>
      </text>
    </comment>
    <comment ref="M20" authorId="0" shapeId="0" xr:uid="{00000000-0006-0000-0300-000006000000}">
      <text>
        <r>
          <rPr>
            <b/>
            <sz val="8"/>
            <color indexed="81"/>
            <rFont val="Tahoma"/>
            <family val="2"/>
          </rPr>
          <t>Kam Maula:</t>
        </r>
        <r>
          <rPr>
            <sz val="8"/>
            <color indexed="81"/>
            <rFont val="Tahoma"/>
            <family val="2"/>
          </rPr>
          <t xml:space="preserve">
Dwelling site</t>
        </r>
      </text>
    </comment>
    <comment ref="M21" authorId="0" shapeId="0" xr:uid="{00000000-0006-0000-0300-000007000000}">
      <text>
        <r>
          <rPr>
            <b/>
            <sz val="8"/>
            <color indexed="81"/>
            <rFont val="Tahoma"/>
            <family val="2"/>
          </rPr>
          <t>Kam Maula:</t>
        </r>
        <r>
          <rPr>
            <sz val="8"/>
            <color indexed="81"/>
            <rFont val="Tahoma"/>
            <family val="2"/>
          </rPr>
          <t xml:space="preserve">
Dwelling site</t>
        </r>
      </text>
    </comment>
    <comment ref="M22" authorId="0" shapeId="0" xr:uid="{00000000-0006-0000-0300-000008000000}">
      <text>
        <r>
          <rPr>
            <b/>
            <sz val="8"/>
            <color indexed="81"/>
            <rFont val="Tahoma"/>
            <family val="2"/>
          </rPr>
          <t>Kam Maula:</t>
        </r>
        <r>
          <rPr>
            <sz val="8"/>
            <color indexed="81"/>
            <rFont val="Tahoma"/>
            <family val="2"/>
          </rPr>
          <t xml:space="preserve">
Dwelling site</t>
        </r>
      </text>
    </comment>
    <comment ref="D24" authorId="0" shapeId="0" xr:uid="{00000000-0006-0000-0300-000009000000}">
      <text>
        <r>
          <rPr>
            <b/>
            <sz val="8"/>
            <color indexed="81"/>
            <rFont val="Tahoma"/>
            <family val="2"/>
          </rPr>
          <t>Kam Maula:</t>
        </r>
        <r>
          <rPr>
            <sz val="8"/>
            <color indexed="81"/>
            <rFont val="Tahoma"/>
            <family val="2"/>
          </rPr>
          <t xml:space="preserve">
Accommodation component</t>
        </r>
      </text>
    </comment>
    <comment ref="M27" authorId="0" shapeId="0" xr:uid="{00000000-0006-0000-0300-00000A000000}">
      <text>
        <r>
          <rPr>
            <b/>
            <sz val="8"/>
            <color indexed="81"/>
            <rFont val="Tahoma"/>
            <family val="2"/>
          </rPr>
          <t>Kam Maula:</t>
        </r>
        <r>
          <rPr>
            <sz val="8"/>
            <color indexed="81"/>
            <rFont val="Tahoma"/>
            <family val="2"/>
          </rPr>
          <t xml:space="preserve">
Cabin
</t>
        </r>
      </text>
    </comment>
    <comment ref="AT34" authorId="0" shapeId="0" xr:uid="{00000000-0006-0000-0300-00000B000000}">
      <text>
        <r>
          <rPr>
            <b/>
            <sz val="8"/>
            <color indexed="81"/>
            <rFont val="Tahoma"/>
            <family val="2"/>
          </rPr>
          <t>Kam Maula:</t>
        </r>
        <r>
          <rPr>
            <sz val="8"/>
            <color indexed="81"/>
            <rFont val="Tahoma"/>
            <family val="2"/>
          </rPr>
          <t xml:space="preserve">
Convenience centre maximum GLA is 1,000 m2. So only GLA less than  2,700m2 can be aligned with convenience centre</t>
        </r>
      </text>
    </comment>
    <comment ref="AH58" authorId="0" shapeId="0" xr:uid="{00000000-0006-0000-0300-00000C000000}">
      <text>
        <r>
          <rPr>
            <b/>
            <sz val="8"/>
            <color indexed="81"/>
            <rFont val="Tahoma"/>
            <family val="2"/>
          </rPr>
          <t xml:space="preserve">Kam Maula:
</t>
        </r>
        <r>
          <rPr>
            <sz val="8"/>
            <color indexed="81"/>
            <rFont val="Tahoma"/>
            <family val="2"/>
          </rPr>
          <t>Environmental Areas and Corridors sub-area is intended to be retained in its natural state. Development in this sub-area is inconsistent with the desired development outcomes intended for this sub-area</t>
        </r>
        <r>
          <rPr>
            <sz val="8"/>
            <color indexed="81"/>
            <rFont val="Tahoma"/>
            <family val="2"/>
          </rPr>
          <t xml:space="preserve">
</t>
        </r>
      </text>
    </comment>
    <comment ref="AT69" authorId="0" shapeId="0" xr:uid="{00000000-0006-0000-0300-00000D000000}">
      <text>
        <r>
          <rPr>
            <b/>
            <sz val="8"/>
            <color indexed="81"/>
            <rFont val="Tahoma"/>
            <family val="2"/>
          </rPr>
          <t>Kam Maula:</t>
        </r>
        <r>
          <rPr>
            <sz val="8"/>
            <color indexed="81"/>
            <rFont val="Tahoma"/>
            <family val="2"/>
          </rPr>
          <t xml:space="preserve">
Hotel and tavern?</t>
        </r>
      </text>
    </comment>
    <comment ref="BI71" authorId="0" shapeId="0" xr:uid="{00000000-0006-0000-0300-00000E000000}">
      <text>
        <r>
          <rPr>
            <b/>
            <sz val="8"/>
            <color indexed="81"/>
            <rFont val="Tahoma"/>
            <family val="2"/>
          </rPr>
          <t xml:space="preserve">Kam Maula:
</t>
        </r>
        <r>
          <rPr>
            <sz val="8"/>
            <color indexed="81"/>
            <rFont val="Tahoma"/>
            <family val="2"/>
          </rPr>
          <t>Only agriculture is consistent in rural 10</t>
        </r>
      </text>
    </comment>
    <comment ref="AT77" authorId="0" shapeId="0" xr:uid="{00000000-0006-0000-0300-00000F000000}">
      <text>
        <r>
          <rPr>
            <b/>
            <sz val="8"/>
            <color indexed="81"/>
            <rFont val="Tahoma"/>
            <family val="2"/>
          </rPr>
          <t>Kam Maula:</t>
        </r>
        <r>
          <rPr>
            <sz val="8"/>
            <color indexed="81"/>
            <rFont val="Tahoma"/>
            <family val="2"/>
          </rPr>
          <t xml:space="preserve">
Only detached dwelling is suitable in this area (min lot size is 600m2)</t>
        </r>
      </text>
    </comment>
    <comment ref="AH78" authorId="0" shapeId="0" xr:uid="{00000000-0006-0000-0300-000010000000}">
      <text>
        <r>
          <rPr>
            <b/>
            <sz val="8"/>
            <color indexed="81"/>
            <rFont val="Tahoma"/>
            <family val="2"/>
          </rPr>
          <t xml:space="preserve">Kam Maula:
</t>
        </r>
        <r>
          <rPr>
            <sz val="8"/>
            <color indexed="81"/>
            <rFont val="Tahoma"/>
            <family val="2"/>
          </rPr>
          <t>Environmental Areas and Corridors sub-area is intended to be retained in its natural state. Development in this sub-area is inconsistent with the desired development outcomes intended for this sub-area</t>
        </r>
        <r>
          <rPr>
            <sz val="8"/>
            <color indexed="81"/>
            <rFont val="Tahoma"/>
            <family val="2"/>
          </rPr>
          <t xml:space="preserve">
</t>
        </r>
      </text>
    </comment>
    <comment ref="AT83" authorId="0" shapeId="0" xr:uid="{00000000-0006-0000-0300-000011000000}">
      <text>
        <r>
          <rPr>
            <b/>
            <sz val="8"/>
            <color indexed="81"/>
            <rFont val="Tahoma"/>
            <family val="2"/>
          </rPr>
          <t>Kam Maula:</t>
        </r>
        <r>
          <rPr>
            <sz val="8"/>
            <color indexed="81"/>
            <rFont val="Tahoma"/>
            <family val="2"/>
          </rPr>
          <t xml:space="preserve">
Only detached dwelling is suitable in this area (min lot size is 600m2)</t>
        </r>
      </text>
    </comment>
    <comment ref="BC94" authorId="0" shapeId="0" xr:uid="{00000000-0006-0000-0300-000012000000}">
      <text>
        <r>
          <rPr>
            <b/>
            <sz val="8"/>
            <color indexed="81"/>
            <rFont val="Tahoma"/>
            <family val="2"/>
          </rPr>
          <t>Kam Maula:</t>
        </r>
        <r>
          <rPr>
            <sz val="8"/>
            <color indexed="81"/>
            <rFont val="Tahoma"/>
            <family val="2"/>
          </rPr>
          <t xml:space="preserve">
Match properly.
3 use have rate and 3 are FPA</t>
        </r>
      </text>
    </comment>
    <comment ref="D97" authorId="0" shapeId="0" xr:uid="{00000000-0006-0000-0300-000013000000}">
      <text>
        <r>
          <rPr>
            <b/>
            <sz val="8"/>
            <color indexed="81"/>
            <rFont val="Tahoma"/>
            <family val="2"/>
          </rPr>
          <t>Kam Maula:</t>
        </r>
        <r>
          <rPr>
            <sz val="8"/>
            <color indexed="81"/>
            <rFont val="Tahoma"/>
            <family val="2"/>
          </rPr>
          <t xml:space="preserve">
Correctional facility</t>
        </r>
      </text>
    </comment>
    <comment ref="C115" authorId="0" shapeId="0" xr:uid="{00000000-0006-0000-0300-000014000000}">
      <text>
        <r>
          <rPr>
            <b/>
            <sz val="8"/>
            <color indexed="81"/>
            <rFont val="Tahoma"/>
            <family val="2"/>
          </rPr>
          <t xml:space="preserve">Kam Maula: </t>
        </r>
        <r>
          <rPr>
            <sz val="8"/>
            <color indexed="81"/>
            <rFont val="Tahoma"/>
            <family val="2"/>
          </rPr>
          <t xml:space="preserve">
Matched as undefined in TCC calculator</t>
        </r>
      </text>
    </comment>
    <comment ref="D142" authorId="0" shapeId="0" xr:uid="{00000000-0006-0000-0300-000015000000}">
      <text>
        <r>
          <rPr>
            <b/>
            <sz val="8"/>
            <color indexed="81"/>
            <rFont val="Tahoma"/>
            <family val="2"/>
          </rPr>
          <t>Kam Maula:</t>
        </r>
        <r>
          <rPr>
            <sz val="8"/>
            <color indexed="81"/>
            <rFont val="Tahoma"/>
            <family val="2"/>
          </rPr>
          <t xml:space="preserve">
Amusement Parlour only</t>
        </r>
      </text>
    </comment>
    <comment ref="D148" authorId="0" shapeId="0" xr:uid="{00000000-0006-0000-0300-000016000000}">
      <text>
        <r>
          <rPr>
            <b/>
            <sz val="8"/>
            <color indexed="81"/>
            <rFont val="Tahoma"/>
            <family val="2"/>
          </rPr>
          <t>Kam Maula:</t>
        </r>
        <r>
          <rPr>
            <sz val="8"/>
            <color indexed="81"/>
            <rFont val="Tahoma"/>
            <family val="2"/>
          </rPr>
          <t xml:space="preserve">
Club (Indoor Elements)
</t>
        </r>
        <r>
          <rPr>
            <i/>
            <sz val="8"/>
            <color indexed="81"/>
            <rFont val="Tahoma"/>
            <family val="2"/>
          </rPr>
          <t xml:space="preserve">Only indoor elements of club can match with COT indoor rec)
</t>
        </r>
      </text>
    </comment>
    <comment ref="O185" authorId="0" shapeId="0" xr:uid="{00000000-0006-0000-0300-000017000000}">
      <text>
        <r>
          <rPr>
            <b/>
            <sz val="8"/>
            <color indexed="81"/>
            <rFont val="Tahoma"/>
            <family val="2"/>
          </rPr>
          <t>Kam Maula:</t>
        </r>
        <r>
          <rPr>
            <sz val="8"/>
            <color indexed="81"/>
            <rFont val="Tahoma"/>
            <family val="2"/>
          </rPr>
          <t xml:space="preserve">
Is it confusing? Does it need to be modified as unit</t>
        </r>
      </text>
    </comment>
    <comment ref="D232" authorId="0" shapeId="0" xr:uid="{00000000-0006-0000-0300-000018000000}">
      <text>
        <r>
          <rPr>
            <b/>
            <sz val="8"/>
            <color indexed="81"/>
            <rFont val="Tahoma"/>
            <family val="2"/>
          </rPr>
          <t>Kam Maula:</t>
        </r>
        <r>
          <rPr>
            <sz val="8"/>
            <color indexed="81"/>
            <rFont val="Tahoma"/>
            <family val="2"/>
          </rPr>
          <t xml:space="preserve">
(Warehouse (QPP) can be both indoor and outdoor, Storage yard (COT) can be only outdoor</t>
        </r>
      </text>
    </comment>
    <comment ref="C306" authorId="0" shapeId="0" xr:uid="{00000000-0006-0000-0300-000019000000}">
      <text>
        <r>
          <rPr>
            <b/>
            <sz val="8"/>
            <color indexed="81"/>
            <rFont val="Tahoma"/>
            <family val="2"/>
          </rPr>
          <t>Kam Maula:</t>
        </r>
        <r>
          <rPr>
            <sz val="8"/>
            <color indexed="81"/>
            <rFont val="Tahoma"/>
            <family val="2"/>
          </rPr>
          <t xml:space="preserve">
  (Aged person’s accommodation (COT) can be aligned with QPP definitions (i) residential care facility (ii) retirement facility.)</t>
        </r>
      </text>
    </comment>
    <comment ref="C340" authorId="0" shapeId="0" xr:uid="{00000000-0006-0000-0300-00001A000000}">
      <text>
        <r>
          <rPr>
            <b/>
            <sz val="8"/>
            <color indexed="81"/>
            <rFont val="Tahoma"/>
            <family val="2"/>
          </rPr>
          <t>Kam Maula:</t>
        </r>
        <r>
          <rPr>
            <sz val="8"/>
            <color indexed="81"/>
            <rFont val="Tahoma"/>
            <family val="2"/>
          </rPr>
          <t xml:space="preserve">
 (Host Farm:  is a farm used to provide accommodation for persons, away from their normal place of residence, to experience farm living.)</t>
        </r>
      </text>
    </comment>
    <comment ref="C370" authorId="0" shapeId="0" xr:uid="{00000000-0006-0000-0300-00001B000000}">
      <text>
        <r>
          <rPr>
            <b/>
            <sz val="8"/>
            <color indexed="81"/>
            <rFont val="Tahoma"/>
            <family val="2"/>
          </rPr>
          <t>Kam Maula:</t>
        </r>
        <r>
          <rPr>
            <sz val="8"/>
            <color indexed="81"/>
            <rFont val="Tahoma"/>
            <family val="2"/>
          </rPr>
          <t xml:space="preserve">
 (COT definition: premises used for a small second dwelling unit associated with an existing approval of dwelling house. 
(in QPP it’s a part of dwelling house so there will be no charge in the PIPS for a Relative’s Apartment  but as the roads policy listed demand rates so it is included in the calculator))</t>
        </r>
      </text>
    </comment>
    <comment ref="I460" authorId="0" shapeId="0" xr:uid="{00000000-0006-0000-0300-00001C000000}">
      <text>
        <r>
          <rPr>
            <b/>
            <sz val="8"/>
            <color indexed="81"/>
            <rFont val="Tahoma"/>
            <family val="2"/>
          </rPr>
          <t>Kam Maula:</t>
        </r>
        <r>
          <rPr>
            <sz val="8"/>
            <color indexed="81"/>
            <rFont val="Tahoma"/>
            <family val="2"/>
          </rPr>
          <t xml:space="preserve">
Where is the rate of retail warehouse available?
There is no retail warehouse in the list to see the rate</t>
        </r>
      </text>
    </comment>
  </commentList>
</comments>
</file>

<file path=xl/sharedStrings.xml><?xml version="1.0" encoding="utf-8"?>
<sst xmlns="http://schemas.openxmlformats.org/spreadsheetml/2006/main" count="5485" uniqueCount="1014">
  <si>
    <t>-</t>
  </si>
  <si>
    <t>bedroom</t>
  </si>
  <si>
    <t>suite</t>
  </si>
  <si>
    <t>Accommodation (long term 1 or 2 bedrooms suite)</t>
  </si>
  <si>
    <t>Accommodation (long term 3 or more bedrooms suite)</t>
  </si>
  <si>
    <t>Accommodation (long term 3 or more bedrooms dwell site)</t>
  </si>
  <si>
    <t>Accommodation (long term 1 or 2 bedrooms dwell site)</t>
  </si>
  <si>
    <t>Accommodation (short term 3 or more bedrooms suite)</t>
  </si>
  <si>
    <t>Accommodation (short term 1 or 2 bedrooms suite)</t>
  </si>
  <si>
    <t>Sector 10a   (Bushland Bch - Bohle Plains)</t>
  </si>
  <si>
    <t>Sector 10b   (Rest of Thuringowa)</t>
  </si>
  <si>
    <t>Display Home/Sales Office</t>
  </si>
  <si>
    <t>Funeral Parlour</t>
  </si>
  <si>
    <t>Home Activity/Home Based Business</t>
  </si>
  <si>
    <t>Industry</t>
  </si>
  <si>
    <t>Aged Person's Accommodation  - Self Contained Dwelling</t>
  </si>
  <si>
    <t>Aged Person's Accommodation  - Hostel Units</t>
  </si>
  <si>
    <t>Aged Person's Accommodation  - Nursing home</t>
  </si>
  <si>
    <t>employee</t>
  </si>
  <si>
    <t>Brothel</t>
  </si>
  <si>
    <t>Car Washing/Cleaning Station</t>
  </si>
  <si>
    <t>Community Care Centre</t>
  </si>
  <si>
    <t>Estate Sales Office</t>
  </si>
  <si>
    <t>Hardware Store</t>
  </si>
  <si>
    <t>Produce Store</t>
  </si>
  <si>
    <t>bed room</t>
  </si>
  <si>
    <t>Rural Accommodation Units</t>
  </si>
  <si>
    <t>Rural Dwelling</t>
  </si>
  <si>
    <t>Service Premises</t>
  </si>
  <si>
    <t>Vet Clinic/Vet Hospital</t>
  </si>
  <si>
    <t>Wrecking/Salvage Yard</t>
  </si>
  <si>
    <t>Receipt Code</t>
  </si>
  <si>
    <t>Note</t>
  </si>
  <si>
    <t>RFA = Roofed Floor Area</t>
  </si>
  <si>
    <t>FPA = First Principles Assessment</t>
  </si>
  <si>
    <t>GFA = Gross Floor Area</t>
  </si>
  <si>
    <t>TUA = Total Use Area</t>
  </si>
  <si>
    <t>CON45</t>
  </si>
  <si>
    <t>CON50</t>
  </si>
  <si>
    <t>TCC</t>
  </si>
  <si>
    <t>SCR</t>
  </si>
  <si>
    <t>CON75</t>
  </si>
  <si>
    <t>CON80</t>
  </si>
  <si>
    <t>CON1100a</t>
  </si>
  <si>
    <t>CON1100b</t>
  </si>
  <si>
    <t>CON2100a</t>
  </si>
  <si>
    <t>CON2100b</t>
  </si>
  <si>
    <t>Reciept Code</t>
  </si>
  <si>
    <t>Total</t>
  </si>
  <si>
    <t>All land use zonings/precincts</t>
  </si>
  <si>
    <t>Retail Plant Nursery</t>
  </si>
  <si>
    <t>Service Industry</t>
  </si>
  <si>
    <t>Sports and Recreation</t>
  </si>
  <si>
    <t>Undertakers Establishment</t>
  </si>
  <si>
    <t>service station</t>
  </si>
  <si>
    <t>shop</t>
  </si>
  <si>
    <t>Stormwater</t>
  </si>
  <si>
    <t>DEMAND</t>
  </si>
  <si>
    <t>Max. std. charge grouping</t>
  </si>
  <si>
    <t>Rate ($/unit)</t>
  </si>
  <si>
    <t>EXISTING USE RIGHTS</t>
  </si>
  <si>
    <t>Commercial (bulk goods)</t>
  </si>
  <si>
    <t>Commercial (office)</t>
  </si>
  <si>
    <t>Commercial (retail)</t>
  </si>
  <si>
    <t>Entertainment</t>
  </si>
  <si>
    <t>Essential services</t>
  </si>
  <si>
    <t>High impact industry</t>
  </si>
  <si>
    <t>High impact rural</t>
  </si>
  <si>
    <t>Low impact rural</t>
  </si>
  <si>
    <t>Maximum standard charge grouping</t>
  </si>
  <si>
    <t>Agriculture (Intensive horticulture)</t>
  </si>
  <si>
    <t>Agriculture (Permanent plantations)</t>
  </si>
  <si>
    <t>General Industry (Medium impact industry)</t>
  </si>
  <si>
    <t>General Industry (Research &amp; technology industry)</t>
  </si>
  <si>
    <t>Water, sewer, transport, parks</t>
  </si>
  <si>
    <t>Fraction impervious for ROL</t>
  </si>
  <si>
    <t>Agriculture (Cropping)</t>
  </si>
  <si>
    <t>Service Premises (Office)</t>
  </si>
  <si>
    <t>Light and Service Industry (Service industry)</t>
  </si>
  <si>
    <t>Traditional Residential (lots &lt;200m²)</t>
  </si>
  <si>
    <t>Traditional Residential (lots 200m² to 299m²)</t>
  </si>
  <si>
    <t>Traditional Residential (lots 300m² to 399m²)</t>
  </si>
  <si>
    <t>Mixed Residential (lots &lt;200m²)</t>
  </si>
  <si>
    <t>Mixed Residential (lots 200m² to 299m²)</t>
  </si>
  <si>
    <t>Mixed Residential (lots 300m² to 399m²)</t>
  </si>
  <si>
    <t>Traditional Residential</t>
  </si>
  <si>
    <t>Mixed Residential</t>
  </si>
  <si>
    <t>Neighbourhood Centre</t>
  </si>
  <si>
    <t>District Centre</t>
  </si>
  <si>
    <t>Precinct</t>
  </si>
  <si>
    <t>Unit</t>
  </si>
  <si>
    <t>Ha</t>
  </si>
  <si>
    <t>FPA</t>
  </si>
  <si>
    <t>Other</t>
  </si>
  <si>
    <t>Restaurant</t>
  </si>
  <si>
    <t>Medical Centre</t>
  </si>
  <si>
    <t>Motel</t>
  </si>
  <si>
    <t>dwelling unit</t>
  </si>
  <si>
    <t>General Industry</t>
  </si>
  <si>
    <t>Educational Establishment</t>
  </si>
  <si>
    <t>Charge Catchment</t>
  </si>
  <si>
    <t>Date</t>
  </si>
  <si>
    <t>Development Type</t>
  </si>
  <si>
    <t>Type</t>
  </si>
  <si>
    <t>Qty</t>
  </si>
  <si>
    <t>Units</t>
  </si>
  <si>
    <t xml:space="preserve"> </t>
  </si>
  <si>
    <t>Sub-total</t>
  </si>
  <si>
    <t>2.</t>
  </si>
  <si>
    <t>3.</t>
  </si>
  <si>
    <t>4.</t>
  </si>
  <si>
    <t>5.</t>
  </si>
  <si>
    <t>Base Rate</t>
  </si>
  <si>
    <t>1.</t>
  </si>
  <si>
    <t>Use</t>
  </si>
  <si>
    <t>$/EP</t>
  </si>
  <si>
    <t>Developer Contribution Calculator</t>
  </si>
  <si>
    <t>Welcome to the:</t>
  </si>
  <si>
    <t>Item</t>
  </si>
  <si>
    <t>Developer Contribution Rate</t>
  </si>
  <si>
    <t>$/lot</t>
  </si>
  <si>
    <t>Caretaker's Residence</t>
  </si>
  <si>
    <t>Hotel</t>
  </si>
  <si>
    <t>Adjust. factor</t>
  </si>
  <si>
    <t>Indexed Rate</t>
  </si>
  <si>
    <t>Thuringowa City</t>
  </si>
  <si>
    <t>CPI</t>
  </si>
  <si>
    <t>Treatment plants &amp; outfalls</t>
  </si>
  <si>
    <t>SU/unit</t>
  </si>
  <si>
    <t>Park and Open Space</t>
  </si>
  <si>
    <t>Commercial</t>
  </si>
  <si>
    <t>Public Purposes</t>
  </si>
  <si>
    <t>Agriculture</t>
  </si>
  <si>
    <t>Animal Husbandry</t>
  </si>
  <si>
    <t>Caravan Park (van bay)</t>
  </si>
  <si>
    <t>Caravan Park (camp site)</t>
  </si>
  <si>
    <t>Child Care Center</t>
  </si>
  <si>
    <t>Display Home</t>
  </si>
  <si>
    <t>Duplex Dwelling</t>
  </si>
  <si>
    <t>Dwelling House</t>
  </si>
  <si>
    <t>Extractive Industry</t>
  </si>
  <si>
    <t xml:space="preserve">Hospital </t>
  </si>
  <si>
    <t>Indoor Entertainment</t>
  </si>
  <si>
    <t>Junkyard</t>
  </si>
  <si>
    <t>Local Store</t>
  </si>
  <si>
    <t>Liquid Fuel Depot</t>
  </si>
  <si>
    <t>Meeting Rooms</t>
  </si>
  <si>
    <t>Offices</t>
  </si>
  <si>
    <t>Outdoor Entertainment</t>
  </si>
  <si>
    <t>Parking Area</t>
  </si>
  <si>
    <t>Passenger Terminal</t>
  </si>
  <si>
    <t>bed</t>
  </si>
  <si>
    <t>10 + 3/bed</t>
  </si>
  <si>
    <t>store</t>
  </si>
  <si>
    <t>bay</t>
  </si>
  <si>
    <t>camp site</t>
  </si>
  <si>
    <t>residential unit</t>
  </si>
  <si>
    <t>home</t>
  </si>
  <si>
    <t>dwelling</t>
  </si>
  <si>
    <t>motel unit</t>
  </si>
  <si>
    <t>Multiple Dwellings</t>
  </si>
  <si>
    <t>units</t>
  </si>
  <si>
    <t>2.5 + 7.5/unit</t>
  </si>
  <si>
    <t>pedestal</t>
  </si>
  <si>
    <t>1,200mm of urinal</t>
  </si>
  <si>
    <t>10 (MIN 20)</t>
  </si>
  <si>
    <t>SU's</t>
  </si>
  <si>
    <t>Place of Public Worship (Pedestals)</t>
  </si>
  <si>
    <t>Place of Public Worship (Urinals)</t>
  </si>
  <si>
    <t>Rate</t>
  </si>
  <si>
    <t>$/SU</t>
  </si>
  <si>
    <t>City of Thuringowa</t>
  </si>
  <si>
    <t>Amount ($)</t>
  </si>
  <si>
    <t>Trunk sewers &amp; pump. Systems</t>
  </si>
  <si>
    <t>Place of Public Worship</t>
  </si>
  <si>
    <t>Vehicle Showroom</t>
  </si>
  <si>
    <t>Veterinary Clinic</t>
  </si>
  <si>
    <t>Veterinary Hospital</t>
  </si>
  <si>
    <t>Mixed Use - Low Impact Residential, Tourist</t>
  </si>
  <si>
    <t>Mixed Use - Low Impact Residential,</t>
  </si>
  <si>
    <t>RESIDENTIAL PLANNING AREA</t>
  </si>
  <si>
    <t>TDU/unit</t>
  </si>
  <si>
    <t>Park Residential</t>
  </si>
  <si>
    <t>Convenience Centre</t>
  </si>
  <si>
    <t>Hazardous or Noxious Industry</t>
  </si>
  <si>
    <t>Rural 10</t>
  </si>
  <si>
    <t>Rural 40</t>
  </si>
  <si>
    <t>Rural 400</t>
  </si>
  <si>
    <t>BALGAL BEACH, MYSTIC SANDS &amp; ROLLINGSTONE</t>
  </si>
  <si>
    <t>Residential</t>
  </si>
  <si>
    <t>Large Lot Residential</t>
  </si>
  <si>
    <t>Future Residential</t>
  </si>
  <si>
    <t>TOOMULLA</t>
  </si>
  <si>
    <t>TOOLAKEA</t>
  </si>
  <si>
    <t>SAUNDERS BEACH</t>
  </si>
  <si>
    <t>PALUMA</t>
  </si>
  <si>
    <t>Mixed Use - Low impact Tourism</t>
  </si>
  <si>
    <t>Mixed Use - Commercial</t>
  </si>
  <si>
    <t>Consrained Land - Tourist</t>
  </si>
  <si>
    <t>Mixed Use - Tourism</t>
  </si>
  <si>
    <t>Mixed Use - Tourst Accom (B/B)</t>
  </si>
  <si>
    <t>TDU's</t>
  </si>
  <si>
    <t>Warehouse</t>
  </si>
  <si>
    <t>Light and Service Industry</t>
  </si>
  <si>
    <t>Fast Food Store</t>
  </si>
  <si>
    <t>Thuringowa City (other than Rural zoning)</t>
  </si>
  <si>
    <t>EDU/unit</t>
  </si>
  <si>
    <t>Material Change of Use</t>
  </si>
  <si>
    <t>TBP1 - Thuringowa</t>
  </si>
  <si>
    <t>$/DU</t>
  </si>
  <si>
    <t>Developer Contribution</t>
  </si>
  <si>
    <t>Details</t>
  </si>
  <si>
    <t>Address</t>
  </si>
  <si>
    <t>Description</t>
  </si>
  <si>
    <t>Name of Applicant</t>
  </si>
  <si>
    <t>Council Officer</t>
  </si>
  <si>
    <t>Calculation Date</t>
  </si>
  <si>
    <t>Outputs</t>
  </si>
  <si>
    <t>RBCI</t>
  </si>
  <si>
    <t>At time of payment</t>
  </si>
  <si>
    <t>Notes</t>
  </si>
  <si>
    <t>Value</t>
  </si>
  <si>
    <t>Jun '08</t>
  </si>
  <si>
    <t>Sept '08</t>
  </si>
  <si>
    <t>$/TDU</t>
  </si>
  <si>
    <t>Version</t>
  </si>
  <si>
    <t>Policies Effective from</t>
  </si>
  <si>
    <t>Changes made</t>
  </si>
  <si>
    <t>Date introduced</t>
  </si>
  <si>
    <t>P0100</t>
  </si>
  <si>
    <t>CON65</t>
  </si>
  <si>
    <t>CON70</t>
  </si>
  <si>
    <t>CON95</t>
  </si>
  <si>
    <t>CON100</t>
  </si>
  <si>
    <t>CON60</t>
  </si>
  <si>
    <t>CON25</t>
  </si>
  <si>
    <t>Disclaimer</t>
  </si>
  <si>
    <t>CON90</t>
  </si>
  <si>
    <t>TBA</t>
  </si>
  <si>
    <t>Sub-Regional Centre Commercial 1 - 5 Sub-Area</t>
  </si>
  <si>
    <t>lot</t>
  </si>
  <si>
    <t>EP/unit</t>
  </si>
  <si>
    <t>1.87 + 0.93/bed</t>
  </si>
  <si>
    <t>0.7 + 2.1/unit</t>
  </si>
  <si>
    <t>Jun '06</t>
  </si>
  <si>
    <t>Index</t>
  </si>
  <si>
    <t>EP's</t>
  </si>
  <si>
    <t>EDU's</t>
  </si>
  <si>
    <t>$/EDU</t>
  </si>
  <si>
    <t>Land use</t>
  </si>
  <si>
    <t>Single dwelling unit</t>
  </si>
  <si>
    <t>Multiple dwelling units</t>
  </si>
  <si>
    <t>Retail</t>
  </si>
  <si>
    <t>Commercial or retail uses</t>
  </si>
  <si>
    <t>Industrial</t>
  </si>
  <si>
    <t>Industrial uses</t>
  </si>
  <si>
    <t>Reconfiguration of Lot</t>
  </si>
  <si>
    <t>TCC ($/TDU)</t>
  </si>
  <si>
    <t>SCR ($/TDU)</t>
  </si>
  <si>
    <t>Works</t>
  </si>
  <si>
    <t>Land</t>
  </si>
  <si>
    <t>Accommodation Building</t>
  </si>
  <si>
    <t>room</t>
  </si>
  <si>
    <t>unit</t>
  </si>
  <si>
    <t>lettable room</t>
  </si>
  <si>
    <t>Caravan Park - urban</t>
  </si>
  <si>
    <t>site</t>
  </si>
  <si>
    <t>Caravan Park - rural</t>
  </si>
  <si>
    <t>Child Care Centre</t>
  </si>
  <si>
    <t>enrollment</t>
  </si>
  <si>
    <t>Dual Occupancy</t>
  </si>
  <si>
    <t>Garden Centre</t>
  </si>
  <si>
    <t>Hotel - accommodation component</t>
  </si>
  <si>
    <t>Hotel - non-accommodation component</t>
  </si>
  <si>
    <t>Indoor recreation - squash or other court</t>
  </si>
  <si>
    <t>court</t>
  </si>
  <si>
    <t>Indoor recreation - Theatre/cinema</t>
  </si>
  <si>
    <t>seat</t>
  </si>
  <si>
    <t>Indoor recreation - gymnasium</t>
  </si>
  <si>
    <t>Indoor recreation - other</t>
  </si>
  <si>
    <t>Landscape Supplies</t>
  </si>
  <si>
    <t>Market</t>
  </si>
  <si>
    <t>stall</t>
  </si>
  <si>
    <t>Multiple Dwelling - up to 2 bedrooms</t>
  </si>
  <si>
    <t>Multiple Dwelling - 3 or more bedrooms</t>
  </si>
  <si>
    <t>Office</t>
  </si>
  <si>
    <t>Outdoor Recreation - Tennis or other court</t>
  </si>
  <si>
    <t>Outdoor Recreation - Lawn Bowls</t>
  </si>
  <si>
    <t>green</t>
  </si>
  <si>
    <t>Outdoor Recreation - Swimming Pools</t>
  </si>
  <si>
    <t>Outdoor Recreation - Golf Course</t>
  </si>
  <si>
    <t>hole</t>
  </si>
  <si>
    <t>Outdoor Recreation - Club House</t>
  </si>
  <si>
    <t>Sales or Hire Yard - large products</t>
  </si>
  <si>
    <t>Sales or Hire Yard - other</t>
  </si>
  <si>
    <t>Service Station - fuel pumps</t>
  </si>
  <si>
    <t>pump</t>
  </si>
  <si>
    <t>Service Station - Service Bays</t>
  </si>
  <si>
    <t>Service Station - Shop, restaurant, etc</t>
  </si>
  <si>
    <t>Shop</t>
  </si>
  <si>
    <t>Showroom</t>
  </si>
  <si>
    <t>Vehicle Repair Premises</t>
  </si>
  <si>
    <t>Sector 7   (Kirwan)</t>
  </si>
  <si>
    <t>Sector 8   (Kelso)</t>
  </si>
  <si>
    <t>SPRP adjustment</t>
  </si>
  <si>
    <t>Development Approval No.</t>
  </si>
  <si>
    <t>Decision Date</t>
  </si>
  <si>
    <t>SEWER</t>
  </si>
  <si>
    <t>Demand</t>
  </si>
  <si>
    <t>Credit</t>
  </si>
  <si>
    <t>(Trunk sewers &amp; pump systems)</t>
  </si>
  <si>
    <t>(Treatment plants &amp; outfalls)</t>
  </si>
  <si>
    <t>WATER SUPPLY</t>
  </si>
  <si>
    <t>Source works</t>
  </si>
  <si>
    <t>Reservoirs</t>
  </si>
  <si>
    <t>Delivery mains</t>
  </si>
  <si>
    <t>Distribution mains &amp; other works</t>
  </si>
  <si>
    <t>(Source works)</t>
  </si>
  <si>
    <t>(Reservoirs)</t>
  </si>
  <si>
    <t>(Delivery mains)</t>
  </si>
  <si>
    <t>(Distribution mains)</t>
  </si>
  <si>
    <t>PARK</t>
  </si>
  <si>
    <t>TRANSPORT (PATHWAYS)</t>
  </si>
  <si>
    <t>TRANSPORT (ROADS)</t>
  </si>
  <si>
    <t>STORMWATER</t>
  </si>
  <si>
    <t>MAXIMUM ADOPTED INFRASTRUCTURE CHARGES</t>
  </si>
  <si>
    <t>These are 'as of right' uses (vacant land) or the proposed uses (which would exist after the development is carried out), and may require reference to the Queensland Planning Provisions for sub-definition identifcation.</t>
  </si>
  <si>
    <r>
      <t>Rate ($/m</t>
    </r>
    <r>
      <rPr>
        <b/>
        <vertAlign val="superscript"/>
        <sz val="10"/>
        <rFont val="Arial Narrow"/>
        <family val="2"/>
      </rPr>
      <t>2</t>
    </r>
    <r>
      <rPr>
        <b/>
        <sz val="10"/>
        <rFont val="Arial Narrow"/>
        <family val="2"/>
      </rPr>
      <t xml:space="preserve"> imp. area) </t>
    </r>
  </si>
  <si>
    <r>
      <t>Impervious area (m</t>
    </r>
    <r>
      <rPr>
        <b/>
        <vertAlign val="superscript"/>
        <sz val="11"/>
        <rFont val="Arial"/>
        <family val="2"/>
      </rPr>
      <t>2</t>
    </r>
    <r>
      <rPr>
        <b/>
        <sz val="11"/>
        <rFont val="Arial"/>
        <family val="2"/>
      </rPr>
      <t xml:space="preserve">) </t>
    </r>
  </si>
  <si>
    <t>These are 'as of right' uses (vacant land) or the existing lawful uses which exist immediately before the development is carried out, and may require reference to the Queensland Planning Provisions for sub-definition identifcation.</t>
  </si>
  <si>
    <t xml:space="preserve">Impervious area (m2) </t>
  </si>
  <si>
    <t xml:space="preserve">Rate ($/m2 imp. area) </t>
  </si>
  <si>
    <t>Charge Payable ($)</t>
  </si>
  <si>
    <t>Places of assembly</t>
  </si>
  <si>
    <t>Indoor sport and recreational facility (court areas)</t>
  </si>
  <si>
    <t>Indoor sport and recreational facility (non-court areas)</t>
  </si>
  <si>
    <t>Minor uses</t>
  </si>
  <si>
    <t>Specialised uses</t>
  </si>
  <si>
    <t>NET MAXIMUM CHARGE</t>
  </si>
  <si>
    <t>(Demand)</t>
  </si>
  <si>
    <t>(Credit)</t>
  </si>
  <si>
    <t xml:space="preserve">2. Check the CPI and RBCI values are updated to the  2nd preceding financial quarter. - adjust if required   </t>
  </si>
  <si>
    <t>3. Save the file  in the relevant development application folder in Dataworks for later reference.</t>
  </si>
  <si>
    <t>Accommodation (short term- group of 1 or 2 tent/caravan site)</t>
  </si>
  <si>
    <t>Accommodation (short term- group of 3 tent/caravan site)</t>
  </si>
  <si>
    <t>Hostel</t>
  </si>
  <si>
    <t>Accommodation units</t>
  </si>
  <si>
    <t>m² site area</t>
  </si>
  <si>
    <t>Accommodation (long term bedroom)</t>
  </si>
  <si>
    <t>Short-term accommodation</t>
  </si>
  <si>
    <t>Accommodation (short term bedroom)</t>
  </si>
  <si>
    <t>Aged Person's Accommodation</t>
  </si>
  <si>
    <t>Residential care facility</t>
  </si>
  <si>
    <t>Retirement facility</t>
  </si>
  <si>
    <t>Host farm</t>
  </si>
  <si>
    <t>Host farm (1 or 2 bedroom Cabin)</t>
  </si>
  <si>
    <t>Accommodation (short-term 1or 2 bedroom tourist cabin)</t>
  </si>
  <si>
    <t>Host farm (3 or more bedroom cabin)</t>
  </si>
  <si>
    <t>Accommodation (short-term 3 or more bedrooms tourist cabin)</t>
  </si>
  <si>
    <t>Host farm (1 or 2 bedrooms suite)</t>
  </si>
  <si>
    <t>Host farm (3 or more bedrooms suite)</t>
  </si>
  <si>
    <t>Relative's Apartment</t>
  </si>
  <si>
    <t>Dwelling house</t>
  </si>
  <si>
    <t>Accommodation (long term 1 or 2 bedrooms dwell)</t>
  </si>
  <si>
    <t>Accommodation (long term 3 or more bedrooms dwell)</t>
  </si>
  <si>
    <t>Non-resident workforce accommodation</t>
  </si>
  <si>
    <t>Dual occupancy</t>
  </si>
  <si>
    <t>Residential (1 or 2 bedrooms)</t>
  </si>
  <si>
    <t>Residential (3 or more bedrooms)</t>
  </si>
  <si>
    <t>Caravan Park</t>
  </si>
  <si>
    <t>Relocatable home park</t>
  </si>
  <si>
    <t>Tourist park</t>
  </si>
  <si>
    <t>Community Care Centre (bedroom - non-suite)</t>
  </si>
  <si>
    <t>Community residence</t>
  </si>
  <si>
    <t>Community Care Centre (3 or more bedrooms suite)</t>
  </si>
  <si>
    <t>Community Care Centre (Non-Accommodation)</t>
  </si>
  <si>
    <t>Community care centre</t>
  </si>
  <si>
    <t>Community Facilities</t>
  </si>
  <si>
    <t>Air services</t>
  </si>
  <si>
    <t>Detention facility</t>
  </si>
  <si>
    <t>Emergency services</t>
  </si>
  <si>
    <t>Major electricity infrastructure</t>
  </si>
  <si>
    <t>Port services</t>
  </si>
  <si>
    <t>Renewable energy facility</t>
  </si>
  <si>
    <t>Substation</t>
  </si>
  <si>
    <t>Utility installation</t>
  </si>
  <si>
    <t>Animal husbandry</t>
  </si>
  <si>
    <t>m² RFA</t>
  </si>
  <si>
    <t>Animal Husbandry (Animal Keeping)</t>
  </si>
  <si>
    <t>Animal keeping</t>
  </si>
  <si>
    <t>Stock Yard</t>
  </si>
  <si>
    <t>Bottleshop</t>
  </si>
  <si>
    <t>m² TUA</t>
  </si>
  <si>
    <t>Shop (150m² - 300m² RFA)</t>
  </si>
  <si>
    <t>Shop &gt; 300m² RFA</t>
  </si>
  <si>
    <t>30 + 2.5/150m²</t>
  </si>
  <si>
    <t>8.4+0.7/150m²</t>
  </si>
  <si>
    <t>Shopping centre</t>
  </si>
  <si>
    <t>Shopping Centre 0 - 10,000m² GFA</t>
  </si>
  <si>
    <t>m² GFA</t>
  </si>
  <si>
    <t>Shopping Centre 10,000 - 20,000m² GFA</t>
  </si>
  <si>
    <t>Shopping Centre 20,000 - 30,000m² GFA</t>
  </si>
  <si>
    <t>Shopping Centre 30,000 - 40,000m² GFA</t>
  </si>
  <si>
    <t>Sub-Regional Centre</t>
  </si>
  <si>
    <t xml:space="preserve">Fast Food Store </t>
  </si>
  <si>
    <t>Food and drink outlet</t>
  </si>
  <si>
    <t>General Industry (Winery)</t>
  </si>
  <si>
    <t>Winery</t>
  </si>
  <si>
    <t>General Industry (low impact industry)</t>
  </si>
  <si>
    <t>Low impact industry</t>
  </si>
  <si>
    <t>General Industry (Marine industry)</t>
  </si>
  <si>
    <t>Marine industry</t>
  </si>
  <si>
    <t>Medium impact industry</t>
  </si>
  <si>
    <t>Research and technology industry</t>
  </si>
  <si>
    <t>Noxious or Hazardous Industry</t>
  </si>
  <si>
    <t>Noxious &amp; Hazardous Industry (Special  Industry)</t>
  </si>
  <si>
    <t>Special industry</t>
  </si>
  <si>
    <t>Light and Service Industry (Low impact industry)</t>
  </si>
  <si>
    <t>Service industry</t>
  </si>
  <si>
    <t>Rural Industry</t>
  </si>
  <si>
    <t>Rural industry</t>
  </si>
  <si>
    <t>Rural Industry (Low Impact Industry)</t>
  </si>
  <si>
    <t>Extractive industry</t>
  </si>
  <si>
    <t>Hardware and trade supplies</t>
  </si>
  <si>
    <t>Warehouse (150m² - 300m² RFA)</t>
  </si>
  <si>
    <t>Warehouse &gt; 300m² RFA</t>
  </si>
  <si>
    <t>4.2 + 0.35/150m²</t>
  </si>
  <si>
    <t>Indoor Entertainment (Amusement Parlour)</t>
  </si>
  <si>
    <t>Indoor sport and recreation</t>
  </si>
  <si>
    <t>Indoor Entertainment (Nightclub)</t>
  </si>
  <si>
    <t>Nightclub entertainment facility</t>
  </si>
  <si>
    <t>Theatre</t>
  </si>
  <si>
    <t>Indoor recreation - gymnasium (Court Areas)</t>
  </si>
  <si>
    <t>Indoor Recreation</t>
  </si>
  <si>
    <t>sports and recreation</t>
  </si>
  <si>
    <t>Indoor recreation - gymnasium (Non-court Areas)</t>
  </si>
  <si>
    <t>Indoor recreation - other (Court Areas)</t>
  </si>
  <si>
    <t>Indoor recreation - other (Non-court Areas)</t>
  </si>
  <si>
    <t>Club</t>
  </si>
  <si>
    <t>Outdoor Entertainment (Major sport, Rec &amp; Ent facility)</t>
  </si>
  <si>
    <t>Major sport, recreation and entertainment facility</t>
  </si>
  <si>
    <t>Motor sport facility</t>
  </si>
  <si>
    <t>Outdoor Recreation (Clubhouse)</t>
  </si>
  <si>
    <t>Outdoor Recreation</t>
  </si>
  <si>
    <t>Outdoor sport and recreation</t>
  </si>
  <si>
    <t>Outdoor Recreation  (tennis/ Other court)</t>
  </si>
  <si>
    <t>Outdoor Recreation (Swimming Pool)</t>
  </si>
  <si>
    <t>Outdoor Recreation (Golf Course)</t>
  </si>
  <si>
    <t>Outdoor Recreation (Lawn bowls)</t>
  </si>
  <si>
    <t>Outdoor Recreation (Other)</t>
  </si>
  <si>
    <t>Outdoor Recreation (Major sport, Rec. &amp; Ent. Facility)</t>
  </si>
  <si>
    <t>Low Impact Telecommunication Facilities</t>
  </si>
  <si>
    <t>Telecommunications facility</t>
  </si>
  <si>
    <t>Outside School Hours Care</t>
  </si>
  <si>
    <t>Child care centre</t>
  </si>
  <si>
    <t>Private Air Strip</t>
  </si>
  <si>
    <t>Intensive Animal Husbandry</t>
  </si>
  <si>
    <t>Intensive animal industry</t>
  </si>
  <si>
    <t>Material change of use (MCU) Equivalencies</t>
  </si>
  <si>
    <t>Consolidated description</t>
  </si>
  <si>
    <t xml:space="preserve">COT </t>
  </si>
  <si>
    <t>QPP</t>
  </si>
  <si>
    <t>Roads</t>
  </si>
  <si>
    <t>Sewer</t>
  </si>
  <si>
    <t>Water</t>
  </si>
  <si>
    <t>SPRP charge grouping</t>
  </si>
  <si>
    <t>INPUT</t>
  </si>
  <si>
    <t>Table __: Development Type</t>
  </si>
  <si>
    <t>Planning Scheme Policy</t>
  </si>
  <si>
    <t>State Planning Regulatory Provisions</t>
  </si>
  <si>
    <t>Parks</t>
  </si>
  <si>
    <t>PSP definition</t>
  </si>
  <si>
    <t>Qty.</t>
  </si>
  <si>
    <t>PSP description</t>
  </si>
  <si>
    <t>Imp. Area(m²)</t>
  </si>
  <si>
    <t>Produce Store (150m² - 300m² RFA)</t>
  </si>
  <si>
    <t>Produce Store &gt; 300m² RFA</t>
  </si>
  <si>
    <t>Service Station &gt; 200m² RFA</t>
  </si>
  <si>
    <t>Service Station ≤200m² RFA</t>
  </si>
  <si>
    <t>2.8+2.8/100m²</t>
  </si>
  <si>
    <t>DO NOT Delete</t>
  </si>
  <si>
    <t>Adult store</t>
  </si>
  <si>
    <t>Agricultural supplies store</t>
  </si>
  <si>
    <t>Aquaculture</t>
  </si>
  <si>
    <t>Arts and Crafts Centre</t>
  </si>
  <si>
    <t>Bed and Breakfast Accommodation</t>
  </si>
  <si>
    <t>Bulk landscape supplies</t>
  </si>
  <si>
    <t>15 + 1.25/150m²</t>
  </si>
  <si>
    <t>Car wash</t>
  </si>
  <si>
    <t>Car Park</t>
  </si>
  <si>
    <t>Caretaker’s accommodation</t>
  </si>
  <si>
    <t>Car Wash/Cleaning Station</t>
  </si>
  <si>
    <t>Cemetery</t>
  </si>
  <si>
    <t>Caretaker's Residence &lt;120m² GFA</t>
  </si>
  <si>
    <t>Community use</t>
  </si>
  <si>
    <t>Crematorium</t>
  </si>
  <si>
    <t>Cropping</t>
  </si>
  <si>
    <t>Dwelling unit</t>
  </si>
  <si>
    <t>Educational establishment</t>
  </si>
  <si>
    <t>Environment facility</t>
  </si>
  <si>
    <t>Function Room</t>
  </si>
  <si>
    <t>Function facility</t>
  </si>
  <si>
    <t>Funeral parlour</t>
  </si>
  <si>
    <t>Garden centre</t>
  </si>
  <si>
    <t>Health care services</t>
  </si>
  <si>
    <t>Home Activity</t>
  </si>
  <si>
    <t>Home Based Business</t>
  </si>
  <si>
    <t>Home based business</t>
  </si>
  <si>
    <t>Hospital</t>
  </si>
  <si>
    <t>Intensive horticulture</t>
  </si>
  <si>
    <t>Landing</t>
  </si>
  <si>
    <t>Local Shop</t>
  </si>
  <si>
    <t>Lockup Storage Units</t>
  </si>
  <si>
    <t>Mining Activity</t>
  </si>
  <si>
    <t>Multiple dwelling</t>
  </si>
  <si>
    <t>Nature-based tourism</t>
  </si>
  <si>
    <t>10 + 10/100m²</t>
  </si>
  <si>
    <t>Multiple Dwelling</t>
  </si>
  <si>
    <t>Outdoor sales</t>
  </si>
  <si>
    <t>Park</t>
  </si>
  <si>
    <t>Parking station</t>
  </si>
  <si>
    <t>Permanent plantation</t>
  </si>
  <si>
    <t>Particular Development</t>
  </si>
  <si>
    <t>Place of worship</t>
  </si>
  <si>
    <t>Railway Activities</t>
  </si>
  <si>
    <t>Recycling Depot</t>
  </si>
  <si>
    <t>Recycling Facility</t>
  </si>
  <si>
    <t>Resort complex</t>
  </si>
  <si>
    <t>Roadside stall</t>
  </si>
  <si>
    <t>Roadside Stall</t>
  </si>
  <si>
    <t>Rural workers accommodation</t>
  </si>
  <si>
    <t>Sales office</t>
  </si>
  <si>
    <t>Rural Home Occupation</t>
  </si>
  <si>
    <t>Service station</t>
  </si>
  <si>
    <t>Sales or Hire Yard</t>
  </si>
  <si>
    <t>Service Station</t>
  </si>
  <si>
    <t>Shopping Centre</t>
  </si>
  <si>
    <t>Storage Yard</t>
  </si>
  <si>
    <t>Tourist attraction</t>
  </si>
  <si>
    <t>Telecommunications Facilities</t>
  </si>
  <si>
    <t xml:space="preserve">Tourist Faciltiy </t>
  </si>
  <si>
    <t>Transport depot</t>
  </si>
  <si>
    <t>Transit Centre</t>
  </si>
  <si>
    <t>Undefined</t>
  </si>
  <si>
    <t>Transport Depot</t>
  </si>
  <si>
    <t>Veterinary services</t>
  </si>
  <si>
    <t>Wholesale nursery</t>
  </si>
  <si>
    <t>Pathways</t>
  </si>
  <si>
    <t>Service Station - fuel pumps (≤ 200m² RFA)</t>
  </si>
  <si>
    <t>Service Station ≤ 200m² RFA</t>
  </si>
  <si>
    <t>Service Station - fuel pumps (&gt; 200m² RFA)</t>
  </si>
  <si>
    <t>Service Station - Service Bays (≤ 200m² RFA)</t>
  </si>
  <si>
    <t>Service Station - Service Bays (&gt; 200m² RFA)</t>
  </si>
  <si>
    <t>Service Station - Shop, restaurant, etc (≤ 200m² RFA)</t>
  </si>
  <si>
    <t>Service Station - Shop, restaurant, etc (&gt; 200m² RFA)</t>
  </si>
  <si>
    <t>Shop ≤150m² RFA</t>
  </si>
  <si>
    <t>Shop ≤ 150m² RFA</t>
  </si>
  <si>
    <t>Shop &gt;300m² RFA</t>
  </si>
  <si>
    <r>
      <t xml:space="preserve">Base Developer Contribution Rates (2006)  </t>
    </r>
    <r>
      <rPr>
        <b/>
        <sz val="10"/>
        <color indexed="51"/>
        <rFont val="Arial"/>
        <family val="2"/>
      </rPr>
      <t>ROADS</t>
    </r>
  </si>
  <si>
    <r>
      <t xml:space="preserve">Item </t>
    </r>
    <r>
      <rPr>
        <b/>
        <sz val="10"/>
        <color indexed="51"/>
        <rFont val="Arial"/>
        <family val="2"/>
      </rPr>
      <t>(SEWER)</t>
    </r>
  </si>
  <si>
    <r>
      <t xml:space="preserve">Item </t>
    </r>
    <r>
      <rPr>
        <b/>
        <sz val="10"/>
        <color indexed="51"/>
        <rFont val="Arial"/>
        <family val="2"/>
      </rPr>
      <t>(Water)</t>
    </r>
  </si>
  <si>
    <r>
      <t xml:space="preserve">Charge Catchment  </t>
    </r>
    <r>
      <rPr>
        <b/>
        <sz val="10"/>
        <color indexed="51"/>
        <rFont val="Arial"/>
        <family val="2"/>
      </rPr>
      <t>(Pathways)</t>
    </r>
  </si>
  <si>
    <r>
      <t xml:space="preserve">Base Rate  </t>
    </r>
    <r>
      <rPr>
        <b/>
        <sz val="10"/>
        <color indexed="51"/>
        <rFont val="Arial"/>
        <family val="2"/>
      </rPr>
      <t>(Stormwater)</t>
    </r>
  </si>
  <si>
    <t>Warehouse ≤150m² RFA</t>
  </si>
  <si>
    <t>Produce Store ≤150m² RFA</t>
  </si>
  <si>
    <t>Caretaker's Residence ≥ 120m² GFA</t>
  </si>
  <si>
    <t>Air Services</t>
  </si>
  <si>
    <t>Hotel (non-accommodation component)</t>
  </si>
  <si>
    <t>liquid fuel depot</t>
  </si>
  <si>
    <t>Produce Store &gt;300m² RFA</t>
  </si>
  <si>
    <t>Shop  (Adult store)  (150m² - 300m² RFA)</t>
  </si>
  <si>
    <t>Shop (Adult store) ≤150m² RFA</t>
  </si>
  <si>
    <t>Do NOT delete</t>
  </si>
  <si>
    <t>Description (if different than a dwelling)</t>
  </si>
  <si>
    <t>Adjusted rate ($/unit) Sep '12</t>
  </si>
  <si>
    <t>Base rate ($/m² imp. area) Jun '12</t>
  </si>
  <si>
    <t xml:space="preserve">Adjusted rate ($/m² imp. area) </t>
  </si>
  <si>
    <t>Hotel (suite)</t>
  </si>
  <si>
    <t>Hotel (bedroom)</t>
  </si>
  <si>
    <t>cabin</t>
  </si>
  <si>
    <t>Selected land use</t>
  </si>
  <si>
    <t>Table 7.5 - Note on SPRP calculation</t>
  </si>
  <si>
    <t>Cell link</t>
  </si>
  <si>
    <t>Selected item</t>
  </si>
  <si>
    <t>SPRP Grouping</t>
  </si>
  <si>
    <t>YES</t>
  </si>
  <si>
    <t>gr. of 1 or 2 tent/site</t>
  </si>
  <si>
    <t>gr. of 3 tent/site</t>
  </si>
  <si>
    <t>6.</t>
  </si>
  <si>
    <t>Charge Catchments</t>
  </si>
  <si>
    <t>Bed and Breakfast (Lettable oom)</t>
  </si>
  <si>
    <t>N/A</t>
  </si>
  <si>
    <t>Undefined (Landing)</t>
  </si>
  <si>
    <t>Lockup Storage Unit (Other)</t>
  </si>
  <si>
    <t>Lockup Storage Unit – Warehouse (≤150m² RFA)</t>
  </si>
  <si>
    <t>Lockup Storage Unit - Warehouse (150 - 300 m² RFA)</t>
  </si>
  <si>
    <t>Lockup Storage Unit - Warehouse (&gt;300m² RFA)</t>
  </si>
  <si>
    <t>Medical Centre (Health Care Services)</t>
  </si>
  <si>
    <t>Showroom (Vehicle showroom)</t>
  </si>
  <si>
    <t>Showroom (Other)</t>
  </si>
  <si>
    <t>7.</t>
  </si>
  <si>
    <t>PSP Charge rate ($/unit)</t>
  </si>
  <si>
    <t xml:space="preserve">PSP Gross demand  (units) </t>
  </si>
  <si>
    <t>PSP Credit            (units)</t>
  </si>
  <si>
    <t>PSP  Charges ($)</t>
  </si>
  <si>
    <t>SPRP Max. Charge Allocation ($)</t>
  </si>
  <si>
    <t>EP</t>
  </si>
  <si>
    <t>TDU</t>
  </si>
  <si>
    <t>EDU</t>
  </si>
  <si>
    <t>SU</t>
  </si>
  <si>
    <t>Tourist Facility (tourist attraction component)</t>
  </si>
  <si>
    <t>Tourist Facility (nature based component)</t>
  </si>
  <si>
    <t>dwelling site</t>
  </si>
  <si>
    <t>Landscape Supplies  (Bulk landscape supplies)</t>
  </si>
  <si>
    <t>Sales or Hire Yard (Outdoor sales) - large products</t>
  </si>
  <si>
    <t>Sales or Hire Yard (Outdoor sales)  - other</t>
  </si>
  <si>
    <t>Landscape Supplies  (Wholesale nursery)</t>
  </si>
  <si>
    <t>Indoor sport and recreation (Amusement Parlour only)</t>
  </si>
  <si>
    <t>Indoor Entertainment (Theatre) - Film and music production</t>
  </si>
  <si>
    <t>Indoor Entertainment (Theatre) -Other</t>
  </si>
  <si>
    <t>Indoor sport and recreation (there are 3 matches in road for this)</t>
  </si>
  <si>
    <t>Club  (only indoor elements of club can match with COT indoor rec)</t>
  </si>
  <si>
    <t>Outdoor Entertainment (Motor sport facility)</t>
  </si>
  <si>
    <t>Outside School Hours Care (Child care centre)</t>
  </si>
  <si>
    <t>Stock Yard (Animal keeping)</t>
  </si>
  <si>
    <t>Display Home (Sales office)</t>
  </si>
  <si>
    <t>Noxious or Hazardous Industry (High impact industry) - Liquid Fuel Depot</t>
  </si>
  <si>
    <t>Noxious or Hazardous Industry (High impact industry) - Other</t>
  </si>
  <si>
    <t>Recycling Depot (Medium Impact Industry)</t>
  </si>
  <si>
    <t>Recycling Facility (High impact industry)</t>
  </si>
  <si>
    <t>???</t>
  </si>
  <si>
    <t>Warehouse (Warehouse (QPP) can be both indoor and outdoor, Storage yard (COT) can be only outdoor</t>
  </si>
  <si>
    <t>Storage Yard (Warehouse) (150m² - 300m² RFA)</t>
  </si>
  <si>
    <t>Warehouse  (Warehouse (QPP) can be both indoor and outdoor, Storage yard (COT) can be only outdoor</t>
  </si>
  <si>
    <t>COT Planning areas</t>
  </si>
  <si>
    <t>INDUSTRIAL PLANNING AREA</t>
  </si>
  <si>
    <t>Light &amp; Service Industry</t>
  </si>
  <si>
    <t>CENTRES PLANNING AREA</t>
  </si>
  <si>
    <t>Commercial 1 (City Centre Core)</t>
  </si>
  <si>
    <t>Commercial 2 (Cannon Park)</t>
  </si>
  <si>
    <t>Commercial 3 (City Centre Support)</t>
  </si>
  <si>
    <t>Commercial 4 (Kirwan Traders Area)</t>
  </si>
  <si>
    <t>Commercial 5 (City Centre Fram</t>
  </si>
  <si>
    <t>OPEN SPACE &amp; RECREATION PLANNING AREA</t>
  </si>
  <si>
    <t>Regional &amp; City Wide</t>
  </si>
  <si>
    <t>Local</t>
  </si>
  <si>
    <t>District</t>
  </si>
  <si>
    <t>RURAL PLANNING AREA</t>
  </si>
  <si>
    <t>LOCAL PLANNING AREA</t>
  </si>
  <si>
    <t>BALGAL BEACH, MYSTIC SANDS &amp; ROLLINGSTONE LOCAL AREA</t>
  </si>
  <si>
    <t>Environmental Areas &amp; Corridors</t>
  </si>
  <si>
    <t>Tourism</t>
  </si>
  <si>
    <t>Commercial/Boat Ramp</t>
  </si>
  <si>
    <t>Rural</t>
  </si>
  <si>
    <t>TOOMULLA LOCAL AREA</t>
  </si>
  <si>
    <t>Open Space &amp; Park Land</t>
  </si>
  <si>
    <t>TOOLAKEA LOCAL AREA</t>
  </si>
  <si>
    <t>Mixed Use – Low Impact Residential, Tourist Accommodation (B/Bs), Tourist Accommodation (B/Bs), Commercial Community Purposes, Sport and Recreation</t>
  </si>
  <si>
    <t>Hobby Farm</t>
  </si>
  <si>
    <t>Natural Environment Protection Corridors Rural/ Agricultural Pursuit</t>
  </si>
  <si>
    <t>Nature Based/ Eco Tourism</t>
  </si>
  <si>
    <t>SAUNDERS BEACH LOCAL AREA</t>
  </si>
  <si>
    <t>Natural Areas</t>
  </si>
  <si>
    <t>Mixed Use – Low Impact Residential, Commercial, Tourism</t>
  </si>
  <si>
    <t xml:space="preserve">Boat Ramp, Car Park, Green Waste Dump </t>
  </si>
  <si>
    <t>Eco-Tourism – Camping, Caravaning, Recreation, Community Facilities</t>
  </si>
  <si>
    <t>PALUMA LOCAL AREA</t>
  </si>
  <si>
    <t>Rural Pursuits, Rural Based Low Impact Tourism &amp; Employment</t>
  </si>
  <si>
    <t>Low Impact Eco-tourism and Recreation</t>
  </si>
  <si>
    <t>Community Core</t>
  </si>
  <si>
    <t>Mixed Use - Low impact Tourism, Commercial, Reside Education, Conference</t>
  </si>
  <si>
    <t>Natural Area - Conservation Management, Walking Tracks</t>
  </si>
  <si>
    <t>Constrained Land – Limited Low Impact Residenial, Tourist Commercial</t>
  </si>
  <si>
    <t>Residential 'A' (lots &lt;200m²)</t>
  </si>
  <si>
    <t>Residential 'A' (lots 200m² to 299m²)</t>
  </si>
  <si>
    <t>Residential 'A' (lots 300m² to 399m²)</t>
  </si>
  <si>
    <t>Residential 'A' (lots ≥ 400m²)</t>
  </si>
  <si>
    <t>Residential 'B' (lots &lt;200m²)</t>
  </si>
  <si>
    <t>Residential 'B' (lots 200m² to 299m²)</t>
  </si>
  <si>
    <t>Residential 'B' (lots 300m² to 399m²)</t>
  </si>
  <si>
    <t>Residential 'B' (lots ≥ 400m²)</t>
  </si>
  <si>
    <t>Residential 'C' (lots ≥ 400m²)</t>
  </si>
  <si>
    <t>Light Industry (Lots &lt;2,700m²)</t>
  </si>
  <si>
    <t>Light Industry (Lots ≥2,700m²)</t>
  </si>
  <si>
    <t>General Industry (Lots &lt;2,700m²)</t>
  </si>
  <si>
    <t>General Industry (Lots ≥2,700m²)</t>
  </si>
  <si>
    <t>Noxious and Hazardous (Lots &lt;2,700m²)</t>
  </si>
  <si>
    <t>Noxious and Hazardous (Lots ≥2,700m²)</t>
  </si>
  <si>
    <t>Commercial (Lots &lt;2,700m²)</t>
  </si>
  <si>
    <t>Commercial (Lots ≥2,700m²)</t>
  </si>
  <si>
    <t>Village Shopping (Lots &lt;2,700m²)</t>
  </si>
  <si>
    <t>Village Shopping (Lots ≥2,700m²)</t>
  </si>
  <si>
    <t>Traditional Residential (lots ≥ 400m²)</t>
  </si>
  <si>
    <t>Mixed Residential (lots ≥ 400m²)</t>
  </si>
  <si>
    <t>Reconfiguration of LOT</t>
  </si>
  <si>
    <t>ED</t>
  </si>
  <si>
    <t>ED/unit</t>
  </si>
  <si>
    <t>ED's</t>
  </si>
  <si>
    <t xml:space="preserve">Stormwater </t>
  </si>
  <si>
    <t>Host farm (3 or more tents/caravan sites)</t>
  </si>
  <si>
    <t>Private Air Strip (Passenger terminal)</t>
  </si>
  <si>
    <t>Private Air Strip (Other)</t>
  </si>
  <si>
    <t>Community Facilities -Railway Activities (Medium impact industry)</t>
  </si>
  <si>
    <t>Animal Husbandry (Animal Husbandry)</t>
  </si>
  <si>
    <t>Community Facilities -Railway Activities  (Utility installation)</t>
  </si>
  <si>
    <t>Riverway local area</t>
  </si>
  <si>
    <t>Residential planning area – mixed res sub area</t>
  </si>
  <si>
    <t>Residential planning area - other</t>
  </si>
  <si>
    <t>Paluma local area - Constrained land</t>
  </si>
  <si>
    <t>Toolakea, Saunders Beach, Paluma (other than constrained land) local area</t>
  </si>
  <si>
    <t>Light &amp; Service Industry (Lots &lt;2,700m²)</t>
  </si>
  <si>
    <t>Hazardous or Noxious Industry (Lots &lt;2,700m²)</t>
  </si>
  <si>
    <t>Light &amp; Service Industry (Lots ≥2,700m²)</t>
  </si>
  <si>
    <t>Hazardous or Noxious Industry (Lots ≥2,700m²)</t>
  </si>
  <si>
    <t>District Centre (Lots &lt;2,700m²)</t>
  </si>
  <si>
    <t>Neighbourhood Centre (Lots &lt;2,700m²)</t>
  </si>
  <si>
    <t>Convenience Centre (Lots &lt;2,700m²)</t>
  </si>
  <si>
    <t>Commercial 1 (City Centre Core) (Lots &lt;2,700m²)</t>
  </si>
  <si>
    <t>Commercial 2 (Cannon Park) (Lots &lt;2,700m²)</t>
  </si>
  <si>
    <t>Commercial 3 (City Centre Support) (Lots &lt;2,700m²)</t>
  </si>
  <si>
    <t>Commercial 4 (Kirwan Traders Area) (Lots &lt;2,700m²)</t>
  </si>
  <si>
    <t>Commercial 5 (City Centre Fram)  (Lots &lt;2,700m²)</t>
  </si>
  <si>
    <t>District Centre (Lots ≥2,700m²)</t>
  </si>
  <si>
    <t>Neighbourhood Centre (Lots ≥2,700m²)</t>
  </si>
  <si>
    <t>Neighbourhood Centre  (Lots &lt;2,700m²)</t>
  </si>
  <si>
    <t>Commercial 1 (City Centre Core) (Lots ≥2,700m²)</t>
  </si>
  <si>
    <t>Commercial 2 (Cannon Park) (Lots ≥2,700m²)</t>
  </si>
  <si>
    <t>Commercial 3 (City Centre Support) (Lots ≥2,700m²)</t>
  </si>
  <si>
    <t>Commercial 4 (Kirwan Traders Area) (Lots ≥2,700m²)</t>
  </si>
  <si>
    <t>Commercial 5 (City Centre Fram) (Lots ≥2,700m²)</t>
  </si>
  <si>
    <t>Residential (lots &lt;200m²)</t>
  </si>
  <si>
    <t>Residential (lots 200m² to 299m²)</t>
  </si>
  <si>
    <t>Residential (lots 300m² to 399m²)</t>
  </si>
  <si>
    <t>Residential (lots ≥ 400m²)</t>
  </si>
  <si>
    <t>Large Lot Residential (lots ≥ 400m²)</t>
  </si>
  <si>
    <t>Future Residential (lots &lt;200m²)</t>
  </si>
  <si>
    <t>Future Residential (lots 200m² to 299m²)</t>
  </si>
  <si>
    <t>Future Residential (lots 300m² to 399m²)</t>
  </si>
  <si>
    <t>Future Residential (lots ≥ 400m²)</t>
  </si>
  <si>
    <t>Caravan Park - Urban (Relocatable Home Site - 3 or more bedrooms)</t>
  </si>
  <si>
    <t xml:space="preserve">Community Facilities - Air services (Other) </t>
  </si>
  <si>
    <t>Community Facilities (Detention facility)</t>
  </si>
  <si>
    <t>Community Facilities (Emergency services)</t>
  </si>
  <si>
    <t>Community Facilities (Major electricity infrastructure)</t>
  </si>
  <si>
    <t xml:space="preserve">Community Facilities - Port services (Passenger Terminal) </t>
  </si>
  <si>
    <t>Community Facilities - Port services (Other)</t>
  </si>
  <si>
    <t>Community Facilities (Renewable energy facility)</t>
  </si>
  <si>
    <t>Community Facilities (Substation)</t>
  </si>
  <si>
    <t>Community Facilities - Utility installation (Other)</t>
  </si>
  <si>
    <t>Community Facilities (Environment Facility)</t>
  </si>
  <si>
    <t>Community facilities (Park)</t>
  </si>
  <si>
    <t>Neighbourhood Centre  (Lots ≥2,700m²)</t>
  </si>
  <si>
    <t>Reccommendation for Other</t>
  </si>
  <si>
    <t>Caravan Park -Rural (Relocatable Home Site - 3 or more bedrooms)</t>
  </si>
  <si>
    <t>Caravan park - Rural - cabin (3 or more bedroom )</t>
  </si>
  <si>
    <t>Caravan park - Rural - cabins  (1or 2 bedroom )</t>
  </si>
  <si>
    <t>Caravan bay (1.4 EP/bay)</t>
  </si>
  <si>
    <t>Caravan bay (5 SU/bay)</t>
  </si>
  <si>
    <t>TCC rate (3.9 EP/100 m² GFA)</t>
  </si>
  <si>
    <t>13.9 SU/100 m² GFA)</t>
  </si>
  <si>
    <t>TCC rate (1.2 EP/100 m² GFA)</t>
  </si>
  <si>
    <t>4.3 SU/100 m² GFA)</t>
  </si>
  <si>
    <t>Hardware store</t>
  </si>
  <si>
    <t>Note:</t>
  </si>
  <si>
    <t>Rate of ratail warehouse</t>
  </si>
  <si>
    <t>Indoor recreation</t>
  </si>
  <si>
    <t>Intensive Animal husbandry</t>
  </si>
  <si>
    <t>Landscape supplies</t>
  </si>
  <si>
    <t>TCC rate (0.12 EP/100 m² GFA)</t>
  </si>
  <si>
    <t>Lockup storage unit</t>
  </si>
  <si>
    <t>Noxious and hazardous industry</t>
  </si>
  <si>
    <t>Private air strip (Passenger terminal)</t>
  </si>
  <si>
    <t>Recycling facility</t>
  </si>
  <si>
    <t>Reccommended to use TDU of general industry</t>
  </si>
  <si>
    <t>General industry (2.2 TDU/100 m² GFA)</t>
  </si>
  <si>
    <t>Sales or hire yard</t>
  </si>
  <si>
    <t>TCC rate (0.4 EP/100 m² GFA)</t>
  </si>
  <si>
    <t>TCC rate (0.9 EP/100 m² GFA)</t>
  </si>
  <si>
    <t>Vehicle repair premises</t>
  </si>
  <si>
    <t>TCC rate (1.1 EP/100 m² GFA)</t>
  </si>
  <si>
    <t>Bulk store</t>
  </si>
  <si>
    <t>Convert water demand to SU for sewer rate.</t>
  </si>
  <si>
    <t>Consolidated description or COT detifinition</t>
  </si>
  <si>
    <t>Reccommended to use TCC rate.</t>
  </si>
  <si>
    <t>Reccommended to use sewer rate for Bulk store</t>
  </si>
  <si>
    <t xml:space="preserve">Community Facilities - Air services (passenger terminal) </t>
  </si>
  <si>
    <t>Reccommended to use TCC rate. Then convert this EP to SU for sewer rate (2.8EP=10SU).</t>
  </si>
  <si>
    <t>Reccommended to use EP rate from TCC for water demand then convert this EP to SU for sewer rate (2.8EP=10SU).</t>
  </si>
  <si>
    <t>Reccommended to use TCC rate for water demand (0.4 EP/100 m² GFA) then convert this EP to SU for sewer rate (2.8EP=10SU).</t>
  </si>
  <si>
    <t>Bulk store rate (sewer) is reccommended for showroom.</t>
  </si>
  <si>
    <t>For sewer and water, the rate of caravan bay (Sewer and water) is reccommended</t>
  </si>
  <si>
    <t>No. of additional lots</t>
  </si>
  <si>
    <t>Community Facilities (Utility installation) - Road or rail Passenger Terminal</t>
  </si>
  <si>
    <t>Tourist Facility (tourist park component)</t>
  </si>
  <si>
    <t>Select Caravan Park (tourist park) to calculate</t>
  </si>
  <si>
    <t>Community Facilities - Transit Centre (Utility Installation)</t>
  </si>
  <si>
    <t>Community Facilities -Transit Centre (Air services)</t>
  </si>
  <si>
    <t>Community Facilities - Transit Centre (Port Services)</t>
  </si>
  <si>
    <t>Fast Food Store (Food and drink outlet)</t>
  </si>
  <si>
    <t>Reccommendation: Use rate (water) 3.9 EP/100 m² GFA (as per TCC)  then convert this EP to SU for sewer rate (2.8EP=10SU).</t>
  </si>
  <si>
    <t>Reccommendation: Use rate (water) 1.2 EP/100 m² GFA (as per TCC)  then convert this EP to SU for sewer rate (2.8EP=10SU).</t>
  </si>
  <si>
    <t>Reccommendation: use rate of retail warehouse (for water) then convert this EP to SU for sewer rate</t>
  </si>
  <si>
    <t>Indoor recreation - Club (Indoor components)  (Court Areas)</t>
  </si>
  <si>
    <t>Indoor recreation - Club (Indoor components)  (Non-court Areas)</t>
  </si>
  <si>
    <t xml:space="preserve">Note:  There are two definitions on the drop down list - one for court areas and other one for non-court areas as the "SPRP' charge rate is different for court areas and non-court areas.  So, first select the one for court areas and enter court areas in the entry fields and on the next row select the one for non-court areas from the drop down list to enter non-court areas in the entry fields.    </t>
  </si>
  <si>
    <t>Summary of FPA :</t>
  </si>
  <si>
    <t>2. Indexation</t>
  </si>
  <si>
    <r>
      <t xml:space="preserve">Is the development already connected to </t>
    </r>
    <r>
      <rPr>
        <b/>
        <sz val="10"/>
        <color indexed="63"/>
        <rFont val="Arial"/>
        <family val="2"/>
      </rPr>
      <t>WATER</t>
    </r>
    <r>
      <rPr>
        <sz val="10"/>
        <rFont val="Arial"/>
        <family val="2"/>
      </rPr>
      <t xml:space="preserve"> network (or to be connected) ?</t>
    </r>
  </si>
  <si>
    <r>
      <t xml:space="preserve">Is the development already connected to </t>
    </r>
    <r>
      <rPr>
        <b/>
        <sz val="10"/>
        <color indexed="63"/>
        <rFont val="Arial"/>
        <family val="2"/>
      </rPr>
      <t>SEWER</t>
    </r>
    <r>
      <rPr>
        <sz val="10"/>
        <rFont val="Arial"/>
        <family val="2"/>
      </rPr>
      <t xml:space="preserve"> network (or to be connected) ?</t>
    </r>
  </si>
  <si>
    <t xml:space="preserve">5. Individual calculation pages can be viewed by clicking on the navigation buttons provided on this worksheet below 'contents'.   </t>
  </si>
  <si>
    <t>3. Reference is required to the policies for details of application, maps, etc. - this calculator is to be used in conjunction with those policies.</t>
  </si>
  <si>
    <t>5. Please note the spreadsheet does not always progress to the stage of crediting for works-in-kind.</t>
  </si>
  <si>
    <t>Community Care Centre (1 or 2 bedrooms suite)</t>
  </si>
  <si>
    <t xml:space="preserve">7. Retrieve the file from the development application folder in Dataworks, </t>
  </si>
  <si>
    <t>1. This spreadsheet automates the calculation of developer contributions, to make life easier and consistent for development calculations.</t>
  </si>
  <si>
    <t>4. The custodian will update the workbook to accommodate policy amendments - be aware of the currency of the calculator.</t>
  </si>
  <si>
    <t>Reconfiguration</t>
  </si>
  <si>
    <t>Caravan Park - Urban (Relocatable Home Site - 1 or 2 bedroom)</t>
  </si>
  <si>
    <t>Caravan Park - Rural (Relocatable Home Site - 1 or 2 bedroom)</t>
  </si>
  <si>
    <t>Caravan park - Urban – Camp site (group of 3 sites)</t>
  </si>
  <si>
    <t>Caravan park - Urban – Caravan bay (group of 1or 2 sites)</t>
  </si>
  <si>
    <t>Caravan park - Urban – Caravan bay (group of 3 sites)</t>
  </si>
  <si>
    <t>Qtr to use for indexation</t>
  </si>
  <si>
    <t>RESESIDENTIAL or ACCOMMODATION TYPE :</t>
  </si>
  <si>
    <t>NON RESIDENTIAL or NON-ACCOMMODATION TYPE :</t>
  </si>
  <si>
    <t>−−−−−−−−−−−−−−−−−−−−−−−−−−−−−−−−−−−−−−−−−−−−−−−−−−−−−−−−−−−−−</t>
  </si>
  <si>
    <t>RESIDENTIAL PLANNING AREA:</t>
  </si>
  <si>
    <t>INDUSTRIAL PLANNING AREA:</t>
  </si>
  <si>
    <t>CENTRES PLANNING AREA:</t>
  </si>
  <si>
    <t>OPEN SPACE &amp; RECREATION PLANNING AREA:</t>
  </si>
  <si>
    <t>RURAL PLANNING AREA:</t>
  </si>
  <si>
    <t>LOCAL PLANNING AREA:</t>
  </si>
  <si>
    <t>BALGAL BEACH, MYSTIC SANDS &amp; ROLLINGSTONE LOCAL AREA :</t>
  </si>
  <si>
    <t>TOOMULLA LOCAL AREA:</t>
  </si>
  <si>
    <t>SAUNDERS BEACH LOCAL AREA:</t>
  </si>
  <si>
    <t>PALUMA LOCAL AREA:</t>
  </si>
  <si>
    <t>−−−−−−−−−−−−−−−−−−−−−−−−−−−−−−−−−−−−−−−−−−−−−−−−−−−−−−−</t>
  </si>
  <si>
    <t>Demand (Proposed use)</t>
  </si>
  <si>
    <t>Credit (Existing use)</t>
  </si>
  <si>
    <t>Note - Base Rate &amp; RBCI set as per policy, updated RBCI as per 'INPUT'</t>
  </si>
  <si>
    <t>Do NOT Delete</t>
  </si>
  <si>
    <t>Definitions of Residential A, Residential B &amp; Residential C (as listed in the Sewer policy)</t>
  </si>
  <si>
    <t>Indoor rec- squash or other court (Non-court Areas)</t>
  </si>
  <si>
    <t>Indoor rec- squash or other court (Court Areas)</t>
  </si>
  <si>
    <t>Shop  (Adult store) &gt; 300m² RFA</t>
  </si>
  <si>
    <t>TOOLAKEA LOCAL AREA:</t>
  </si>
  <si>
    <t>Caravan park - Urban – cabin (1 or 2 bedroom)</t>
  </si>
  <si>
    <t>Caravan park - Urban – cabin (3 or more bedrooms)</t>
  </si>
  <si>
    <t>Host farm (1 or 2 tents/caravan sites)</t>
  </si>
  <si>
    <t>Hardware Store (150m² - 300m² RFA)</t>
  </si>
  <si>
    <t>Storage Yard (warehouse)  (≤150m² RFA</t>
  </si>
  <si>
    <t>Hardware Store (≤150m² RFA)</t>
  </si>
  <si>
    <t>Hardware Store (&gt;300m² RFA)</t>
  </si>
  <si>
    <t>Storage Yard (Warehouse) (&gt; 300m² RFA</t>
  </si>
  <si>
    <t>Caravan park - Urban – Camp site (group of 1 or 2 sites)</t>
  </si>
  <si>
    <t>Caravan park - Rural – Camp site (group of 3 sites)</t>
  </si>
  <si>
    <t>Caravan park - Rural – Caravan bay (group of 1or 2 sites)</t>
  </si>
  <si>
    <t>Caravan park - Rural – Caravan bay (group of 3  sites)</t>
  </si>
  <si>
    <t>Caravan park - Rural – Camp site (group of 1 or 2 sites)</t>
  </si>
  <si>
    <t>Count of  missing data entry</t>
  </si>
  <si>
    <t>Caretaker's Res. &lt;120m² GFA (Riverway local area)</t>
  </si>
  <si>
    <t>Caretaker's Res. &lt;120m² GFA (Res. planning area – mixed res sub area)</t>
  </si>
  <si>
    <t>Caretaker's Res. &lt;120m² GFA (Res. planning area - other )</t>
  </si>
  <si>
    <t>Caretaker's Res. &lt;120m² GFA (Paluma local area - Constrained land)</t>
  </si>
  <si>
    <t>Caretaker's Res. &lt;120m² GFA (Toolakea, Saunders Beach, Paluma local area )</t>
  </si>
  <si>
    <t>Caretaker's Res. ≥120m² GFA (Riverway local area)</t>
  </si>
  <si>
    <t>Caretaker's Res. ≥120m² GFA (Res. planning area – mixed res sub area)</t>
  </si>
  <si>
    <t>Caretaker's Res. ≥120m² GFA (Res. planning area - other )</t>
  </si>
  <si>
    <t>Caretaker's Res. ≥120m² GFA (Paluma local area - Constrained land)</t>
  </si>
  <si>
    <t>Caretaker's Res. ≥120m² GFA (Toolakea, Saunders Beach, Paluma local area )</t>
  </si>
  <si>
    <t>Dwell. House (1 or 2 bedrooms) (Riverway local area)</t>
  </si>
  <si>
    <t>Dwell. House (1 or 2 bedrooms) (Res. planning area – mixed res sub area)</t>
  </si>
  <si>
    <t>Dwell. House (1 or 2 bedrooms) (Res. planning area - other )</t>
  </si>
  <si>
    <t>Dwell. House (1 or 2 bedrooms) (Paluma local area - Constrained land)</t>
  </si>
  <si>
    <t>Dwell. House (1 or 2 bedrooms) (Toolakea, Saunders Beach, Paluma local area )</t>
  </si>
  <si>
    <t>Dwell. House (3 or more bedrooms) (Riverway local area)</t>
  </si>
  <si>
    <t>Dwell. House (3 or more bedrooms) (Res. planning area – mixed res sub area)</t>
  </si>
  <si>
    <t>Dwell. House (3 or more bedrooms) (Res. planning area - other )</t>
  </si>
  <si>
    <t>Dwell. House (3 or more bedrooms) (Paluma local area - Constrained land)</t>
  </si>
  <si>
    <t>Dwell. House (3 or more bedrooms) (Toolakea, Saunders Beach, Paluma local area )</t>
  </si>
  <si>
    <t>Multiple Dwell. (3 or more bedrooms) (Riverway local area)</t>
  </si>
  <si>
    <t>Multiple Dwell. (3 or more bedrooms) (Res. planning area – mixed res sub area)</t>
  </si>
  <si>
    <t>Multiple Dwell. (3 or more bedrooms) (Res. planning area - other )</t>
  </si>
  <si>
    <t>Multiple Dwell. (3 or more bedrooms) (Paluma local area - Constrained land)</t>
  </si>
  <si>
    <t>Multiple Dwell. (3 or more bedrooms) (Toolakea, Saunders Beach, Paluma local area )</t>
  </si>
  <si>
    <t>Multiple Dwell. (1 or 2 bedrooms) (Riverway local area)</t>
  </si>
  <si>
    <t>Multiple Dwell. (1 or 2 bedrooms) (Res. planning area – mixed res sub area)</t>
  </si>
  <si>
    <t>Multiple Dwell. (1 or 2 bedrooms) (Res. planning area - other )</t>
  </si>
  <si>
    <t>Multiple Dwell. (1 or 2 bedrooms) (Paluma local area - Constrained land)</t>
  </si>
  <si>
    <t>Multiple Dwell. (1 or 2 bedrooms) (Toolakea, Saunders Beach, Paluma local area )</t>
  </si>
  <si>
    <t>Rural Dwell. (1 or 2 bedrooms)</t>
  </si>
  <si>
    <t>Rural Dwell. (3 or more bedrooms)</t>
  </si>
  <si>
    <t>Undefined (Dwell. unit)</t>
  </si>
  <si>
    <t>SPRP</t>
  </si>
  <si>
    <t>Imp area</t>
  </si>
  <si>
    <t>Check for data entry missing</t>
  </si>
  <si>
    <t>Do NOT DELETE</t>
  </si>
  <si>
    <t>Table 1 .1 : MCU equivalencies matching table</t>
  </si>
  <si>
    <t>Table 1 .2 : ROL equivalencies matching table</t>
  </si>
  <si>
    <t>Table 1 .3 : Working table</t>
  </si>
  <si>
    <r>
      <rPr>
        <b/>
        <sz val="10"/>
        <color indexed="51"/>
        <rFont val="Arial"/>
        <family val="2"/>
      </rPr>
      <t>COT</t>
    </r>
    <r>
      <rPr>
        <b/>
        <sz val="10"/>
        <rFont val="Arial"/>
        <family val="2"/>
      </rPr>
      <t xml:space="preserve"> Planning SchemeDefinitions (2nd level of hierarchy)</t>
    </r>
  </si>
  <si>
    <r>
      <rPr>
        <b/>
        <sz val="10"/>
        <color indexed="51"/>
        <rFont val="Arial"/>
        <family val="2"/>
      </rPr>
      <t>QPP</t>
    </r>
    <r>
      <rPr>
        <b/>
        <sz val="10"/>
        <rFont val="Arial"/>
        <family val="2"/>
      </rPr>
      <t xml:space="preserve"> Definitions (version 3_Feb '12)</t>
    </r>
  </si>
  <si>
    <t>Public water supply and sewer infrastructure</t>
  </si>
  <si>
    <t>Accomm. Building (Hostel)</t>
  </si>
  <si>
    <t>Accomm. Building (Short-term)</t>
  </si>
  <si>
    <t>Aged Person's Accomm.  - (self-contained 3 or more bedrooms)</t>
  </si>
  <si>
    <t>Aged Person's Accomm.  - Hostel</t>
  </si>
  <si>
    <t>Aged Person's Accomm.  - Nursing home</t>
  </si>
  <si>
    <t>Hotel - Accomm. component</t>
  </si>
  <si>
    <t>Aged Person's Accomm.  - (self-contained 1 or 2 bedrooms)</t>
  </si>
  <si>
    <t>Rural Accomm. Units</t>
  </si>
  <si>
    <t>Dual Occu. (1 or 2 bedrooms) (Res. planning area – mixed res sub area)</t>
  </si>
  <si>
    <t>Dual Occu. (1 or 2 bedrooms) (Paluma local area - Constrained land)</t>
  </si>
  <si>
    <t>Dual Occu. (1 or 2 bedrooms) (Toolakea, Saunders Beach, Paluma local area )</t>
  </si>
  <si>
    <t>Dual Occu. (1 or 2 bedrooms) (Res. planning area - other )</t>
  </si>
  <si>
    <t>Dual Occu. (3 or more bedrooms) (Riverway local area)</t>
  </si>
  <si>
    <t>Dual Occu. (3 or more bedrooms) (Res. planning area – mixed res sub area)</t>
  </si>
  <si>
    <t>Dual Occu. (3 or more bedrooms) (Paluma local area - Constrained land)</t>
  </si>
  <si>
    <t>Dual Occu. (3 or more bedrooms) (Toolakea, Saunders Beach, Paluma local area )</t>
  </si>
  <si>
    <t>Dual Occu. (3 or more bedrooms) (Res. planning area - other )</t>
  </si>
  <si>
    <t>Dual Occu. (1 or 2 bedrooms) (Riverway local area)</t>
  </si>
  <si>
    <t>Arts and Crafts Centre (≤ 150m² RFA)</t>
  </si>
  <si>
    <t>Arts and Crafts Centre (150m² - 300m² RFA)</t>
  </si>
  <si>
    <t>Arts and Crafts Centre (&gt; 300m² RFA)</t>
  </si>
  <si>
    <t>BottleShop ≤ 150m² RFA</t>
  </si>
  <si>
    <t>Bottleshop (150m² - 300m² RFA)</t>
  </si>
  <si>
    <t>Bottleshop &gt; 300m² RFA</t>
  </si>
  <si>
    <t>Education facility except for Flying start Program for QLD Children</t>
  </si>
  <si>
    <t>Education Establishment</t>
  </si>
  <si>
    <t>Flying start Program for QLD Children</t>
  </si>
  <si>
    <t>Educational Establishment (Other)</t>
  </si>
  <si>
    <t>8.</t>
  </si>
  <si>
    <t/>
  </si>
  <si>
    <t>Constrained Land – Limited Low Impact Residential or Commercial</t>
  </si>
  <si>
    <t>Draft Reccommendation for FPA</t>
  </si>
  <si>
    <t>Educational Establishment (QLD govt. flying start program)</t>
  </si>
  <si>
    <t xml:space="preserve">Enter payment date : </t>
  </si>
  <si>
    <t>Undefined (Resort complex)</t>
  </si>
  <si>
    <t>Other area</t>
  </si>
  <si>
    <t>Caretaker's Res. &lt;120m² GFA (other area )</t>
  </si>
  <si>
    <t>Caretaker's Res. ≥120m² GFA (other area )</t>
  </si>
  <si>
    <t>Dual Occu. (1 or 2 bedrooms) (other area )</t>
  </si>
  <si>
    <t>Dual Occu. (3 or more bedrooms) (other area )</t>
  </si>
  <si>
    <t>Dwell. House (1 or 2 bedrooms) (other area )</t>
  </si>
  <si>
    <t>Dwell. House (3 or more bedrooms) (other area )</t>
  </si>
  <si>
    <t>Multiple Dwell. (3 or more bedrooms) (other area )</t>
  </si>
  <si>
    <t>Multiple Dwell. (1 or 2 bedrooms) (other area )</t>
  </si>
  <si>
    <t>SUMMARY</t>
  </si>
  <si>
    <t>Nominal Charge Payable ($)</t>
  </si>
  <si>
    <t>PSP Net demand (units)</t>
  </si>
  <si>
    <t>[Comments or clarificatuons on calculation can be added here]</t>
  </si>
  <si>
    <t>New resolution came into effect from 01 July 2014.</t>
  </si>
  <si>
    <t>Number of data req</t>
  </si>
  <si>
    <t>9.</t>
  </si>
  <si>
    <t>1. Use only 'INPUT &amp; OUTPUT' worksheet to enter all relevant data.</t>
  </si>
  <si>
    <t>2. The user is required to input data particular to the development in the  'INPUT &amp; OUTPUT' spreadsheetet - protection has been applied to non-input data cells.</t>
  </si>
  <si>
    <t>8. Consult the ICN for advice on inflationary adjustment. Adjust - if suggested.</t>
  </si>
  <si>
    <t>At time of preparing an Infrastructure Charges Notice</t>
  </si>
  <si>
    <t>Applicable to the Adopted Infrastructure Charge Resolution.</t>
  </si>
  <si>
    <t>4. Use the  'INPUT &amp; OUTPUT' worksheet to inform an ICN.</t>
  </si>
  <si>
    <r>
      <t>6. The navigation buttons work with macros. To allow these tools to work, save the file as</t>
    </r>
    <r>
      <rPr>
        <b/>
        <sz val="11"/>
        <rFont val="Calibri"/>
        <family val="2"/>
      </rPr>
      <t xml:space="preserve"> </t>
    </r>
    <r>
      <rPr>
        <sz val="10"/>
        <rFont val="Arial"/>
        <family val="2"/>
      </rPr>
      <t>macro enabled file.</t>
    </r>
  </si>
  <si>
    <t>Corrected print error.</t>
  </si>
  <si>
    <t>Updated for inflationary adjustment for June 2014 indices</t>
  </si>
  <si>
    <t>Corrected SPRP grouping error for (i) Child Care Centre (ii) Community Care Centre (Non-Accommodation) (iii) Outside School Hours Care (Child Care Centre)</t>
  </si>
  <si>
    <t xml:space="preserve">(i) 'Updated for Sep '14 indices (ii) Transport depot was aligned with industrial uses instead of commercial or retail use for stormwater. </t>
  </si>
  <si>
    <t>Nullified Stormwater charges (not included in the PIP); updated Dec'14 indicies</t>
  </si>
  <si>
    <t xml:space="preserve">This calculator is based on, but does not supercede the relevant Infrastructure Charge Resolutions, the planning scheme policies for infrastructure and the state planning regulatory provision. The currency, accuracy and validity of the calculations, including the underlying assumptions and interpretations of the resolutions and other provisions are not guaranteed. In this respect, the user is referred to the actual resolutions, planning scheme policies, SPRP and provisions of the Sustainable Planning Act 2009.
</t>
  </si>
  <si>
    <t>NO</t>
  </si>
  <si>
    <t>This is no longer relevant as there is no stormwater trunk infrastructure in the priority infrastructure plan</t>
  </si>
  <si>
    <t>n/a</t>
  </si>
  <si>
    <t>Updated for Mar '15 indicies</t>
  </si>
  <si>
    <t>Effective from 27 October 2014 to 30 June 2015.</t>
  </si>
  <si>
    <t>Updated for Jun '15 indicies</t>
  </si>
  <si>
    <t>Updated for Sep '15 indicies</t>
  </si>
  <si>
    <t>Updated for Dec '15 indicies</t>
  </si>
  <si>
    <t>Updated for Mar '16 indicies</t>
  </si>
  <si>
    <t>Base rate ($/unit) Jun '16</t>
  </si>
  <si>
    <t>Updated for Jun '16 indicies and cap increases</t>
  </si>
  <si>
    <t>Updated for Sep '16 indicies</t>
  </si>
  <si>
    <t>Updated for Dec '16 indicies</t>
  </si>
  <si>
    <t>Updated for Mar '17 indicies</t>
  </si>
  <si>
    <t>Updated for JUN '17 indicies</t>
  </si>
  <si>
    <t>10.10</t>
  </si>
  <si>
    <t>10.11</t>
  </si>
  <si>
    <t>Updated for SEP 17 indicies</t>
  </si>
  <si>
    <t>10.12</t>
  </si>
  <si>
    <t>Updated for DEC indicies</t>
  </si>
  <si>
    <t>10.13</t>
  </si>
  <si>
    <t>Updated for MAR 18 indicies</t>
  </si>
  <si>
    <t>10.14</t>
  </si>
  <si>
    <t>Updated for June 18 indicies</t>
  </si>
  <si>
    <t>10.15</t>
  </si>
  <si>
    <t>Updated indicies</t>
  </si>
  <si>
    <t>10.16</t>
  </si>
  <si>
    <t>10.17</t>
  </si>
  <si>
    <t>10.18</t>
  </si>
  <si>
    <t>10.19</t>
  </si>
  <si>
    <t>10.20</t>
  </si>
  <si>
    <t>10.21</t>
  </si>
  <si>
    <t>10.22</t>
  </si>
  <si>
    <t>10.23</t>
  </si>
  <si>
    <t>10.24</t>
  </si>
  <si>
    <t>10.25</t>
  </si>
  <si>
    <t>10.26</t>
  </si>
  <si>
    <t>10.27</t>
  </si>
  <si>
    <t>10.28</t>
  </si>
  <si>
    <t>Payment quarter</t>
  </si>
  <si>
    <t>Index. Quarter</t>
  </si>
  <si>
    <t>10.29</t>
  </si>
  <si>
    <t>10.30</t>
  </si>
  <si>
    <t>10.31</t>
  </si>
  <si>
    <t>10.32</t>
  </si>
  <si>
    <t>10.33</t>
  </si>
  <si>
    <t>Updated indicies to December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</si>
</sst>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0.000"/>
    <numFmt numFmtId="169" formatCode="_-&quot;$&quot;* #,##0_-;\-&quot;$&quot;* #,##0_-;_-&quot;$&quot;* &quot;-&quot;??_-;_-@_-"/>
    <numFmt numFmtId="170" formatCode="0.0000"/>
    <numFmt numFmtId="171" formatCode="[$-C09]d\ mmmm\ yyyy;@"/>
    <numFmt numFmtId="172" formatCode="mmm\ \'yy"/>
    <numFmt numFmtId="173" formatCode="0.000%"/>
    <numFmt numFmtId="174" formatCode="mmm\'yy"/>
  </numFmts>
  <fonts count="98" x14ac:knownFonts="1">
    <font>
      <sz val="10"/>
      <name val="Arial"/>
    </font>
    <font>
      <sz val="11"/>
      <color theme="1"/>
      <name val="Calibri"/>
      <family val="2"/>
      <scheme val="minor"/>
    </font>
    <font>
      <sz val="11"/>
      <color indexed="8"/>
      <name val="Calibri"/>
      <family val="2"/>
    </font>
    <font>
      <sz val="10"/>
      <name val="Arial"/>
      <family val="2"/>
    </font>
    <font>
      <sz val="8"/>
      <name val="Arial"/>
      <family val="2"/>
    </font>
    <font>
      <b/>
      <sz val="10"/>
      <name val="Arial"/>
      <family val="2"/>
    </font>
    <font>
      <b/>
      <u/>
      <sz val="10"/>
      <name val="Arial"/>
      <family val="2"/>
    </font>
    <font>
      <b/>
      <sz val="12"/>
      <name val="Arial"/>
      <family val="2"/>
    </font>
    <font>
      <sz val="10"/>
      <name val="Arial"/>
      <family val="2"/>
    </font>
    <font>
      <sz val="24"/>
      <name val="Arial"/>
      <family val="2"/>
    </font>
    <font>
      <sz val="18"/>
      <name val="Arial"/>
      <family val="2"/>
    </font>
    <font>
      <sz val="9"/>
      <name val="Arial"/>
      <family val="2"/>
    </font>
    <font>
      <u val="singleAccounting"/>
      <sz val="10"/>
      <name val="Arial"/>
      <family val="2"/>
    </font>
    <font>
      <sz val="11"/>
      <name val="Arial"/>
      <family val="2"/>
    </font>
    <font>
      <b/>
      <sz val="11"/>
      <name val="Arial"/>
      <family val="2"/>
    </font>
    <font>
      <b/>
      <sz val="11"/>
      <name val="Arial"/>
      <family val="2"/>
    </font>
    <font>
      <u/>
      <sz val="10"/>
      <name val="Arial"/>
      <family val="2"/>
    </font>
    <font>
      <u/>
      <sz val="9"/>
      <name val="Arial"/>
      <family val="2"/>
    </font>
    <font>
      <sz val="12"/>
      <name val="Arial"/>
      <family val="2"/>
    </font>
    <font>
      <u val="singleAccounting"/>
      <sz val="10"/>
      <name val="Arial"/>
      <family val="2"/>
    </font>
    <font>
      <b/>
      <u val="doubleAccounting"/>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color indexed="10"/>
      <name val="Arial"/>
      <family val="2"/>
    </font>
    <font>
      <b/>
      <sz val="11"/>
      <name val="Arial Narrow"/>
      <family val="2"/>
    </font>
    <font>
      <sz val="11"/>
      <name val="Arial Narrow"/>
      <family val="2"/>
    </font>
    <font>
      <sz val="9"/>
      <name val="Arial Narrow"/>
      <family val="2"/>
    </font>
    <font>
      <sz val="10"/>
      <name val="Arial Narrow"/>
      <family val="2"/>
    </font>
    <font>
      <b/>
      <sz val="10"/>
      <name val="Arial Narrow"/>
      <family val="2"/>
    </font>
    <font>
      <b/>
      <vertAlign val="superscript"/>
      <sz val="10"/>
      <name val="Arial Narrow"/>
      <family val="2"/>
    </font>
    <font>
      <b/>
      <vertAlign val="superscript"/>
      <sz val="11"/>
      <name val="Arial"/>
      <family val="2"/>
    </font>
    <font>
      <b/>
      <sz val="10"/>
      <color indexed="47"/>
      <name val="Arial"/>
      <family val="2"/>
    </font>
    <font>
      <b/>
      <sz val="10"/>
      <color indexed="47"/>
      <name val="Arial Narrow"/>
      <family val="2"/>
    </font>
    <font>
      <b/>
      <sz val="10"/>
      <color indexed="51"/>
      <name val="Arial"/>
      <family val="2"/>
    </font>
    <font>
      <sz val="8"/>
      <color indexed="81"/>
      <name val="Tahoma"/>
      <family val="2"/>
    </font>
    <font>
      <b/>
      <sz val="8"/>
      <color indexed="81"/>
      <name val="Tahoma"/>
      <family val="2"/>
    </font>
    <font>
      <sz val="9"/>
      <color indexed="8"/>
      <name val="Arial"/>
      <family val="2"/>
    </font>
    <font>
      <sz val="10"/>
      <name val="Arial"/>
      <family val="2"/>
    </font>
    <font>
      <i/>
      <sz val="8"/>
      <color indexed="81"/>
      <name val="Tahoma"/>
      <family val="2"/>
    </font>
    <font>
      <sz val="10"/>
      <name val="Calibri"/>
      <family val="2"/>
    </font>
    <font>
      <b/>
      <sz val="10"/>
      <color indexed="63"/>
      <name val="Arial"/>
      <family val="2"/>
    </font>
    <font>
      <sz val="10"/>
      <name val="Arial"/>
      <family val="2"/>
    </font>
    <font>
      <sz val="10"/>
      <color indexed="8"/>
      <name val="Arial"/>
      <family val="2"/>
    </font>
    <font>
      <sz val="11"/>
      <color indexed="8"/>
      <name val="Calibri"/>
      <family val="2"/>
    </font>
    <font>
      <sz val="10"/>
      <color indexed="62"/>
      <name val="Arial"/>
      <family val="2"/>
    </font>
    <font>
      <sz val="10"/>
      <color indexed="12"/>
      <name val="Arial"/>
      <family val="2"/>
    </font>
    <font>
      <b/>
      <sz val="13"/>
      <color indexed="56"/>
      <name val="Arial Narrow"/>
      <family val="2"/>
    </font>
    <font>
      <b/>
      <sz val="10"/>
      <color indexed="8"/>
      <name val="Arial"/>
      <family val="2"/>
    </font>
    <font>
      <sz val="10"/>
      <color indexed="17"/>
      <name val="Arial"/>
      <family val="2"/>
    </font>
    <font>
      <sz val="10"/>
      <color indexed="23"/>
      <name val="Arial"/>
      <family val="2"/>
    </font>
    <font>
      <u/>
      <sz val="10"/>
      <color indexed="12"/>
      <name val="Arial"/>
      <family val="2"/>
    </font>
    <font>
      <b/>
      <sz val="11"/>
      <name val="Calibri"/>
      <family val="2"/>
    </font>
    <font>
      <sz val="10"/>
      <color indexed="12"/>
      <name val="Arial"/>
      <family val="2"/>
    </font>
    <font>
      <sz val="9"/>
      <color indexed="12"/>
      <name val="Arial"/>
      <family val="2"/>
    </font>
    <font>
      <sz val="12"/>
      <color indexed="10"/>
      <name val="Arial"/>
      <family val="2"/>
    </font>
    <font>
      <sz val="10"/>
      <name val="Arial"/>
      <family val="2"/>
    </font>
    <font>
      <b/>
      <sz val="12"/>
      <color indexed="10"/>
      <name val="Arial"/>
      <family val="2"/>
    </font>
    <font>
      <b/>
      <u/>
      <sz val="12"/>
      <name val="Arial"/>
      <family val="2"/>
    </font>
    <font>
      <sz val="10"/>
      <color indexed="8"/>
      <name val="Arial"/>
      <family val="2"/>
    </font>
    <font>
      <sz val="10"/>
      <color indexed="10"/>
      <name val="Arial"/>
      <family val="2"/>
    </font>
    <font>
      <b/>
      <sz val="11"/>
      <color indexed="10"/>
      <name val="Arial"/>
      <family val="2"/>
    </font>
    <font>
      <b/>
      <u/>
      <sz val="10"/>
      <color indexed="17"/>
      <name val="Arial"/>
      <family val="2"/>
    </font>
    <font>
      <sz val="10"/>
      <color indexed="8"/>
      <name val="Calibri"/>
      <family val="2"/>
    </font>
    <font>
      <b/>
      <sz val="10"/>
      <color indexed="17"/>
      <name val="Calibri"/>
      <family val="2"/>
    </font>
    <font>
      <sz val="10"/>
      <color indexed="16"/>
      <name val="Arial"/>
      <family val="2"/>
    </font>
    <font>
      <sz val="10"/>
      <color indexed="60"/>
      <name val="Arial"/>
      <family val="2"/>
    </font>
    <font>
      <sz val="10"/>
      <color indexed="30"/>
      <name val="Arial"/>
      <family val="2"/>
    </font>
    <font>
      <sz val="10"/>
      <name val="Arial"/>
      <family val="2"/>
    </font>
    <font>
      <sz val="10"/>
      <name val="Arial"/>
      <family val="2"/>
    </font>
    <font>
      <b/>
      <sz val="13"/>
      <color indexed="56"/>
      <name val="Arial Narrow"/>
      <family val="2"/>
    </font>
    <font>
      <sz val="10"/>
      <color indexed="10"/>
      <name val="Arial"/>
      <family val="2"/>
    </font>
    <font>
      <sz val="10"/>
      <name val="Arial"/>
      <family val="2"/>
    </font>
    <font>
      <sz val="10"/>
      <name val="Arial"/>
      <family val="2"/>
    </font>
    <font>
      <sz val="10"/>
      <name val="Arial"/>
      <family val="2"/>
    </font>
    <font>
      <sz val="10"/>
      <name val="Arial"/>
      <family val="2"/>
    </font>
    <font>
      <b/>
      <sz val="10"/>
      <color indexed="55"/>
      <name val="Arial"/>
      <family val="2"/>
    </font>
    <font>
      <sz val="10"/>
      <color indexed="55"/>
      <name val="Arial"/>
      <family val="2"/>
    </font>
    <font>
      <sz val="10"/>
      <color indexed="55"/>
      <name val="Arial Narrow"/>
      <family val="2"/>
    </font>
    <font>
      <sz val="10"/>
      <color indexed="10"/>
      <name val="Arial"/>
      <family val="2"/>
    </font>
    <font>
      <sz val="11"/>
      <color theme="1"/>
      <name val="Calibri"/>
      <family val="2"/>
      <scheme val="minor"/>
    </font>
    <font>
      <sz val="10"/>
      <color theme="1"/>
      <name val="Arial"/>
      <family val="2"/>
    </font>
    <font>
      <sz val="1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9"/>
        <bgColor indexed="64"/>
      </patternFill>
    </fill>
    <fill>
      <patternFill patternType="solid">
        <fgColor indexed="23"/>
        <bgColor indexed="64"/>
      </patternFill>
    </fill>
    <fill>
      <patternFill patternType="solid">
        <fgColor indexed="13"/>
        <bgColor indexed="64"/>
      </patternFill>
    </fill>
    <fill>
      <patternFill patternType="solid">
        <fgColor indexed="45"/>
        <bgColor indexed="64"/>
      </patternFill>
    </fill>
    <fill>
      <patternFill patternType="solid">
        <fgColor indexed="43"/>
        <bgColor indexed="64"/>
      </patternFill>
    </fill>
    <fill>
      <patternFill patternType="solid">
        <fgColor indexed="51"/>
        <bgColor indexed="64"/>
      </patternFill>
    </fill>
    <fill>
      <patternFill patternType="solid">
        <fgColor indexed="19"/>
        <bgColor indexed="64"/>
      </patternFill>
    </fill>
    <fill>
      <patternFill patternType="solid">
        <fgColor theme="4" tint="0.7999816888943144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ck">
        <color indexed="64"/>
      </right>
      <top style="thin">
        <color indexed="64"/>
      </top>
      <bottom style="thin">
        <color indexed="64"/>
      </bottom>
      <diagonal/>
    </border>
    <border>
      <left/>
      <right style="thin">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double">
        <color indexed="17"/>
      </right>
      <top style="double">
        <color indexed="17"/>
      </top>
      <bottom/>
      <diagonal/>
    </border>
    <border>
      <left/>
      <right/>
      <top style="double">
        <color indexed="17"/>
      </top>
      <bottom/>
      <diagonal/>
    </border>
    <border>
      <left style="double">
        <color indexed="17"/>
      </left>
      <right/>
      <top style="double">
        <color indexed="17"/>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uble">
        <color indexed="17"/>
      </left>
      <right/>
      <top/>
      <bottom/>
      <diagonal/>
    </border>
    <border>
      <left/>
      <right style="double">
        <color indexed="17"/>
      </right>
      <top/>
      <bottom/>
      <diagonal/>
    </border>
    <border>
      <left style="thin">
        <color indexed="64"/>
      </left>
      <right style="thin">
        <color indexed="64"/>
      </right>
      <top style="medium">
        <color indexed="64"/>
      </top>
      <bottom/>
      <diagonal/>
    </border>
    <border>
      <left style="double">
        <color indexed="17"/>
      </left>
      <right/>
      <top/>
      <bottom style="double">
        <color indexed="17"/>
      </bottom>
      <diagonal/>
    </border>
    <border>
      <left/>
      <right/>
      <top/>
      <bottom style="double">
        <color indexed="17"/>
      </bottom>
      <diagonal/>
    </border>
    <border>
      <left/>
      <right style="double">
        <color indexed="17"/>
      </right>
      <top/>
      <bottom style="double">
        <color indexed="17"/>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56"/>
      </right>
      <top style="medium">
        <color indexed="56"/>
      </top>
      <bottom style="medium">
        <color indexed="56"/>
      </bottom>
      <diagonal/>
    </border>
    <border>
      <left style="thin">
        <color indexed="64"/>
      </left>
      <right style="thin">
        <color indexed="56"/>
      </right>
      <top style="thin">
        <color indexed="64"/>
      </top>
      <bottom style="thin">
        <color indexed="64"/>
      </bottom>
      <diagonal/>
    </border>
    <border>
      <left style="thin">
        <color indexed="64"/>
      </left>
      <right style="thin">
        <color indexed="56"/>
      </right>
      <top style="thin">
        <color indexed="64"/>
      </top>
      <bottom/>
      <diagonal/>
    </border>
    <border>
      <left style="thin">
        <color indexed="64"/>
      </left>
      <right style="thin">
        <color indexed="56"/>
      </right>
      <top/>
      <bottom/>
      <diagonal/>
    </border>
    <border>
      <left style="thin">
        <color indexed="64"/>
      </left>
      <right style="thin">
        <color indexed="56"/>
      </right>
      <top/>
      <bottom style="thin">
        <color indexed="64"/>
      </bottom>
      <diagonal/>
    </border>
    <border>
      <left style="medium">
        <color indexed="56"/>
      </left>
      <right/>
      <top style="medium">
        <color indexed="56"/>
      </top>
      <bottom/>
      <diagonal/>
    </border>
    <border>
      <left/>
      <right/>
      <top style="medium">
        <color indexed="56"/>
      </top>
      <bottom/>
      <diagonal/>
    </border>
    <border>
      <left/>
      <right style="medium">
        <color indexed="56"/>
      </right>
      <top style="medium">
        <color indexed="56"/>
      </top>
      <bottom/>
      <diagonal/>
    </border>
    <border>
      <left style="medium">
        <color indexed="56"/>
      </left>
      <right/>
      <top/>
      <bottom/>
      <diagonal/>
    </border>
    <border>
      <left/>
      <right style="medium">
        <color indexed="56"/>
      </right>
      <top/>
      <bottom/>
      <diagonal/>
    </border>
    <border>
      <left style="medium">
        <color indexed="56"/>
      </left>
      <right/>
      <top/>
      <bottom style="medium">
        <color indexed="56"/>
      </bottom>
      <diagonal/>
    </border>
    <border>
      <left style="thin">
        <color indexed="64"/>
      </left>
      <right style="thin">
        <color indexed="64"/>
      </right>
      <top style="thin">
        <color indexed="64"/>
      </top>
      <bottom style="medium">
        <color indexed="56"/>
      </bottom>
      <diagonal/>
    </border>
    <border>
      <left/>
      <right style="medium">
        <color indexed="56"/>
      </right>
      <top/>
      <bottom style="medium">
        <color indexed="56"/>
      </bottom>
      <diagonal/>
    </border>
    <border>
      <left style="thin">
        <color indexed="11"/>
      </left>
      <right/>
      <top style="thin">
        <color indexed="64"/>
      </top>
      <bottom style="thin">
        <color indexed="11"/>
      </bottom>
      <diagonal/>
    </border>
    <border>
      <left/>
      <right/>
      <top style="thin">
        <color indexed="64"/>
      </top>
      <bottom style="thin">
        <color indexed="11"/>
      </bottom>
      <diagonal/>
    </border>
    <border>
      <left/>
      <right style="thin">
        <color indexed="11"/>
      </right>
      <top style="thin">
        <color indexed="64"/>
      </top>
      <bottom style="thin">
        <color indexed="11"/>
      </bottom>
      <diagonal/>
    </border>
    <border>
      <left style="medium">
        <color indexed="56"/>
      </left>
      <right/>
      <top style="medium">
        <color indexed="56"/>
      </top>
      <bottom style="medium">
        <color indexed="56"/>
      </bottom>
      <diagonal/>
    </border>
    <border>
      <left/>
      <right/>
      <top style="medium">
        <color indexed="56"/>
      </top>
      <bottom style="medium">
        <color indexed="56"/>
      </bottom>
      <diagonal/>
    </border>
    <border>
      <left style="thin">
        <color indexed="64"/>
      </left>
      <right/>
      <top style="thin">
        <color indexed="64"/>
      </top>
      <bottom style="medium">
        <color indexed="56"/>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s>
  <cellStyleXfs count="2954">
    <xf numFmtId="0" fontId="0" fillId="0" borderId="0"/>
    <xf numFmtId="0" fontId="21"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171" fontId="21"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1"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1" fillId="2" borderId="0" applyNumberFormat="0" applyBorder="0" applyAlignment="0" applyProtection="0"/>
    <xf numFmtId="0" fontId="2" fillId="2" borderId="0" applyNumberFormat="0" applyBorder="0" applyAlignment="0" applyProtection="0"/>
    <xf numFmtId="171" fontId="21" fillId="2" borderId="0" applyNumberFormat="0" applyBorder="0" applyAlignment="0" applyProtection="0"/>
    <xf numFmtId="171" fontId="2" fillId="2" borderId="0" applyNumberFormat="0" applyBorder="0" applyAlignment="0" applyProtection="0"/>
    <xf numFmtId="0" fontId="2" fillId="2" borderId="0" applyNumberFormat="0" applyBorder="0" applyAlignment="0" applyProtection="0"/>
    <xf numFmtId="171" fontId="2" fillId="2" borderId="0" applyNumberFormat="0" applyBorder="0" applyAlignment="0" applyProtection="0"/>
    <xf numFmtId="0" fontId="21"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171" fontId="21"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1"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1" fillId="3" borderId="0" applyNumberFormat="0" applyBorder="0" applyAlignment="0" applyProtection="0"/>
    <xf numFmtId="0" fontId="2" fillId="3" borderId="0" applyNumberFormat="0" applyBorder="0" applyAlignment="0" applyProtection="0"/>
    <xf numFmtId="171" fontId="21" fillId="3" borderId="0" applyNumberFormat="0" applyBorder="0" applyAlignment="0" applyProtection="0"/>
    <xf numFmtId="171" fontId="2" fillId="3" borderId="0" applyNumberFormat="0" applyBorder="0" applyAlignment="0" applyProtection="0"/>
    <xf numFmtId="0" fontId="2" fillId="3" borderId="0" applyNumberFormat="0" applyBorder="0" applyAlignment="0" applyProtection="0"/>
    <xf numFmtId="171" fontId="2" fillId="3" borderId="0" applyNumberFormat="0" applyBorder="0" applyAlignment="0" applyProtection="0"/>
    <xf numFmtId="0" fontId="21"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171" fontId="21"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1"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1" fillId="4" borderId="0" applyNumberFormat="0" applyBorder="0" applyAlignment="0" applyProtection="0"/>
    <xf numFmtId="0" fontId="2" fillId="4" borderId="0" applyNumberFormat="0" applyBorder="0" applyAlignment="0" applyProtection="0"/>
    <xf numFmtId="171" fontId="21" fillId="4" borderId="0" applyNumberFormat="0" applyBorder="0" applyAlignment="0" applyProtection="0"/>
    <xf numFmtId="171" fontId="2" fillId="4" borderId="0" applyNumberFormat="0" applyBorder="0" applyAlignment="0" applyProtection="0"/>
    <xf numFmtId="0" fontId="2" fillId="4" borderId="0" applyNumberFormat="0" applyBorder="0" applyAlignment="0" applyProtection="0"/>
    <xf numFmtId="171" fontId="2" fillId="4" borderId="0" applyNumberFormat="0" applyBorder="0" applyAlignment="0" applyProtection="0"/>
    <xf numFmtId="0"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1"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171" fontId="21"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1"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1" fillId="6" borderId="0" applyNumberFormat="0" applyBorder="0" applyAlignment="0" applyProtection="0"/>
    <xf numFmtId="0" fontId="2" fillId="6" borderId="0" applyNumberFormat="0" applyBorder="0" applyAlignment="0" applyProtection="0"/>
    <xf numFmtId="171" fontId="21" fillId="6" borderId="0" applyNumberFormat="0" applyBorder="0" applyAlignment="0" applyProtection="0"/>
    <xf numFmtId="171" fontId="2" fillId="6" borderId="0" applyNumberFormat="0" applyBorder="0" applyAlignment="0" applyProtection="0"/>
    <xf numFmtId="0" fontId="2" fillId="6" borderId="0" applyNumberFormat="0" applyBorder="0" applyAlignment="0" applyProtection="0"/>
    <xf numFmtId="171" fontId="2" fillId="6" borderId="0" applyNumberFormat="0" applyBorder="0" applyAlignment="0" applyProtection="0"/>
    <xf numFmtId="0" fontId="21"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171" fontId="21"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1"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1" fillId="7" borderId="0" applyNumberFormat="0" applyBorder="0" applyAlignment="0" applyProtection="0"/>
    <xf numFmtId="0" fontId="2" fillId="7" borderId="0" applyNumberFormat="0" applyBorder="0" applyAlignment="0" applyProtection="0"/>
    <xf numFmtId="171" fontId="21" fillId="7" borderId="0" applyNumberFormat="0" applyBorder="0" applyAlignment="0" applyProtection="0"/>
    <xf numFmtId="171" fontId="2" fillId="7" borderId="0" applyNumberFormat="0" applyBorder="0" applyAlignment="0" applyProtection="0"/>
    <xf numFmtId="0" fontId="2" fillId="7" borderId="0" applyNumberFormat="0" applyBorder="0" applyAlignment="0" applyProtection="0"/>
    <xf numFmtId="171" fontId="2" fillId="7" borderId="0" applyNumberFormat="0" applyBorder="0" applyAlignment="0" applyProtection="0"/>
    <xf numFmtId="0"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1"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1"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1" fillId="9" borderId="0" applyNumberFormat="0" applyBorder="0" applyAlignment="0" applyProtection="0"/>
    <xf numFmtId="0" fontId="2" fillId="9" borderId="0" applyNumberFormat="0" applyBorder="0" applyAlignment="0" applyProtection="0"/>
    <xf numFmtId="171" fontId="21" fillId="9" borderId="0" applyNumberFormat="0" applyBorder="0" applyAlignment="0" applyProtection="0"/>
    <xf numFmtId="171" fontId="2" fillId="9" borderId="0" applyNumberFormat="0" applyBorder="0" applyAlignment="0" applyProtection="0"/>
    <xf numFmtId="0" fontId="2" fillId="9" borderId="0" applyNumberFormat="0" applyBorder="0" applyAlignment="0" applyProtection="0"/>
    <xf numFmtId="171" fontId="2" fillId="9" borderId="0" applyNumberFormat="0" applyBorder="0" applyAlignment="0" applyProtection="0"/>
    <xf numFmtId="0" fontId="21"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1"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1" fillId="10" borderId="0" applyNumberFormat="0" applyBorder="0" applyAlignment="0" applyProtection="0"/>
    <xf numFmtId="0" fontId="2" fillId="10" borderId="0" applyNumberFormat="0" applyBorder="0" applyAlignment="0" applyProtection="0"/>
    <xf numFmtId="171" fontId="21" fillId="10" borderId="0" applyNumberFormat="0" applyBorder="0" applyAlignment="0" applyProtection="0"/>
    <xf numFmtId="171" fontId="2" fillId="10" borderId="0" applyNumberFormat="0" applyBorder="0" applyAlignment="0" applyProtection="0"/>
    <xf numFmtId="0" fontId="2" fillId="10" borderId="0" applyNumberFormat="0" applyBorder="0" applyAlignment="0" applyProtection="0"/>
    <xf numFmtId="171" fontId="2" fillId="10" borderId="0" applyNumberFormat="0" applyBorder="0" applyAlignment="0" applyProtection="0"/>
    <xf numFmtId="0"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1" fillId="5" borderId="0" applyNumberFormat="0" applyBorder="0" applyAlignment="0" applyProtection="0"/>
    <xf numFmtId="0" fontId="2" fillId="5" borderId="0" applyNumberFormat="0" applyBorder="0" applyAlignment="0" applyProtection="0"/>
    <xf numFmtId="171" fontId="21" fillId="5" borderId="0" applyNumberFormat="0" applyBorder="0" applyAlignment="0" applyProtection="0"/>
    <xf numFmtId="171" fontId="2" fillId="5" borderId="0" applyNumberFormat="0" applyBorder="0" applyAlignment="0" applyProtection="0"/>
    <xf numFmtId="0" fontId="2" fillId="5" borderId="0" applyNumberFormat="0" applyBorder="0" applyAlignment="0" applyProtection="0"/>
    <xf numFmtId="171" fontId="2" fillId="5" borderId="0" applyNumberFormat="0" applyBorder="0" applyAlignment="0" applyProtection="0"/>
    <xf numFmtId="0"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1" fillId="8" borderId="0" applyNumberFormat="0" applyBorder="0" applyAlignment="0" applyProtection="0"/>
    <xf numFmtId="0" fontId="2" fillId="8" borderId="0" applyNumberFormat="0" applyBorder="0" applyAlignment="0" applyProtection="0"/>
    <xf numFmtId="171" fontId="21" fillId="8" borderId="0" applyNumberFormat="0" applyBorder="0" applyAlignment="0" applyProtection="0"/>
    <xf numFmtId="171" fontId="2" fillId="8" borderId="0" applyNumberFormat="0" applyBorder="0" applyAlignment="0" applyProtection="0"/>
    <xf numFmtId="0" fontId="2" fillId="8" borderId="0" applyNumberFormat="0" applyBorder="0" applyAlignment="0" applyProtection="0"/>
    <xf numFmtId="171" fontId="2" fillId="8" borderId="0" applyNumberFormat="0" applyBorder="0" applyAlignment="0" applyProtection="0"/>
    <xf numFmtId="0" fontId="21"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171" fontId="21"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1"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1" fillId="11" borderId="0" applyNumberFormat="0" applyBorder="0" applyAlignment="0" applyProtection="0"/>
    <xf numFmtId="0" fontId="2" fillId="11" borderId="0" applyNumberFormat="0" applyBorder="0" applyAlignment="0" applyProtection="0"/>
    <xf numFmtId="171" fontId="21" fillId="11" borderId="0" applyNumberFormat="0" applyBorder="0" applyAlignment="0" applyProtection="0"/>
    <xf numFmtId="171" fontId="2" fillId="11" borderId="0" applyNumberFormat="0" applyBorder="0" applyAlignment="0" applyProtection="0"/>
    <xf numFmtId="0" fontId="2" fillId="11" borderId="0" applyNumberFormat="0" applyBorder="0" applyAlignment="0" applyProtection="0"/>
    <xf numFmtId="171" fontId="2"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12" borderId="0" applyNumberFormat="0" applyBorder="0" applyAlignment="0" applyProtection="0"/>
    <xf numFmtId="171"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9" borderId="0" applyNumberFormat="0" applyBorder="0" applyAlignment="0" applyProtection="0"/>
    <xf numFmtId="171"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0" borderId="0" applyNumberFormat="0" applyBorder="0" applyAlignment="0" applyProtection="0"/>
    <xf numFmtId="171"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5" borderId="0" applyNumberFormat="0" applyBorder="0" applyAlignment="0" applyProtection="0"/>
    <xf numFmtId="171"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6" borderId="0" applyNumberFormat="0" applyBorder="0" applyAlignment="0" applyProtection="0"/>
    <xf numFmtId="171"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7" borderId="0" applyNumberFormat="0" applyBorder="0" applyAlignment="0" applyProtection="0"/>
    <xf numFmtId="171"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8" borderId="0" applyNumberFormat="0" applyBorder="0" applyAlignment="0" applyProtection="0"/>
    <xf numFmtId="171"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3" borderId="0" applyNumberFormat="0" applyBorder="0" applyAlignment="0" applyProtection="0"/>
    <xf numFmtId="171"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4" borderId="0" applyNumberFormat="0" applyBorder="0" applyAlignment="0" applyProtection="0"/>
    <xf numFmtId="171"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2" fillId="19" borderId="0" applyNumberFormat="0" applyBorder="0" applyAlignment="0" applyProtection="0"/>
    <xf numFmtId="171" fontId="22" fillId="19"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3" fillId="3" borderId="0" applyNumberFormat="0" applyBorder="0" applyAlignment="0" applyProtection="0"/>
    <xf numFmtId="171" fontId="23" fillId="3" borderId="0" applyNumberFormat="0" applyBorder="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4" fillId="20" borderId="1" applyNumberFormat="0" applyAlignment="0" applyProtection="0"/>
    <xf numFmtId="171" fontId="24" fillId="20" borderId="1"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0" fontId="25" fillId="21" borderId="2" applyNumberFormat="0" applyAlignment="0" applyProtection="0"/>
    <xf numFmtId="171" fontId="25" fillId="21"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58"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8"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6" fillId="0" borderId="0" applyNumberFormat="0" applyFill="0" applyBorder="0" applyAlignment="0" applyProtection="0"/>
    <xf numFmtId="171" fontId="26" fillId="0" borderId="0" applyNumberFormat="0" applyFill="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7" fillId="4" borderId="0" applyNumberFormat="0" applyBorder="0" applyAlignment="0" applyProtection="0"/>
    <xf numFmtId="171" fontId="27" fillId="4" borderId="0" applyNumberFormat="0" applyBorder="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8" fillId="0" borderId="3" applyNumberFormat="0" applyFill="0" applyAlignment="0" applyProtection="0"/>
    <xf numFmtId="171" fontId="28" fillId="0" borderId="3"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29" fillId="0" borderId="4" applyNumberFormat="0" applyFill="0" applyAlignment="0" applyProtection="0"/>
    <xf numFmtId="171" fontId="29" fillId="0" borderId="4"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5" applyNumberFormat="0" applyFill="0" applyAlignment="0" applyProtection="0"/>
    <xf numFmtId="171" fontId="30" fillId="0" borderId="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0" fontId="30" fillId="0" borderId="0" applyNumberFormat="0" applyFill="0" applyBorder="0" applyAlignment="0" applyProtection="0"/>
    <xf numFmtId="171" fontId="30" fillId="0" borderId="0" applyNumberFormat="0" applyFill="0" applyBorder="0" applyAlignment="0" applyProtection="0"/>
    <xf numFmtId="171"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1" fillId="7" borderId="1" applyNumberFormat="0" applyAlignment="0" applyProtection="0"/>
    <xf numFmtId="171" fontId="31" fillId="7" borderId="1" applyNumberFormat="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2" fillId="0" borderId="6" applyNumberFormat="0" applyFill="0" applyAlignment="0" applyProtection="0"/>
    <xf numFmtId="171" fontId="32" fillId="0" borderId="6" applyNumberFormat="0" applyFill="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3" fillId="22" borderId="0" applyNumberFormat="0" applyBorder="0" applyAlignment="0" applyProtection="0"/>
    <xf numFmtId="171" fontId="33" fillId="22" borderId="0" applyNumberFormat="0" applyBorder="0" applyAlignment="0" applyProtection="0"/>
    <xf numFmtId="0" fontId="3" fillId="0" borderId="0"/>
    <xf numFmtId="0" fontId="3" fillId="0" borderId="0"/>
    <xf numFmtId="0" fontId="95" fillId="0" borderId="0"/>
    <xf numFmtId="171" fontId="87" fillId="0" borderId="0"/>
    <xf numFmtId="171" fontId="3" fillId="0" borderId="0"/>
    <xf numFmtId="0" fontId="3" fillId="0" borderId="0"/>
    <xf numFmtId="0" fontId="3" fillId="0" borderId="0"/>
    <xf numFmtId="0" fontId="88" fillId="0" borderId="0"/>
    <xf numFmtId="0" fontId="3"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3" fillId="0" borderId="0"/>
    <xf numFmtId="0" fontId="96"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3" fillId="0" borderId="0"/>
    <xf numFmtId="0" fontId="95" fillId="0" borderId="0"/>
    <xf numFmtId="0" fontId="3" fillId="0" borderId="0"/>
    <xf numFmtId="171" fontId="3" fillId="0" borderId="0"/>
    <xf numFmtId="0" fontId="3" fillId="0" borderId="0"/>
    <xf numFmtId="171" fontId="90" fillId="0" borderId="0"/>
    <xf numFmtId="0" fontId="95" fillId="0" borderId="0"/>
    <xf numFmtId="0" fontId="95" fillId="0" borderId="0"/>
    <xf numFmtId="0" fontId="95" fillId="0" borderId="0"/>
    <xf numFmtId="171" fontId="3"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3" fillId="0" borderId="0"/>
    <xf numFmtId="0" fontId="95" fillId="0" borderId="0"/>
    <xf numFmtId="0" fontId="95" fillId="0" borderId="0"/>
    <xf numFmtId="0" fontId="95" fillId="0" borderId="0"/>
    <xf numFmtId="0" fontId="95" fillId="0" borderId="0"/>
    <xf numFmtId="0" fontId="53" fillId="0" borderId="0"/>
    <xf numFmtId="0" fontId="96" fillId="0" borderId="0"/>
    <xf numFmtId="0" fontId="3" fillId="0" borderId="0"/>
    <xf numFmtId="0" fontId="3"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6"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6"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3" fillId="0" borderId="0"/>
    <xf numFmtId="0" fontId="3" fillId="0" borderId="0"/>
    <xf numFmtId="0" fontId="3" fillId="0" borderId="0"/>
    <xf numFmtId="0" fontId="3" fillId="0" borderId="0"/>
    <xf numFmtId="0" fontId="3" fillId="0" borderId="0"/>
    <xf numFmtId="171" fontId="3" fillId="0" borderId="0"/>
    <xf numFmtId="171" fontId="3" fillId="0" borderId="0"/>
    <xf numFmtId="171" fontId="3" fillId="0" borderId="0"/>
    <xf numFmtId="0" fontId="3" fillId="0" borderId="0"/>
    <xf numFmtId="0" fontId="3" fillId="0" borderId="0"/>
    <xf numFmtId="0" fontId="3"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3" fillId="0" borderId="0"/>
    <xf numFmtId="0" fontId="95" fillId="0" borderId="0"/>
    <xf numFmtId="0" fontId="95" fillId="0" borderId="0"/>
    <xf numFmtId="0" fontId="95" fillId="0" borderId="0"/>
    <xf numFmtId="0" fontId="3" fillId="0" borderId="0"/>
    <xf numFmtId="171" fontId="3" fillId="0" borderId="0"/>
    <xf numFmtId="0" fontId="3" fillId="0" borderId="0"/>
    <xf numFmtId="0" fontId="3" fillId="0" borderId="0"/>
    <xf numFmtId="0" fontId="3" fillId="0" borderId="0"/>
    <xf numFmtId="0" fontId="71" fillId="0" borderId="0"/>
    <xf numFmtId="0" fontId="3" fillId="0" borderId="0"/>
    <xf numFmtId="0" fontId="3" fillId="0" borderId="0"/>
    <xf numFmtId="0" fontId="84" fillId="0" borderId="0"/>
    <xf numFmtId="0" fontId="3" fillId="0" borderId="0"/>
    <xf numFmtId="0" fontId="3" fillId="0" borderId="0"/>
    <xf numFmtId="0" fontId="96" fillId="0" borderId="0"/>
    <xf numFmtId="0" fontId="3" fillId="0" borderId="0"/>
    <xf numFmtId="171" fontId="3" fillId="0" borderId="0"/>
    <xf numFmtId="0" fontId="96" fillId="0" borderId="0"/>
    <xf numFmtId="0" fontId="96" fillId="0" borderId="0"/>
    <xf numFmtId="0" fontId="3" fillId="0" borderId="0"/>
    <xf numFmtId="0" fontId="96" fillId="0" borderId="0"/>
    <xf numFmtId="0" fontId="3" fillId="0" borderId="0"/>
    <xf numFmtId="0" fontId="3" fillId="0" borderId="0"/>
    <xf numFmtId="0" fontId="96" fillId="0" borderId="0"/>
    <xf numFmtId="171" fontId="3" fillId="0" borderId="0"/>
    <xf numFmtId="0" fontId="3" fillId="0" borderId="0"/>
    <xf numFmtId="171" fontId="3" fillId="0" borderId="0"/>
    <xf numFmtId="0" fontId="3" fillId="0" borderId="0"/>
    <xf numFmtId="0" fontId="96" fillId="0" borderId="0"/>
    <xf numFmtId="0" fontId="96" fillId="0" borderId="0"/>
    <xf numFmtId="0" fontId="3" fillId="0" borderId="0"/>
    <xf numFmtId="0" fontId="96" fillId="0" borderId="0"/>
    <xf numFmtId="0" fontId="3" fillId="0" borderId="0"/>
    <xf numFmtId="171" fontId="3" fillId="0" borderId="0"/>
    <xf numFmtId="171" fontId="89" fillId="0" borderId="0"/>
    <xf numFmtId="171" fontId="3" fillId="0" borderId="0"/>
    <xf numFmtId="171" fontId="89" fillId="0" borderId="0"/>
    <xf numFmtId="171" fontId="3" fillId="0" borderId="0"/>
    <xf numFmtId="171" fontId="89" fillId="0" borderId="0"/>
    <xf numFmtId="171" fontId="3" fillId="0" borderId="0"/>
    <xf numFmtId="0" fontId="3" fillId="0" borderId="0"/>
    <xf numFmtId="0" fontId="96" fillId="0" borderId="0"/>
    <xf numFmtId="0" fontId="96" fillId="0" borderId="0"/>
    <xf numFmtId="0" fontId="96" fillId="0" borderId="0"/>
    <xf numFmtId="0" fontId="96" fillId="0" borderId="0"/>
    <xf numFmtId="171" fontId="96" fillId="0" borderId="0"/>
    <xf numFmtId="171" fontId="96" fillId="0" borderId="0"/>
    <xf numFmtId="0" fontId="96" fillId="0" borderId="0"/>
    <xf numFmtId="0" fontId="96" fillId="0" borderId="0"/>
    <xf numFmtId="171" fontId="96" fillId="0" borderId="0"/>
    <xf numFmtId="0" fontId="96" fillId="0" borderId="0"/>
    <xf numFmtId="0" fontId="96" fillId="0" borderId="0"/>
    <xf numFmtId="0" fontId="3" fillId="0" borderId="0"/>
    <xf numFmtId="171" fontId="96" fillId="0" borderId="0"/>
    <xf numFmtId="0" fontId="96" fillId="0" borderId="0"/>
    <xf numFmtId="0" fontId="3" fillId="0" borderId="0"/>
    <xf numFmtId="0" fontId="3" fillId="0" borderId="0"/>
    <xf numFmtId="171" fontId="3" fillId="0" borderId="0"/>
    <xf numFmtId="0" fontId="3" fillId="0" borderId="0"/>
    <xf numFmtId="0" fontId="3" fillId="0" borderId="0"/>
    <xf numFmtId="0" fontId="96" fillId="0" borderId="0"/>
    <xf numFmtId="0" fontId="96" fillId="0" borderId="0"/>
    <xf numFmtId="0" fontId="95" fillId="0" borderId="0"/>
    <xf numFmtId="0" fontId="96" fillId="0" borderId="0"/>
    <xf numFmtId="0" fontId="95" fillId="0" borderId="0"/>
    <xf numFmtId="0" fontId="95" fillId="0" borderId="0"/>
    <xf numFmtId="0" fontId="96" fillId="0" borderId="0"/>
    <xf numFmtId="0" fontId="96" fillId="0" borderId="0"/>
    <xf numFmtId="0" fontId="96" fillId="0" borderId="0"/>
    <xf numFmtId="0" fontId="96" fillId="0" borderId="0"/>
    <xf numFmtId="171" fontId="83" fillId="0" borderId="0"/>
    <xf numFmtId="171" fontId="3" fillId="0" borderId="0"/>
    <xf numFmtId="0" fontId="95" fillId="0" borderId="0"/>
    <xf numFmtId="171" fontId="3" fillId="0" borderId="0"/>
    <xf numFmtId="0" fontId="95" fillId="0" borderId="0"/>
    <xf numFmtId="171" fontId="3" fillId="0" borderId="0"/>
    <xf numFmtId="0" fontId="3" fillId="0" borderId="0"/>
    <xf numFmtId="171" fontId="3" fillId="0" borderId="0"/>
    <xf numFmtId="0" fontId="3" fillId="0" borderId="0"/>
    <xf numFmtId="171" fontId="3" fillId="0" borderId="0"/>
    <xf numFmtId="0" fontId="95" fillId="0" borderId="0"/>
    <xf numFmtId="171" fontId="3" fillId="0" borderId="0"/>
    <xf numFmtId="171" fontId="3" fillId="0" borderId="0"/>
    <xf numFmtId="0" fontId="3" fillId="0" borderId="0"/>
    <xf numFmtId="0" fontId="95" fillId="0" borderId="0"/>
    <xf numFmtId="171" fontId="3" fillId="0" borderId="0"/>
    <xf numFmtId="0" fontId="96" fillId="0" borderId="0"/>
    <xf numFmtId="0" fontId="3" fillId="0" borderId="0"/>
    <xf numFmtId="0" fontId="96" fillId="0" borderId="0"/>
    <xf numFmtId="0" fontId="95" fillId="0" borderId="0"/>
    <xf numFmtId="171" fontId="3" fillId="0" borderId="0"/>
    <xf numFmtId="0" fontId="95" fillId="0" borderId="0"/>
    <xf numFmtId="171" fontId="3" fillId="0" borderId="0"/>
    <xf numFmtId="0" fontId="95" fillId="0" borderId="0"/>
    <xf numFmtId="171" fontId="3" fillId="0" borderId="0"/>
    <xf numFmtId="0" fontId="3" fillId="0" borderId="0"/>
    <xf numFmtId="0" fontId="95" fillId="0" borderId="0"/>
    <xf numFmtId="0" fontId="3" fillId="0" borderId="0"/>
    <xf numFmtId="0" fontId="3" fillId="0" borderId="0"/>
    <xf numFmtId="0" fontId="96" fillId="0" borderId="0"/>
    <xf numFmtId="0" fontId="3" fillId="0" borderId="0"/>
    <xf numFmtId="0" fontId="96" fillId="0" borderId="0"/>
    <xf numFmtId="0" fontId="96" fillId="0" borderId="0"/>
    <xf numFmtId="0" fontId="96" fillId="0" borderId="0"/>
    <xf numFmtId="171" fontId="3" fillId="0" borderId="0"/>
    <xf numFmtId="0" fontId="3" fillId="0" borderId="0"/>
    <xf numFmtId="0" fontId="96" fillId="0" borderId="0"/>
    <xf numFmtId="0" fontId="3" fillId="0" borderId="0"/>
    <xf numFmtId="0" fontId="96" fillId="0" borderId="0"/>
    <xf numFmtId="171" fontId="83" fillId="0" borderId="0"/>
    <xf numFmtId="171" fontId="3" fillId="0" borderId="0"/>
    <xf numFmtId="0" fontId="95" fillId="0" borderId="0"/>
    <xf numFmtId="171" fontId="3" fillId="0" borderId="0"/>
    <xf numFmtId="0" fontId="95" fillId="0" borderId="0"/>
    <xf numFmtId="171" fontId="3" fillId="0" borderId="0"/>
    <xf numFmtId="0" fontId="3" fillId="0" borderId="0"/>
    <xf numFmtId="171" fontId="3" fillId="0" borderId="0"/>
    <xf numFmtId="171" fontId="84" fillId="0" borderId="0"/>
    <xf numFmtId="171" fontId="3" fillId="0" borderId="0"/>
    <xf numFmtId="171" fontId="3" fillId="0" borderId="0"/>
    <xf numFmtId="0" fontId="95" fillId="0" borderId="0"/>
    <xf numFmtId="0" fontId="3" fillId="0" borderId="0"/>
    <xf numFmtId="0" fontId="95" fillId="0" borderId="0"/>
    <xf numFmtId="0" fontId="96" fillId="0" borderId="0"/>
    <xf numFmtId="0" fontId="95" fillId="0" borderId="0"/>
    <xf numFmtId="0" fontId="96" fillId="0" borderId="0"/>
    <xf numFmtId="0" fontId="96" fillId="0" borderId="0"/>
    <xf numFmtId="0" fontId="3" fillId="0" borderId="0"/>
    <xf numFmtId="171" fontId="3" fillId="0" borderId="0"/>
    <xf numFmtId="0" fontId="3" fillId="0" borderId="0"/>
    <xf numFmtId="0" fontId="96" fillId="0" borderId="0"/>
    <xf numFmtId="0" fontId="3" fillId="0" borderId="0"/>
    <xf numFmtId="171" fontId="3" fillId="0" borderId="0"/>
    <xf numFmtId="0" fontId="96" fillId="0" borderId="0"/>
    <xf numFmtId="0" fontId="52" fillId="0" borderId="0"/>
    <xf numFmtId="0" fontId="21"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171" fontId="21"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1"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21" fillId="23" borderId="7" applyNumberFormat="0" applyFont="0" applyAlignment="0" applyProtection="0"/>
    <xf numFmtId="0" fontId="2" fillId="23" borderId="7" applyNumberFormat="0" applyFont="0" applyAlignment="0" applyProtection="0"/>
    <xf numFmtId="171" fontId="21" fillId="23" borderId="7" applyNumberFormat="0" applyFont="0" applyAlignment="0" applyProtection="0"/>
    <xf numFmtId="171" fontId="2" fillId="23" borderId="7" applyNumberFormat="0" applyFont="0" applyAlignment="0" applyProtection="0"/>
    <xf numFmtId="0" fontId="2" fillId="23" borderId="7" applyNumberFormat="0" applyFont="0" applyAlignment="0" applyProtection="0"/>
    <xf numFmtId="171" fontId="2" fillId="23" borderId="7" applyNumberFormat="0" applyFon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0" fontId="34" fillId="20" borderId="8" applyNumberFormat="0" applyAlignment="0" applyProtection="0"/>
    <xf numFmtId="171" fontId="34"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5" fillId="0" borderId="0" applyNumberFormat="0" applyFill="0" applyBorder="0" applyAlignment="0" applyProtection="0"/>
    <xf numFmtId="171" fontId="35" fillId="0" borderId="0" applyNumberFormat="0" applyFill="0" applyBorder="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6" fillId="0" borderId="9" applyNumberFormat="0" applyFill="0" applyAlignment="0" applyProtection="0"/>
    <xf numFmtId="171" fontId="36" fillId="0" borderId="9"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0" fontId="37" fillId="0" borderId="0" applyNumberFormat="0" applyFill="0" applyBorder="0" applyAlignment="0" applyProtection="0"/>
    <xf numFmtId="171" fontId="37" fillId="0" borderId="0" applyNumberFormat="0" applyFill="0" applyBorder="0" applyAlignment="0" applyProtection="0"/>
    <xf numFmtId="9" fontId="9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036">
    <xf numFmtId="0" fontId="0" fillId="0" borderId="0" xfId="0"/>
    <xf numFmtId="164" fontId="0" fillId="24" borderId="10" xfId="1474" applyNumberFormat="1" applyFont="1" applyFill="1" applyBorder="1"/>
    <xf numFmtId="0" fontId="5" fillId="25" borderId="11" xfId="0" applyFont="1" applyFill="1" applyBorder="1"/>
    <xf numFmtId="0" fontId="5" fillId="25" borderId="12" xfId="0" applyFont="1" applyFill="1" applyBorder="1"/>
    <xf numFmtId="0" fontId="5" fillId="25" borderId="13" xfId="0" applyFont="1" applyFill="1" applyBorder="1"/>
    <xf numFmtId="0" fontId="0" fillId="25" borderId="13" xfId="0" applyFill="1" applyBorder="1"/>
    <xf numFmtId="0" fontId="5" fillId="25" borderId="10" xfId="0" applyFont="1" applyFill="1" applyBorder="1" applyAlignment="1">
      <alignment horizontal="center"/>
    </xf>
    <xf numFmtId="0" fontId="5" fillId="25" borderId="11" xfId="0" applyFont="1" applyFill="1" applyBorder="1" applyAlignment="1">
      <alignment horizontal="center"/>
    </xf>
    <xf numFmtId="165" fontId="0" fillId="24" borderId="10" xfId="1474" applyNumberFormat="1" applyFont="1" applyFill="1" applyBorder="1"/>
    <xf numFmtId="166" fontId="0" fillId="24" borderId="10" xfId="1474" applyNumberFormat="1" applyFont="1" applyFill="1" applyBorder="1"/>
    <xf numFmtId="0" fontId="0" fillId="24" borderId="11" xfId="0" applyFill="1" applyBorder="1"/>
    <xf numFmtId="0" fontId="0" fillId="24" borderId="12" xfId="0" applyFill="1" applyBorder="1"/>
    <xf numFmtId="0" fontId="0" fillId="24" borderId="13" xfId="0" applyFill="1" applyBorder="1"/>
    <xf numFmtId="0" fontId="0" fillId="24" borderId="14" xfId="0" applyFill="1" applyBorder="1"/>
    <xf numFmtId="164" fontId="5" fillId="24" borderId="10" xfId="1474" applyNumberFormat="1" applyFont="1" applyFill="1" applyBorder="1"/>
    <xf numFmtId="0" fontId="0" fillId="24" borderId="15" xfId="0" applyFill="1" applyBorder="1"/>
    <xf numFmtId="0" fontId="0" fillId="24" borderId="16" xfId="0" applyFill="1" applyBorder="1"/>
    <xf numFmtId="0" fontId="0" fillId="24" borderId="17" xfId="0" applyFill="1" applyBorder="1"/>
    <xf numFmtId="0" fontId="5" fillId="25" borderId="14" xfId="0" applyFont="1" applyFill="1" applyBorder="1" applyAlignment="1">
      <alignment horizontal="center"/>
    </xf>
    <xf numFmtId="167" fontId="0" fillId="24" borderId="10" xfId="0" applyNumberFormat="1" applyFill="1" applyBorder="1"/>
    <xf numFmtId="17" fontId="0" fillId="24" borderId="10" xfId="0" applyNumberFormat="1" applyFill="1" applyBorder="1" applyAlignment="1">
      <alignment horizontal="center"/>
    </xf>
    <xf numFmtId="17" fontId="0" fillId="24" borderId="10" xfId="0" quotePrefix="1" applyNumberFormat="1" applyFill="1" applyBorder="1" applyAlignment="1">
      <alignment horizontal="right"/>
    </xf>
    <xf numFmtId="0" fontId="5" fillId="25" borderId="18" xfId="0" applyFont="1" applyFill="1" applyBorder="1" applyAlignment="1">
      <alignment horizontal="center"/>
    </xf>
    <xf numFmtId="0" fontId="5" fillId="25" borderId="10" xfId="0" quotePrefix="1" applyFont="1" applyFill="1" applyBorder="1" applyAlignment="1">
      <alignment horizontal="center"/>
    </xf>
    <xf numFmtId="0" fontId="5" fillId="24" borderId="10" xfId="0" applyFont="1" applyFill="1" applyBorder="1" applyAlignment="1">
      <alignment horizontal="center" vertical="center" wrapText="1"/>
    </xf>
    <xf numFmtId="0" fontId="5" fillId="24" borderId="10" xfId="0" quotePrefix="1" applyFont="1" applyFill="1" applyBorder="1" applyAlignment="1">
      <alignment horizontal="center" vertical="center" wrapText="1"/>
    </xf>
    <xf numFmtId="167" fontId="0" fillId="24" borderId="10" xfId="0" applyNumberFormat="1" applyFill="1" applyBorder="1" applyAlignment="1">
      <alignment horizontal="center"/>
    </xf>
    <xf numFmtId="0" fontId="0" fillId="24" borderId="15" xfId="0" quotePrefix="1" applyFill="1" applyBorder="1" applyAlignment="1">
      <alignment horizontal="left"/>
    </xf>
    <xf numFmtId="0" fontId="0" fillId="24" borderId="11" xfId="0" quotePrefix="1" applyFill="1" applyBorder="1" applyAlignment="1">
      <alignment horizontal="left"/>
    </xf>
    <xf numFmtId="165" fontId="0" fillId="24" borderId="13" xfId="1474" applyNumberFormat="1" applyFont="1" applyFill="1" applyBorder="1"/>
    <xf numFmtId="17" fontId="0" fillId="24" borderId="10" xfId="0" quotePrefix="1" applyNumberFormat="1" applyFill="1" applyBorder="1" applyAlignment="1">
      <alignment horizontal="center"/>
    </xf>
    <xf numFmtId="166" fontId="0" fillId="24" borderId="10" xfId="1474" applyNumberFormat="1" applyFont="1" applyFill="1" applyBorder="1" applyAlignment="1">
      <alignment horizontal="center"/>
    </xf>
    <xf numFmtId="165" fontId="0" fillId="24" borderId="10" xfId="1474" applyNumberFormat="1" applyFont="1" applyFill="1" applyBorder="1" applyAlignment="1">
      <alignment horizontal="center"/>
    </xf>
    <xf numFmtId="164" fontId="0" fillId="24" borderId="10" xfId="1474" applyNumberFormat="1" applyFont="1" applyFill="1" applyBorder="1" applyAlignment="1">
      <alignment horizontal="center"/>
    </xf>
    <xf numFmtId="166" fontId="0" fillId="24" borderId="10" xfId="1474" applyNumberFormat="1" applyFont="1" applyFill="1" applyBorder="1" applyAlignment="1"/>
    <xf numFmtId="0" fontId="5" fillId="25" borderId="10" xfId="0" applyFont="1" applyFill="1" applyBorder="1" applyAlignment="1">
      <alignment horizontal="center" vertical="center"/>
    </xf>
    <xf numFmtId="0" fontId="5" fillId="25" borderId="11" xfId="0" quotePrefix="1" applyFont="1" applyFill="1" applyBorder="1" applyAlignment="1">
      <alignment horizontal="center"/>
    </xf>
    <xf numFmtId="17" fontId="0" fillId="24" borderId="10" xfId="0" quotePrefix="1" applyNumberFormat="1" applyFill="1" applyBorder="1" applyAlignment="1">
      <alignment horizontal="left"/>
    </xf>
    <xf numFmtId="167" fontId="0" fillId="24" borderId="10" xfId="0" quotePrefix="1" applyNumberFormat="1" applyFill="1" applyBorder="1" applyAlignment="1">
      <alignment horizontal="center"/>
    </xf>
    <xf numFmtId="167" fontId="0" fillId="24" borderId="10" xfId="0" quotePrefix="1" applyNumberFormat="1" applyFill="1" applyBorder="1" applyAlignment="1">
      <alignment horizontal="right"/>
    </xf>
    <xf numFmtId="0" fontId="0" fillId="26" borderId="0" xfId="0" applyFill="1"/>
    <xf numFmtId="0" fontId="9" fillId="26" borderId="0" xfId="0" applyFont="1" applyFill="1"/>
    <xf numFmtId="0" fontId="10" fillId="26" borderId="0" xfId="0" quotePrefix="1" applyFont="1" applyFill="1" applyAlignment="1">
      <alignment horizontal="left"/>
    </xf>
    <xf numFmtId="0" fontId="18" fillId="26" borderId="0" xfId="0" quotePrefix="1" applyFont="1" applyFill="1" applyAlignment="1">
      <alignment horizontal="left"/>
    </xf>
    <xf numFmtId="0" fontId="0" fillId="26" borderId="0" xfId="0" quotePrefix="1" applyFill="1" applyAlignment="1">
      <alignment horizontal="left"/>
    </xf>
    <xf numFmtId="0" fontId="16" fillId="26" borderId="0" xfId="0" applyFont="1" applyFill="1" applyAlignment="1">
      <alignment horizontal="left"/>
    </xf>
    <xf numFmtId="0" fontId="16" fillId="26" borderId="0" xfId="0" applyFont="1" applyFill="1"/>
    <xf numFmtId="0" fontId="7" fillId="26" borderId="0" xfId="0" applyFont="1" applyFill="1" applyAlignment="1">
      <alignment horizontal="left"/>
    </xf>
    <xf numFmtId="0" fontId="13" fillId="26" borderId="0" xfId="0" applyFont="1" applyFill="1"/>
    <xf numFmtId="0" fontId="15" fillId="26" borderId="0" xfId="0" applyFont="1" applyFill="1"/>
    <xf numFmtId="0" fontId="13" fillId="26" borderId="0" xfId="0" applyFont="1" applyFill="1" applyAlignment="1">
      <alignment vertical="center" wrapText="1"/>
    </xf>
    <xf numFmtId="0" fontId="14" fillId="26" borderId="0" xfId="0" applyFont="1" applyFill="1" applyAlignment="1">
      <alignment vertical="center" wrapText="1"/>
    </xf>
    <xf numFmtId="0" fontId="13" fillId="26" borderId="0" xfId="0" applyFont="1" applyFill="1" applyAlignment="1">
      <alignment horizontal="center" vertical="center" wrapText="1"/>
    </xf>
    <xf numFmtId="0" fontId="13" fillId="26" borderId="0" xfId="0" quotePrefix="1" applyFont="1" applyFill="1" applyAlignment="1">
      <alignment horizontal="center" vertical="center" wrapText="1"/>
    </xf>
    <xf numFmtId="0" fontId="13" fillId="26" borderId="0" xfId="0" applyFont="1" applyFill="1" applyAlignment="1">
      <alignment horizontal="right" vertical="center" wrapText="1"/>
    </xf>
    <xf numFmtId="0" fontId="13" fillId="26" borderId="0" xfId="0" applyFont="1" applyFill="1" applyAlignment="1">
      <alignment horizontal="right"/>
    </xf>
    <xf numFmtId="0" fontId="13" fillId="26" borderId="0" xfId="0" quotePrefix="1" applyFont="1" applyFill="1"/>
    <xf numFmtId="166" fontId="13" fillId="26" borderId="0" xfId="1474" applyNumberFormat="1" applyFont="1" applyFill="1" applyAlignment="1">
      <alignment horizontal="right"/>
    </xf>
    <xf numFmtId="17" fontId="14" fillId="26" borderId="0" xfId="0" applyNumberFormat="1" applyFont="1" applyFill="1" applyAlignment="1">
      <alignment horizontal="center"/>
    </xf>
    <xf numFmtId="0" fontId="17" fillId="26" borderId="0" xfId="0" applyFont="1" applyFill="1"/>
    <xf numFmtId="165" fontId="13" fillId="26" borderId="0" xfId="1474" applyNumberFormat="1" applyFont="1" applyFill="1" applyAlignment="1">
      <alignment horizontal="right"/>
    </xf>
    <xf numFmtId="0" fontId="0" fillId="26" borderId="0" xfId="0" quotePrefix="1" applyFill="1" applyAlignment="1">
      <alignment horizontal="right"/>
    </xf>
    <xf numFmtId="0" fontId="0" fillId="26" borderId="0" xfId="0" applyFill="1" applyAlignment="1">
      <alignment horizontal="center"/>
    </xf>
    <xf numFmtId="0" fontId="5" fillId="26" borderId="0" xfId="0" applyFont="1" applyFill="1"/>
    <xf numFmtId="0" fontId="0" fillId="26" borderId="0" xfId="0" applyFill="1" applyProtection="1">
      <protection locked="0"/>
    </xf>
    <xf numFmtId="0" fontId="4" fillId="26" borderId="0" xfId="0" applyFont="1" applyFill="1"/>
    <xf numFmtId="0" fontId="4" fillId="26" borderId="0" xfId="0" applyFont="1" applyFill="1" applyAlignment="1">
      <alignment horizontal="left"/>
    </xf>
    <xf numFmtId="0" fontId="5" fillId="26" borderId="0" xfId="0" applyFont="1" applyFill="1" applyAlignment="1">
      <alignment horizontal="right"/>
    </xf>
    <xf numFmtId="164" fontId="3" fillId="26" borderId="0" xfId="1474" applyNumberFormat="1" applyFont="1" applyFill="1"/>
    <xf numFmtId="169" fontId="8" fillId="26" borderId="0" xfId="1592" applyNumberFormat="1" applyFont="1" applyFill="1"/>
    <xf numFmtId="17" fontId="0" fillId="26" borderId="0" xfId="0" applyNumberFormat="1" applyFill="1"/>
    <xf numFmtId="164" fontId="0" fillId="26" borderId="0" xfId="1474" applyNumberFormat="1" applyFont="1" applyFill="1"/>
    <xf numFmtId="166" fontId="3" fillId="26" borderId="0" xfId="1474" applyNumberFormat="1" applyFont="1" applyFill="1"/>
    <xf numFmtId="0" fontId="6" fillId="26" borderId="0" xfId="0" applyFont="1" applyFill="1"/>
    <xf numFmtId="0" fontId="5" fillId="25" borderId="15" xfId="0" applyFont="1" applyFill="1" applyBorder="1" applyAlignment="1">
      <alignment horizontal="center"/>
    </xf>
    <xf numFmtId="0" fontId="5" fillId="26" borderId="0" xfId="0" quotePrefix="1" applyFont="1" applyFill="1" applyAlignment="1">
      <alignment horizontal="left"/>
    </xf>
    <xf numFmtId="0" fontId="0" fillId="26" borderId="0" xfId="0" applyFill="1" applyAlignment="1">
      <alignment horizontal="right"/>
    </xf>
    <xf numFmtId="0" fontId="7" fillId="26" borderId="0" xfId="0" applyFont="1" applyFill="1"/>
    <xf numFmtId="0" fontId="4" fillId="26" borderId="0" xfId="0" quotePrefix="1" applyFont="1" applyFill="1" applyAlignment="1">
      <alignment horizontal="right"/>
    </xf>
    <xf numFmtId="0" fontId="4" fillId="26" borderId="0" xfId="0" quotePrefix="1" applyFont="1" applyFill="1"/>
    <xf numFmtId="0" fontId="4" fillId="26" borderId="0" xfId="0" quotePrefix="1" applyFont="1" applyFill="1" applyAlignment="1">
      <alignment horizontal="left"/>
    </xf>
    <xf numFmtId="0" fontId="7" fillId="26" borderId="0" xfId="0" applyFont="1" applyFill="1" applyAlignment="1">
      <alignment horizontal="left" vertical="center" wrapText="1"/>
    </xf>
    <xf numFmtId="17" fontId="4" fillId="26" borderId="0" xfId="0" quotePrefix="1" applyNumberFormat="1" applyFont="1" applyFill="1"/>
    <xf numFmtId="169" fontId="0" fillId="26" borderId="0" xfId="1592" applyNumberFormat="1" applyFont="1" applyFill="1"/>
    <xf numFmtId="17" fontId="8" fillId="26" borderId="0" xfId="0" applyNumberFormat="1" applyFont="1" applyFill="1"/>
    <xf numFmtId="169" fontId="19" fillId="26" borderId="0" xfId="1592" applyNumberFormat="1" applyFont="1" applyFill="1"/>
    <xf numFmtId="17" fontId="0" fillId="26" borderId="0" xfId="0" applyNumberFormat="1" applyFill="1" applyAlignment="1">
      <alignment horizontal="left"/>
    </xf>
    <xf numFmtId="169" fontId="8" fillId="26" borderId="0" xfId="1592" applyNumberFormat="1" applyFont="1" applyFill="1" applyBorder="1"/>
    <xf numFmtId="0" fontId="5" fillId="25" borderId="17" xfId="0" applyFont="1" applyFill="1" applyBorder="1" applyAlignment="1">
      <alignment vertical="center"/>
    </xf>
    <xf numFmtId="0" fontId="5" fillId="25" borderId="19" xfId="0" applyFont="1" applyFill="1" applyBorder="1" applyAlignment="1">
      <alignment horizontal="center"/>
    </xf>
    <xf numFmtId="0" fontId="5" fillId="25" borderId="18" xfId="0" quotePrefix="1" applyFont="1" applyFill="1" applyBorder="1" applyAlignment="1">
      <alignment horizontal="center"/>
    </xf>
    <xf numFmtId="170" fontId="5" fillId="26" borderId="0" xfId="1474" applyNumberFormat="1" applyFont="1" applyFill="1"/>
    <xf numFmtId="169" fontId="5" fillId="26" borderId="0" xfId="1592" applyNumberFormat="1" applyFont="1" applyFill="1"/>
    <xf numFmtId="164" fontId="19" fillId="26" borderId="0" xfId="1474" applyNumberFormat="1" applyFont="1" applyFill="1"/>
    <xf numFmtId="166" fontId="16" fillId="26" borderId="0" xfId="1474" applyNumberFormat="1" applyFont="1" applyFill="1"/>
    <xf numFmtId="43" fontId="20" fillId="26" borderId="0" xfId="0" applyNumberFormat="1" applyFont="1" applyFill="1"/>
    <xf numFmtId="0" fontId="0" fillId="26" borderId="0" xfId="0" applyFill="1" applyAlignment="1">
      <alignment vertical="top"/>
    </xf>
    <xf numFmtId="14" fontId="0" fillId="0" borderId="10" xfId="0" applyNumberFormat="1" applyBorder="1" applyAlignment="1">
      <alignment vertical="top"/>
    </xf>
    <xf numFmtId="0" fontId="0" fillId="0" borderId="10" xfId="0" applyBorder="1" applyAlignment="1">
      <alignment vertical="top"/>
    </xf>
    <xf numFmtId="0" fontId="8" fillId="26" borderId="0" xfId="0" applyFont="1" applyFill="1"/>
    <xf numFmtId="43" fontId="0" fillId="24" borderId="10" xfId="1474" applyFont="1" applyFill="1" applyBorder="1"/>
    <xf numFmtId="43" fontId="0" fillId="24" borderId="13" xfId="1474" applyFont="1" applyFill="1" applyBorder="1"/>
    <xf numFmtId="0" fontId="0" fillId="26" borderId="0" xfId="0" applyFill="1" applyAlignment="1" applyProtection="1">
      <alignment horizontal="left"/>
      <protection locked="0"/>
    </xf>
    <xf numFmtId="0" fontId="41" fillId="24" borderId="15" xfId="0" applyFont="1" applyFill="1" applyBorder="1" applyAlignment="1">
      <alignment vertical="center"/>
    </xf>
    <xf numFmtId="0" fontId="41" fillId="24" borderId="16" xfId="0" applyFont="1" applyFill="1" applyBorder="1" applyAlignment="1">
      <alignment vertical="center"/>
    </xf>
    <xf numFmtId="0" fontId="41" fillId="24" borderId="17" xfId="0" applyFont="1" applyFill="1" applyBorder="1" applyAlignment="1">
      <alignment vertical="center"/>
    </xf>
    <xf numFmtId="0" fontId="41" fillId="24" borderId="11" xfId="0" applyFont="1" applyFill="1" applyBorder="1" applyAlignment="1">
      <alignment vertical="center"/>
    </xf>
    <xf numFmtId="0" fontId="41" fillId="24" borderId="12" xfId="0" applyFont="1" applyFill="1" applyBorder="1" applyAlignment="1">
      <alignment vertical="center"/>
    </xf>
    <xf numFmtId="0" fontId="41" fillId="24" borderId="13" xfId="0" applyFont="1" applyFill="1" applyBorder="1" applyAlignment="1">
      <alignment vertical="center"/>
    </xf>
    <xf numFmtId="0" fontId="41" fillId="24" borderId="20" xfId="0" applyFont="1" applyFill="1" applyBorder="1" applyAlignment="1">
      <alignment vertical="center"/>
    </xf>
    <xf numFmtId="0" fontId="41" fillId="24" borderId="21" xfId="0" applyFont="1" applyFill="1" applyBorder="1" applyAlignment="1">
      <alignment vertical="center"/>
    </xf>
    <xf numFmtId="0" fontId="41" fillId="24" borderId="22" xfId="0" applyFont="1" applyFill="1" applyBorder="1" applyAlignment="1">
      <alignment vertical="center"/>
    </xf>
    <xf numFmtId="0" fontId="41" fillId="24" borderId="0" xfId="0" applyFont="1" applyFill="1" applyAlignment="1">
      <alignment vertical="center"/>
    </xf>
    <xf numFmtId="0" fontId="41" fillId="24" borderId="0" xfId="0" applyFont="1" applyFill="1" applyAlignment="1">
      <alignment vertical="center" wrapText="1"/>
    </xf>
    <xf numFmtId="0" fontId="41" fillId="24" borderId="22" xfId="0" applyFont="1" applyFill="1" applyBorder="1"/>
    <xf numFmtId="0" fontId="41" fillId="24" borderId="0" xfId="0" applyFont="1" applyFill="1"/>
    <xf numFmtId="0" fontId="41" fillId="24" borderId="20" xfId="0" applyFont="1" applyFill="1" applyBorder="1"/>
    <xf numFmtId="0" fontId="41" fillId="24" borderId="21" xfId="0" applyFont="1" applyFill="1" applyBorder="1"/>
    <xf numFmtId="0" fontId="41" fillId="24" borderId="17" xfId="0" applyFont="1" applyFill="1" applyBorder="1" applyAlignment="1">
      <alignment horizontal="center"/>
    </xf>
    <xf numFmtId="0" fontId="41" fillId="24" borderId="22" xfId="0" applyFont="1" applyFill="1" applyBorder="1" applyAlignment="1">
      <alignment horizontal="left" vertical="center" wrapText="1"/>
    </xf>
    <xf numFmtId="17" fontId="41" fillId="24" borderId="0" xfId="0" applyNumberFormat="1" applyFont="1" applyFill="1"/>
    <xf numFmtId="0" fontId="41" fillId="24" borderId="0" xfId="0" applyFont="1" applyFill="1" applyAlignment="1">
      <alignment horizontal="left" vertical="center" wrapText="1"/>
    </xf>
    <xf numFmtId="0" fontId="40" fillId="24" borderId="11" xfId="0" quotePrefix="1" applyFont="1" applyFill="1" applyBorder="1" applyAlignment="1">
      <alignment horizontal="left" vertical="center"/>
    </xf>
    <xf numFmtId="169" fontId="8" fillId="26" borderId="0" xfId="1592" applyNumberFormat="1" applyFont="1" applyFill="1" applyBorder="1" applyAlignment="1">
      <alignment vertical="center"/>
    </xf>
    <xf numFmtId="0" fontId="8" fillId="26" borderId="0" xfId="0" applyFont="1" applyFill="1" applyAlignment="1">
      <alignment vertical="center"/>
    </xf>
    <xf numFmtId="0" fontId="5" fillId="26" borderId="0" xfId="0" applyFont="1" applyFill="1" applyAlignment="1">
      <alignment horizontal="left"/>
    </xf>
    <xf numFmtId="169" fontId="8" fillId="26" borderId="0" xfId="1592" applyNumberFormat="1" applyFont="1" applyFill="1" applyAlignment="1">
      <alignment vertical="center" wrapText="1"/>
    </xf>
    <xf numFmtId="0" fontId="11" fillId="26" borderId="0" xfId="0" quotePrefix="1" applyFont="1" applyFill="1" applyAlignment="1">
      <alignment vertical="center"/>
    </xf>
    <xf numFmtId="0" fontId="0" fillId="26" borderId="0" xfId="0" applyFill="1" applyAlignment="1">
      <alignment vertical="center"/>
    </xf>
    <xf numFmtId="169" fontId="8" fillId="26" borderId="0" xfId="1592" applyNumberFormat="1" applyFont="1" applyFill="1" applyBorder="1" applyAlignment="1">
      <alignment vertical="center" wrapText="1"/>
    </xf>
    <xf numFmtId="169" fontId="0" fillId="26" borderId="0" xfId="0" applyNumberFormat="1" applyFill="1"/>
    <xf numFmtId="0" fontId="8" fillId="26" borderId="0" xfId="0" quotePrefix="1" applyFont="1" applyFill="1" applyAlignment="1">
      <alignment horizontal="left" vertical="center"/>
    </xf>
    <xf numFmtId="169" fontId="8" fillId="26" borderId="0" xfId="0" applyNumberFormat="1" applyFont="1" applyFill="1"/>
    <xf numFmtId="0" fontId="8" fillId="26" borderId="0" xfId="0" quotePrefix="1" applyFont="1" applyFill="1" applyAlignment="1">
      <alignment vertical="center"/>
    </xf>
    <xf numFmtId="0" fontId="13" fillId="26" borderId="0" xfId="0" quotePrefix="1" applyFont="1" applyFill="1" applyAlignment="1">
      <alignment horizontal="right"/>
    </xf>
    <xf numFmtId="0" fontId="13" fillId="26" borderId="0" xfId="0" quotePrefix="1" applyFont="1" applyFill="1" applyAlignment="1">
      <alignment horizontal="right" vertical="center" wrapText="1"/>
    </xf>
    <xf numFmtId="169" fontId="0" fillId="26" borderId="0" xfId="1592" applyNumberFormat="1" applyFont="1" applyFill="1" applyBorder="1"/>
    <xf numFmtId="0" fontId="0" fillId="26" borderId="0" xfId="0" quotePrefix="1" applyFill="1"/>
    <xf numFmtId="165" fontId="40" fillId="24" borderId="18" xfId="1474" applyNumberFormat="1" applyFont="1" applyFill="1" applyBorder="1" applyAlignment="1">
      <alignment vertical="center"/>
    </xf>
    <xf numFmtId="14" fontId="0" fillId="27" borderId="10" xfId="0" applyNumberFormat="1" applyFill="1" applyBorder="1" applyAlignment="1">
      <alignment vertical="top"/>
    </xf>
    <xf numFmtId="0" fontId="0" fillId="26" borderId="22" xfId="0" applyFill="1" applyBorder="1"/>
    <xf numFmtId="0" fontId="0" fillId="26" borderId="0" xfId="0" quotePrefix="1" applyFill="1" applyAlignment="1">
      <alignment vertical="top"/>
    </xf>
    <xf numFmtId="0" fontId="3" fillId="26" borderId="0" xfId="0" applyFont="1" applyFill="1"/>
    <xf numFmtId="164" fontId="0" fillId="24" borderId="10" xfId="1474" applyNumberFormat="1" applyFont="1" applyFill="1" applyBorder="1" applyAlignment="1">
      <alignment horizontal="right"/>
    </xf>
    <xf numFmtId="0" fontId="8" fillId="26" borderId="0" xfId="1592" applyNumberFormat="1" applyFont="1" applyFill="1" applyBorder="1" applyAlignment="1">
      <alignment vertical="center"/>
    </xf>
    <xf numFmtId="0" fontId="14" fillId="26" borderId="0" xfId="0" applyFont="1" applyFill="1"/>
    <xf numFmtId="0" fontId="5" fillId="25" borderId="23" xfId="2540" applyFont="1" applyFill="1" applyBorder="1"/>
    <xf numFmtId="0" fontId="5" fillId="25" borderId="24" xfId="2540" applyFont="1" applyFill="1" applyBorder="1"/>
    <xf numFmtId="0" fontId="5" fillId="25" borderId="24" xfId="2540" applyFont="1" applyFill="1" applyBorder="1" applyAlignment="1">
      <alignment horizontal="left"/>
    </xf>
    <xf numFmtId="0" fontId="5" fillId="25" borderId="25" xfId="2540" applyFont="1" applyFill="1" applyBorder="1" applyAlignment="1">
      <alignment horizontal="left"/>
    </xf>
    <xf numFmtId="0" fontId="5" fillId="25" borderId="26" xfId="2540" applyFont="1" applyFill="1" applyBorder="1" applyAlignment="1">
      <alignment horizontal="center" vertical="center"/>
    </xf>
    <xf numFmtId="0" fontId="5" fillId="25" borderId="26" xfId="2540" applyFont="1" applyFill="1" applyBorder="1"/>
    <xf numFmtId="0" fontId="5" fillId="25" borderId="27" xfId="2540" applyFont="1" applyFill="1" applyBorder="1" applyAlignment="1">
      <alignment horizontal="left"/>
    </xf>
    <xf numFmtId="0" fontId="5" fillId="25" borderId="28" xfId="2540" applyFont="1" applyFill="1" applyBorder="1" applyAlignment="1">
      <alignment horizontal="left"/>
    </xf>
    <xf numFmtId="0" fontId="0" fillId="25" borderId="12" xfId="0" applyFill="1" applyBorder="1"/>
    <xf numFmtId="0" fontId="3" fillId="26" borderId="0" xfId="0" quotePrefix="1" applyFont="1" applyFill="1" applyAlignment="1">
      <alignment horizontal="right"/>
    </xf>
    <xf numFmtId="0" fontId="0" fillId="25" borderId="11" xfId="0" applyFill="1" applyBorder="1"/>
    <xf numFmtId="0" fontId="3" fillId="25" borderId="11" xfId="0" applyFont="1" applyFill="1" applyBorder="1"/>
    <xf numFmtId="0" fontId="5" fillId="25" borderId="29" xfId="2540" applyFont="1" applyFill="1" applyBorder="1" applyAlignment="1">
      <alignment horizontal="left"/>
    </xf>
    <xf numFmtId="0" fontId="5" fillId="25" borderId="30" xfId="2540" applyFont="1" applyFill="1" applyBorder="1" applyAlignment="1">
      <alignment horizontal="left"/>
    </xf>
    <xf numFmtId="0" fontId="60" fillId="25" borderId="31" xfId="0" applyFont="1" applyFill="1" applyBorder="1"/>
    <xf numFmtId="0" fontId="60" fillId="25" borderId="12" xfId="0" applyFont="1" applyFill="1" applyBorder="1"/>
    <xf numFmtId="0" fontId="0" fillId="26" borderId="32" xfId="0" applyFill="1" applyBorder="1"/>
    <xf numFmtId="0" fontId="14" fillId="26" borderId="0" xfId="0" quotePrefix="1" applyFont="1" applyFill="1"/>
    <xf numFmtId="0" fontId="40" fillId="25" borderId="10" xfId="0" applyFont="1" applyFill="1" applyBorder="1" applyAlignment="1">
      <alignment horizontal="center"/>
    </xf>
    <xf numFmtId="0" fontId="41" fillId="24" borderId="14" xfId="0" applyFont="1" applyFill="1" applyBorder="1" applyAlignment="1">
      <alignment vertical="center"/>
    </xf>
    <xf numFmtId="0" fontId="41" fillId="24" borderId="10" xfId="0" applyFont="1" applyFill="1" applyBorder="1" applyAlignment="1">
      <alignment vertical="center"/>
    </xf>
    <xf numFmtId="0" fontId="41" fillId="24" borderId="18" xfId="0" applyFont="1" applyFill="1" applyBorder="1" applyAlignment="1">
      <alignment vertical="center"/>
    </xf>
    <xf numFmtId="0" fontId="27" fillId="4" borderId="0" xfId="1655"/>
    <xf numFmtId="0" fontId="0" fillId="26" borderId="33" xfId="0" applyFill="1" applyBorder="1"/>
    <xf numFmtId="0" fontId="3" fillId="26" borderId="15" xfId="0" applyFont="1" applyFill="1" applyBorder="1"/>
    <xf numFmtId="0" fontId="0" fillId="26" borderId="16" xfId="0" applyFill="1" applyBorder="1"/>
    <xf numFmtId="0" fontId="0" fillId="26" borderId="19" xfId="0" applyFill="1" applyBorder="1"/>
    <xf numFmtId="0" fontId="3" fillId="26" borderId="33" xfId="0" applyFont="1" applyFill="1" applyBorder="1"/>
    <xf numFmtId="0" fontId="0" fillId="26" borderId="20" xfId="0" applyFill="1" applyBorder="1"/>
    <xf numFmtId="0" fontId="0" fillId="26" borderId="21" xfId="0" applyFill="1" applyBorder="1"/>
    <xf numFmtId="0" fontId="0" fillId="26" borderId="17" xfId="0" applyFill="1" applyBorder="1"/>
    <xf numFmtId="0" fontId="3" fillId="26" borderId="34" xfId="0" applyFont="1" applyFill="1" applyBorder="1"/>
    <xf numFmtId="0" fontId="0" fillId="26" borderId="35" xfId="0" applyFill="1" applyBorder="1"/>
    <xf numFmtId="0" fontId="47" fillId="28" borderId="36" xfId="2540" applyFont="1" applyFill="1" applyBorder="1" applyAlignment="1">
      <alignment horizontal="center" vertical="center"/>
    </xf>
    <xf numFmtId="0" fontId="47" fillId="28" borderId="37" xfId="2540" applyFont="1" applyFill="1" applyBorder="1" applyAlignment="1">
      <alignment horizontal="center" vertical="center"/>
    </xf>
    <xf numFmtId="0" fontId="43" fillId="28" borderId="10" xfId="2540" applyFont="1" applyFill="1" applyBorder="1" applyAlignment="1">
      <alignment horizontal="center" vertical="center"/>
    </xf>
    <xf numFmtId="0" fontId="43" fillId="28" borderId="38" xfId="2540" applyFont="1" applyFill="1" applyBorder="1" applyAlignment="1">
      <alignment horizontal="center" vertical="center"/>
    </xf>
    <xf numFmtId="0" fontId="6" fillId="26" borderId="39" xfId="0" applyFont="1" applyFill="1" applyBorder="1"/>
    <xf numFmtId="164" fontId="0" fillId="24" borderId="14" xfId="1474" applyNumberFormat="1" applyFont="1" applyFill="1" applyBorder="1"/>
    <xf numFmtId="0" fontId="41" fillId="24" borderId="17" xfId="0" applyFont="1" applyFill="1" applyBorder="1" applyAlignment="1">
      <alignment horizontal="center" vertical="center" wrapText="1"/>
    </xf>
    <xf numFmtId="17" fontId="41" fillId="24" borderId="32" xfId="0" applyNumberFormat="1" applyFont="1" applyFill="1" applyBorder="1" applyAlignment="1">
      <alignment horizontal="center"/>
    </xf>
    <xf numFmtId="165" fontId="41" fillId="24" borderId="10" xfId="1474" applyNumberFormat="1" applyFont="1" applyFill="1" applyBorder="1" applyAlignment="1">
      <alignment horizontal="center"/>
    </xf>
    <xf numFmtId="0" fontId="42" fillId="24" borderId="14" xfId="0" applyFont="1" applyFill="1" applyBorder="1" applyAlignment="1">
      <alignment horizontal="center" vertical="center"/>
    </xf>
    <xf numFmtId="0" fontId="40" fillId="25" borderId="12" xfId="2042" applyFont="1" applyFill="1" applyBorder="1" applyAlignment="1">
      <alignment horizontal="center" vertical="center" wrapText="1"/>
    </xf>
    <xf numFmtId="0" fontId="40" fillId="25" borderId="10" xfId="2042" applyFont="1" applyFill="1" applyBorder="1" applyAlignment="1">
      <alignment horizontal="center" vertical="center" wrapText="1"/>
    </xf>
    <xf numFmtId="165" fontId="40" fillId="24" borderId="18" xfId="1474" applyNumberFormat="1" applyFont="1" applyFill="1" applyBorder="1" applyAlignment="1">
      <alignment horizontal="center" vertical="center"/>
    </xf>
    <xf numFmtId="165" fontId="41" fillId="24" borderId="14" xfId="1474" applyNumberFormat="1" applyFont="1" applyFill="1" applyBorder="1" applyAlignment="1">
      <alignment horizontal="center" vertical="center" wrapText="1"/>
    </xf>
    <xf numFmtId="165" fontId="41" fillId="24" borderId="40" xfId="1474" applyNumberFormat="1" applyFont="1" applyFill="1" applyBorder="1" applyAlignment="1">
      <alignment horizontal="center"/>
    </xf>
    <xf numFmtId="165" fontId="41" fillId="24" borderId="18" xfId="1474" applyNumberFormat="1" applyFont="1" applyFill="1" applyBorder="1" applyAlignment="1">
      <alignment horizontal="center" vertical="center"/>
    </xf>
    <xf numFmtId="0" fontId="43" fillId="28" borderId="37" xfId="2540" applyFont="1" applyFill="1" applyBorder="1" applyAlignment="1">
      <alignment horizontal="center" vertical="center"/>
    </xf>
    <xf numFmtId="0" fontId="58" fillId="25" borderId="12" xfId="0" applyFont="1" applyFill="1" applyBorder="1"/>
    <xf numFmtId="0" fontId="58" fillId="25" borderId="10" xfId="0" applyFont="1" applyFill="1" applyBorder="1"/>
    <xf numFmtId="0" fontId="58" fillId="25" borderId="38" xfId="0" applyFont="1" applyFill="1" applyBorder="1"/>
    <xf numFmtId="0" fontId="58" fillId="25" borderId="36" xfId="0" applyFont="1" applyFill="1" applyBorder="1"/>
    <xf numFmtId="0" fontId="43" fillId="28" borderId="41" xfId="2540" applyFont="1" applyFill="1" applyBorder="1" applyAlignment="1">
      <alignment horizontal="center" vertical="center"/>
    </xf>
    <xf numFmtId="0" fontId="0" fillId="24" borderId="11" xfId="0" applyFill="1" applyBorder="1" applyAlignment="1">
      <alignment horizontal="center"/>
    </xf>
    <xf numFmtId="169" fontId="41" fillId="24" borderId="40" xfId="1592" applyNumberFormat="1" applyFont="1" applyFill="1" applyBorder="1" applyAlignment="1">
      <alignment horizontal="center"/>
    </xf>
    <xf numFmtId="169" fontId="41" fillId="24" borderId="18" xfId="1592" applyNumberFormat="1" applyFont="1" applyFill="1" applyBorder="1" applyAlignment="1">
      <alignment horizontal="center" vertical="center"/>
    </xf>
    <xf numFmtId="169" fontId="41" fillId="24" borderId="14" xfId="1592" applyNumberFormat="1" applyFont="1" applyFill="1" applyBorder="1" applyAlignment="1">
      <alignment horizontal="center" vertical="center" wrapText="1"/>
    </xf>
    <xf numFmtId="169" fontId="41" fillId="24" borderId="10" xfId="1592" applyNumberFormat="1" applyFont="1" applyFill="1" applyBorder="1" applyAlignment="1">
      <alignment horizontal="center"/>
    </xf>
    <xf numFmtId="0" fontId="4" fillId="26" borderId="0" xfId="0" applyFont="1" applyFill="1" applyAlignment="1">
      <alignment horizontal="center"/>
    </xf>
    <xf numFmtId="0" fontId="3" fillId="24" borderId="10" xfId="0" applyFont="1" applyFill="1" applyBorder="1" applyAlignment="1">
      <alignment horizontal="center"/>
    </xf>
    <xf numFmtId="0" fontId="5" fillId="26" borderId="0" xfId="0" applyFont="1" applyFill="1" applyAlignment="1">
      <alignment horizontal="center"/>
    </xf>
    <xf numFmtId="0" fontId="3" fillId="24" borderId="12" xfId="0" applyFont="1" applyFill="1" applyBorder="1"/>
    <xf numFmtId="0" fontId="3" fillId="24" borderId="10" xfId="0" applyFont="1" applyFill="1" applyBorder="1"/>
    <xf numFmtId="0" fontId="3" fillId="24" borderId="36" xfId="0" applyFont="1" applyFill="1" applyBorder="1"/>
    <xf numFmtId="0" fontId="3" fillId="24" borderId="42" xfId="0" applyFont="1" applyFill="1" applyBorder="1"/>
    <xf numFmtId="164" fontId="57" fillId="24" borderId="14" xfId="1474" applyNumberFormat="1" applyFont="1" applyFill="1" applyBorder="1"/>
    <xf numFmtId="164" fontId="57" fillId="25" borderId="14" xfId="1474" applyNumberFormat="1" applyFont="1" applyFill="1" applyBorder="1"/>
    <xf numFmtId="0" fontId="42" fillId="24" borderId="16" xfId="0" applyFont="1" applyFill="1" applyBorder="1" applyAlignment="1">
      <alignment horizontal="center" vertical="center"/>
    </xf>
    <xf numFmtId="0" fontId="0" fillId="27" borderId="10" xfId="0" applyFill="1" applyBorder="1" applyProtection="1">
      <protection locked="0"/>
    </xf>
    <xf numFmtId="0" fontId="41" fillId="24" borderId="13" xfId="0" applyFont="1" applyFill="1" applyBorder="1" applyAlignment="1">
      <alignment horizontal="center"/>
    </xf>
    <xf numFmtId="0" fontId="41" fillId="24" borderId="43" xfId="0" applyFont="1" applyFill="1" applyBorder="1" applyAlignment="1">
      <alignment vertical="center"/>
    </xf>
    <xf numFmtId="0" fontId="40" fillId="25" borderId="11" xfId="2042" applyFont="1" applyFill="1" applyBorder="1" applyAlignment="1">
      <alignment horizontal="center" vertical="center" wrapText="1"/>
    </xf>
    <xf numFmtId="0" fontId="42" fillId="24" borderId="15" xfId="0" applyFont="1" applyFill="1" applyBorder="1" applyAlignment="1">
      <alignment horizontal="center" vertical="center"/>
    </xf>
    <xf numFmtId="0" fontId="40" fillId="25" borderId="13" xfId="0" quotePrefix="1" applyFont="1" applyFill="1" applyBorder="1" applyAlignment="1">
      <alignment horizontal="center" vertical="center" wrapText="1"/>
    </xf>
    <xf numFmtId="0" fontId="41" fillId="24" borderId="17" xfId="0" quotePrefix="1" applyFont="1" applyFill="1" applyBorder="1" applyAlignment="1">
      <alignment horizontal="center" vertical="center" wrapText="1"/>
    </xf>
    <xf numFmtId="0" fontId="41" fillId="24" borderId="32" xfId="0" applyFont="1" applyFill="1" applyBorder="1" applyAlignment="1">
      <alignment horizontal="center"/>
    </xf>
    <xf numFmtId="0" fontId="41" fillId="24" borderId="19" xfId="0" applyFont="1" applyFill="1" applyBorder="1" applyAlignment="1">
      <alignment horizontal="center" vertical="center" wrapText="1"/>
    </xf>
    <xf numFmtId="0" fontId="41" fillId="24" borderId="19" xfId="0" applyFont="1" applyFill="1" applyBorder="1" applyAlignment="1">
      <alignment horizontal="center"/>
    </xf>
    <xf numFmtId="0" fontId="41" fillId="24" borderId="32" xfId="0" applyFont="1" applyFill="1" applyBorder="1" applyAlignment="1">
      <alignment horizontal="center" vertical="center" wrapText="1"/>
    </xf>
    <xf numFmtId="169" fontId="8" fillId="26" borderId="21" xfId="1592" applyNumberFormat="1" applyFont="1" applyFill="1" applyBorder="1" applyAlignment="1">
      <alignment vertical="center"/>
    </xf>
    <xf numFmtId="0" fontId="3" fillId="24" borderId="20" xfId="0" applyFont="1" applyFill="1" applyBorder="1"/>
    <xf numFmtId="0" fontId="3" fillId="24" borderId="40" xfId="0" applyFont="1" applyFill="1" applyBorder="1"/>
    <xf numFmtId="0" fontId="3" fillId="24" borderId="18" xfId="0" applyFont="1" applyFill="1" applyBorder="1"/>
    <xf numFmtId="0" fontId="3" fillId="24" borderId="22" xfId="0" applyFont="1" applyFill="1" applyBorder="1"/>
    <xf numFmtId="164" fontId="3" fillId="24" borderId="10" xfId="1474" applyNumberFormat="1" applyFont="1" applyFill="1" applyBorder="1" applyAlignment="1">
      <alignment horizontal="center"/>
    </xf>
    <xf numFmtId="164" fontId="57" fillId="25" borderId="10" xfId="1474" applyNumberFormat="1" applyFont="1" applyFill="1" applyBorder="1" applyAlignment="1">
      <alignment horizontal="center"/>
    </xf>
    <xf numFmtId="0" fontId="3" fillId="25" borderId="11" xfId="2033" applyFill="1" applyBorder="1" applyAlignment="1">
      <alignment horizontal="center" vertical="center"/>
    </xf>
    <xf numFmtId="0" fontId="5" fillId="25" borderId="38" xfId="2540" applyFont="1" applyFill="1" applyBorder="1" applyAlignment="1">
      <alignment horizontal="center"/>
    </xf>
    <xf numFmtId="0" fontId="3" fillId="25" borderId="12" xfId="0" applyFont="1" applyFill="1" applyBorder="1"/>
    <xf numFmtId="0" fontId="58" fillId="25" borderId="13" xfId="0" applyFont="1" applyFill="1" applyBorder="1"/>
    <xf numFmtId="0" fontId="5" fillId="25" borderId="10" xfId="2540" applyFont="1" applyFill="1" applyBorder="1" applyAlignment="1">
      <alignment horizontal="center"/>
    </xf>
    <xf numFmtId="0" fontId="3" fillId="25" borderId="13" xfId="0" applyFont="1" applyFill="1" applyBorder="1"/>
    <xf numFmtId="0" fontId="3" fillId="25" borderId="10" xfId="2033" applyFill="1" applyBorder="1" applyAlignment="1">
      <alignment horizontal="center" vertical="center"/>
    </xf>
    <xf numFmtId="0" fontId="5" fillId="25" borderId="36" xfId="2540" applyFont="1" applyFill="1" applyBorder="1"/>
    <xf numFmtId="0" fontId="5" fillId="25" borderId="12" xfId="2540" applyFont="1" applyFill="1" applyBorder="1"/>
    <xf numFmtId="0" fontId="63" fillId="25" borderId="36" xfId="0" applyFont="1" applyFill="1" applyBorder="1"/>
    <xf numFmtId="0" fontId="3" fillId="25" borderId="10" xfId="0" applyFont="1" applyFill="1" applyBorder="1"/>
    <xf numFmtId="0" fontId="55" fillId="24" borderId="0" xfId="2540" applyFont="1" applyFill="1"/>
    <xf numFmtId="0" fontId="5" fillId="26" borderId="44" xfId="0" applyFont="1" applyFill="1" applyBorder="1"/>
    <xf numFmtId="0" fontId="5" fillId="26" borderId="45" xfId="0" applyFont="1" applyFill="1" applyBorder="1"/>
    <xf numFmtId="0" fontId="5" fillId="26" borderId="46" xfId="0" applyFont="1" applyFill="1" applyBorder="1"/>
    <xf numFmtId="165" fontId="3" fillId="24" borderId="18" xfId="1474" applyNumberFormat="1" applyFont="1" applyFill="1" applyBorder="1" applyAlignment="1">
      <alignment horizontal="center"/>
    </xf>
    <xf numFmtId="164" fontId="57" fillId="25" borderId="10" xfId="1474" applyNumberFormat="1" applyFont="1" applyFill="1" applyBorder="1" applyProtection="1"/>
    <xf numFmtId="0" fontId="0" fillId="24" borderId="10" xfId="0" applyFill="1" applyBorder="1" applyAlignment="1">
      <alignment horizontal="right"/>
    </xf>
    <xf numFmtId="164" fontId="57" fillId="25" borderId="11" xfId="1474" applyNumberFormat="1" applyFont="1" applyFill="1" applyBorder="1" applyProtection="1"/>
    <xf numFmtId="164" fontId="57" fillId="25" borderId="13" xfId="1474" applyNumberFormat="1" applyFont="1" applyFill="1" applyBorder="1" applyProtection="1"/>
    <xf numFmtId="164" fontId="57" fillId="25" borderId="10" xfId="1474" applyNumberFormat="1" applyFont="1" applyFill="1" applyBorder="1"/>
    <xf numFmtId="0" fontId="3" fillId="24" borderId="11" xfId="0" applyFont="1" applyFill="1" applyBorder="1"/>
    <xf numFmtId="0" fontId="7" fillId="26" borderId="0" xfId="0" applyFont="1" applyFill="1" applyAlignment="1">
      <alignment vertical="center"/>
    </xf>
    <xf numFmtId="0" fontId="7" fillId="26" borderId="0" xfId="0" applyFont="1" applyFill="1" applyAlignment="1">
      <alignment vertical="center" wrapText="1"/>
    </xf>
    <xf numFmtId="0" fontId="8" fillId="26" borderId="0" xfId="0" quotePrefix="1" applyFont="1" applyFill="1" applyAlignment="1">
      <alignment vertical="center" wrapText="1"/>
    </xf>
    <xf numFmtId="0" fontId="38" fillId="26" borderId="0" xfId="0" applyFont="1" applyFill="1"/>
    <xf numFmtId="0" fontId="44" fillId="25" borderId="10" xfId="0" applyFont="1" applyFill="1" applyBorder="1" applyAlignment="1">
      <alignment horizontal="center" vertical="center" wrapText="1"/>
    </xf>
    <xf numFmtId="0" fontId="44" fillId="25" borderId="13" xfId="0" applyFont="1" applyFill="1" applyBorder="1" applyAlignment="1">
      <alignment horizontal="center" vertical="center" wrapText="1"/>
    </xf>
    <xf numFmtId="43" fontId="57" fillId="24" borderId="11" xfId="1474" applyFont="1" applyFill="1" applyBorder="1" applyProtection="1"/>
    <xf numFmtId="43" fontId="57" fillId="24" borderId="12" xfId="1474" applyFont="1" applyFill="1" applyBorder="1" applyProtection="1"/>
    <xf numFmtId="0" fontId="4" fillId="24" borderId="13" xfId="0" applyFont="1" applyFill="1" applyBorder="1" applyAlignment="1">
      <alignment horizontal="left"/>
    </xf>
    <xf numFmtId="165" fontId="4" fillId="24" borderId="13" xfId="1474" applyNumberFormat="1" applyFont="1" applyFill="1" applyBorder="1" applyAlignment="1" applyProtection="1">
      <alignment horizontal="center"/>
    </xf>
    <xf numFmtId="165" fontId="57" fillId="24" borderId="10" xfId="1474" applyNumberFormat="1" applyFont="1" applyFill="1" applyBorder="1" applyAlignment="1" applyProtection="1">
      <alignment horizontal="right"/>
    </xf>
    <xf numFmtId="43" fontId="57" fillId="25" borderId="12" xfId="1474" applyFont="1" applyFill="1" applyBorder="1" applyProtection="1"/>
    <xf numFmtId="43" fontId="57" fillId="25" borderId="13" xfId="1474" applyFont="1" applyFill="1" applyBorder="1" applyProtection="1"/>
    <xf numFmtId="43" fontId="57" fillId="25" borderId="11" xfId="1474" applyFont="1" applyFill="1" applyBorder="1" applyProtection="1"/>
    <xf numFmtId="0" fontId="4" fillId="25" borderId="13" xfId="0" applyFont="1" applyFill="1" applyBorder="1" applyAlignment="1">
      <alignment horizontal="left"/>
    </xf>
    <xf numFmtId="0" fontId="0" fillId="25" borderId="10" xfId="0" applyFill="1" applyBorder="1" applyAlignment="1">
      <alignment horizontal="right"/>
    </xf>
    <xf numFmtId="165" fontId="57" fillId="25" borderId="10" xfId="1474" applyNumberFormat="1" applyFont="1" applyFill="1" applyBorder="1" applyAlignment="1" applyProtection="1">
      <alignment horizontal="right"/>
    </xf>
    <xf numFmtId="165" fontId="0" fillId="24" borderId="10" xfId="0" applyNumberFormat="1" applyFill="1" applyBorder="1"/>
    <xf numFmtId="164" fontId="3" fillId="26" borderId="0" xfId="1474" applyNumberFormat="1" applyFont="1" applyFill="1" applyProtection="1"/>
    <xf numFmtId="169" fontId="19" fillId="26" borderId="0" xfId="0" applyNumberFormat="1" applyFont="1" applyFill="1"/>
    <xf numFmtId="169" fontId="12" fillId="26" borderId="0" xfId="1592" applyNumberFormat="1" applyFont="1" applyFill="1" applyProtection="1"/>
    <xf numFmtId="0" fontId="0" fillId="26" borderId="0" xfId="0" applyFill="1" applyAlignment="1">
      <alignment horizontal="left" vertical="top" wrapText="1"/>
    </xf>
    <xf numFmtId="0" fontId="43" fillId="28" borderId="13" xfId="2540" applyFont="1" applyFill="1" applyBorder="1" applyAlignment="1">
      <alignment horizontal="center" vertical="center" wrapText="1"/>
    </xf>
    <xf numFmtId="0" fontId="3" fillId="28" borderId="37" xfId="2540" applyFill="1" applyBorder="1"/>
    <xf numFmtId="0" fontId="43" fillId="28" borderId="10" xfId="2540" applyFont="1" applyFill="1" applyBorder="1" applyAlignment="1">
      <alignment horizontal="center" vertical="center" wrapText="1"/>
    </xf>
    <xf numFmtId="0" fontId="43" fillId="28" borderId="42" xfId="2540" applyFont="1" applyFill="1" applyBorder="1" applyAlignment="1">
      <alignment horizontal="center" vertical="center"/>
    </xf>
    <xf numFmtId="0" fontId="3" fillId="26" borderId="0" xfId="0" quotePrefix="1" applyFont="1" applyFill="1" applyAlignment="1">
      <alignment vertical="top"/>
    </xf>
    <xf numFmtId="0" fontId="3" fillId="26" borderId="0" xfId="0" quotePrefix="1" applyFont="1" applyFill="1" applyAlignment="1">
      <alignment horizontal="left"/>
    </xf>
    <xf numFmtId="0" fontId="0" fillId="26" borderId="20" xfId="0" applyFill="1" applyBorder="1" applyProtection="1">
      <protection locked="0"/>
    </xf>
    <xf numFmtId="0" fontId="0" fillId="26" borderId="22" xfId="0" applyFill="1" applyBorder="1" applyProtection="1">
      <protection locked="0"/>
    </xf>
    <xf numFmtId="0" fontId="0" fillId="26" borderId="47" xfId="0" applyFill="1" applyBorder="1"/>
    <xf numFmtId="0" fontId="0" fillId="25" borderId="36" xfId="0" applyFill="1" applyBorder="1" applyProtection="1">
      <protection locked="0"/>
    </xf>
    <xf numFmtId="169" fontId="3" fillId="25" borderId="12" xfId="1592" applyNumberFormat="1" applyFont="1" applyFill="1" applyBorder="1" applyProtection="1">
      <protection locked="0"/>
    </xf>
    <xf numFmtId="0" fontId="68" fillId="25" borderId="42" xfId="0" applyFont="1" applyFill="1" applyBorder="1"/>
    <xf numFmtId="0" fontId="0" fillId="25" borderId="48" xfId="0" applyFill="1" applyBorder="1"/>
    <xf numFmtId="0" fontId="61" fillId="25" borderId="42" xfId="0" applyFont="1" applyFill="1" applyBorder="1" applyAlignment="1">
      <alignment horizontal="left"/>
    </xf>
    <xf numFmtId="0" fontId="0" fillId="25" borderId="11" xfId="0" applyFill="1" applyBorder="1" applyProtection="1">
      <protection locked="0"/>
    </xf>
    <xf numFmtId="0" fontId="61" fillId="25" borderId="10" xfId="0" applyFont="1" applyFill="1" applyBorder="1"/>
    <xf numFmtId="0" fontId="0" fillId="25" borderId="38" xfId="0" applyFill="1" applyBorder="1" applyProtection="1">
      <protection locked="0"/>
    </xf>
    <xf numFmtId="0" fontId="3" fillId="25" borderId="42" xfId="0" applyFont="1" applyFill="1" applyBorder="1"/>
    <xf numFmtId="0" fontId="3" fillId="25" borderId="37" xfId="0" applyFont="1" applyFill="1" applyBorder="1" applyProtection="1">
      <protection locked="0"/>
    </xf>
    <xf numFmtId="0" fontId="3" fillId="25" borderId="36" xfId="0" applyFont="1" applyFill="1" applyBorder="1"/>
    <xf numFmtId="0" fontId="3" fillId="25" borderId="38" xfId="0" applyFont="1" applyFill="1" applyBorder="1" applyProtection="1">
      <protection locked="0"/>
    </xf>
    <xf numFmtId="0" fontId="43" fillId="25" borderId="10" xfId="2540" applyFont="1" applyFill="1" applyBorder="1" applyAlignment="1">
      <alignment horizontal="center" vertical="center" wrapText="1"/>
    </xf>
    <xf numFmtId="0" fontId="43" fillId="25" borderId="13" xfId="2540" applyFont="1" applyFill="1" applyBorder="1" applyAlignment="1">
      <alignment horizontal="center" vertical="center" wrapText="1"/>
    </xf>
    <xf numFmtId="0" fontId="43" fillId="25" borderId="42" xfId="2540" applyFont="1" applyFill="1" applyBorder="1" applyAlignment="1">
      <alignment horizontal="center" vertical="center"/>
    </xf>
    <xf numFmtId="0" fontId="3" fillId="25" borderId="42" xfId="0" applyFont="1" applyFill="1" applyBorder="1" applyAlignment="1">
      <alignment horizontal="center"/>
    </xf>
    <xf numFmtId="0" fontId="0" fillId="26" borderId="29" xfId="0" applyFill="1" applyBorder="1" applyProtection="1">
      <protection locked="0"/>
    </xf>
    <xf numFmtId="0" fontId="0" fillId="26" borderId="49" xfId="0" applyFill="1" applyBorder="1"/>
    <xf numFmtId="0" fontId="0" fillId="26" borderId="40" xfId="0" applyFill="1" applyBorder="1" applyProtection="1">
      <protection locked="0"/>
    </xf>
    <xf numFmtId="0" fontId="0" fillId="29" borderId="40" xfId="0" applyFill="1" applyBorder="1" applyProtection="1">
      <protection locked="0"/>
    </xf>
    <xf numFmtId="0" fontId="3" fillId="26" borderId="50" xfId="0" applyFont="1" applyFill="1" applyBorder="1"/>
    <xf numFmtId="0" fontId="65" fillId="25" borderId="12" xfId="2068" applyFont="1" applyFill="1" applyBorder="1" applyAlignment="1">
      <alignment vertical="top"/>
    </xf>
    <xf numFmtId="0" fontId="3" fillId="25" borderId="12" xfId="2068" applyFont="1" applyFill="1" applyBorder="1" applyAlignment="1">
      <alignment vertical="top"/>
    </xf>
    <xf numFmtId="0" fontId="3" fillId="25" borderId="13" xfId="2068" applyFont="1" applyFill="1" applyBorder="1" applyAlignment="1">
      <alignment vertical="top"/>
    </xf>
    <xf numFmtId="0" fontId="64" fillId="25" borderId="12" xfId="2068" applyFont="1" applyFill="1" applyBorder="1" applyAlignment="1">
      <alignment vertical="top"/>
    </xf>
    <xf numFmtId="0" fontId="64" fillId="25" borderId="13" xfId="2068" applyFont="1" applyFill="1" applyBorder="1" applyAlignment="1">
      <alignment vertical="top"/>
    </xf>
    <xf numFmtId="0" fontId="3" fillId="25" borderId="48" xfId="2068" applyFont="1" applyFill="1" applyBorder="1" applyAlignment="1">
      <alignment vertical="top"/>
    </xf>
    <xf numFmtId="0" fontId="3" fillId="25" borderId="36" xfId="2068" applyFont="1" applyFill="1" applyBorder="1" applyAlignment="1">
      <alignment vertical="top"/>
    </xf>
    <xf numFmtId="0" fontId="64" fillId="25" borderId="16" xfId="2068" applyFont="1" applyFill="1" applyBorder="1" applyAlignment="1">
      <alignment vertical="top"/>
    </xf>
    <xf numFmtId="0" fontId="58" fillId="25" borderId="36" xfId="2068" applyFont="1" applyFill="1" applyBorder="1" applyAlignment="1">
      <alignment vertical="top"/>
    </xf>
    <xf numFmtId="0" fontId="64" fillId="25" borderId="12" xfId="2068" applyFont="1" applyFill="1" applyBorder="1" applyAlignment="1">
      <alignment vertical="top" wrapText="1"/>
    </xf>
    <xf numFmtId="0" fontId="64" fillId="25" borderId="48" xfId="2068" applyFont="1" applyFill="1" applyBorder="1" applyAlignment="1">
      <alignment vertical="top"/>
    </xf>
    <xf numFmtId="0" fontId="64" fillId="24" borderId="22" xfId="2068" applyFont="1" applyFill="1" applyBorder="1"/>
    <xf numFmtId="0" fontId="3" fillId="25" borderId="10" xfId="0" applyFont="1" applyFill="1" applyBorder="1" applyAlignment="1">
      <alignment horizontal="center"/>
    </xf>
    <xf numFmtId="0" fontId="0" fillId="26" borderId="10" xfId="0" applyFill="1" applyBorder="1"/>
    <xf numFmtId="0" fontId="14" fillId="25" borderId="14" xfId="0" applyFont="1" applyFill="1" applyBorder="1" applyAlignment="1">
      <alignment vertical="center"/>
    </xf>
    <xf numFmtId="0" fontId="0" fillId="27" borderId="10" xfId="0" applyFill="1" applyBorder="1"/>
    <xf numFmtId="0" fontId="70" fillId="26" borderId="0" xfId="0" applyFont="1" applyFill="1"/>
    <xf numFmtId="0" fontId="5" fillId="26" borderId="21" xfId="0" applyFont="1" applyFill="1" applyBorder="1"/>
    <xf numFmtId="0" fontId="3" fillId="24" borderId="19" xfId="0" applyFont="1" applyFill="1" applyBorder="1"/>
    <xf numFmtId="0" fontId="14" fillId="25" borderId="15" xfId="0" applyFont="1" applyFill="1" applyBorder="1" applyAlignment="1">
      <alignment horizontal="center" vertical="center"/>
    </xf>
    <xf numFmtId="0" fontId="14" fillId="25" borderId="17" xfId="0" applyFont="1" applyFill="1" applyBorder="1" applyAlignment="1">
      <alignment horizontal="center" vertical="center"/>
    </xf>
    <xf numFmtId="0" fontId="4" fillId="26" borderId="0" xfId="2565" applyFont="1" applyFill="1"/>
    <xf numFmtId="172" fontId="0" fillId="26" borderId="0" xfId="0" applyNumberFormat="1" applyFill="1"/>
    <xf numFmtId="0" fontId="72" fillId="26" borderId="0" xfId="0" applyFont="1" applyFill="1"/>
    <xf numFmtId="168" fontId="13" fillId="25" borderId="10" xfId="2616" quotePrefix="1" applyNumberFormat="1" applyFont="1" applyFill="1" applyBorder="1" applyAlignment="1" applyProtection="1">
      <alignment horizontal="center" vertical="center"/>
      <protection locked="0"/>
    </xf>
    <xf numFmtId="168" fontId="13" fillId="25" borderId="10" xfId="2616" quotePrefix="1" applyNumberFormat="1" applyFont="1" applyFill="1" applyBorder="1" applyAlignment="1" applyProtection="1">
      <alignment horizontal="left" vertical="center"/>
      <protection locked="0"/>
    </xf>
    <xf numFmtId="0" fontId="3" fillId="26" borderId="10" xfId="0" applyFont="1" applyFill="1" applyBorder="1"/>
    <xf numFmtId="0" fontId="3" fillId="30" borderId="10" xfId="0" applyFont="1" applyFill="1" applyBorder="1"/>
    <xf numFmtId="0" fontId="74" fillId="26" borderId="10" xfId="0" applyFont="1" applyFill="1" applyBorder="1"/>
    <xf numFmtId="164" fontId="57" fillId="24" borderId="10" xfId="1474" applyNumberFormat="1" applyFont="1" applyFill="1" applyBorder="1" applyProtection="1"/>
    <xf numFmtId="164" fontId="3" fillId="24" borderId="10" xfId="1475" applyNumberFormat="1" applyFont="1" applyFill="1" applyBorder="1" applyProtection="1"/>
    <xf numFmtId="164" fontId="3" fillId="25" borderId="10" xfId="1475" applyNumberFormat="1" applyFont="1" applyFill="1" applyBorder="1" applyProtection="1"/>
    <xf numFmtId="0" fontId="75" fillId="26" borderId="10" xfId="0" applyFont="1" applyFill="1" applyBorder="1"/>
    <xf numFmtId="172" fontId="0" fillId="24" borderId="10" xfId="0" quotePrefix="1" applyNumberFormat="1" applyFill="1" applyBorder="1" applyAlignment="1">
      <alignment horizontal="right"/>
    </xf>
    <xf numFmtId="172" fontId="0" fillId="24" borderId="10" xfId="0" applyNumberFormat="1" applyFill="1" applyBorder="1" applyAlignment="1">
      <alignment horizontal="right"/>
    </xf>
    <xf numFmtId="172" fontId="8" fillId="26" borderId="0" xfId="0" applyNumberFormat="1" applyFont="1" applyFill="1" applyAlignment="1">
      <alignment horizontal="center"/>
    </xf>
    <xf numFmtId="172" fontId="0" fillId="26" borderId="0" xfId="0" applyNumberFormat="1" applyFill="1" applyAlignment="1">
      <alignment horizontal="left"/>
    </xf>
    <xf numFmtId="172" fontId="0" fillId="24" borderId="10" xfId="0" applyNumberFormat="1" applyFill="1" applyBorder="1" applyAlignment="1">
      <alignment horizontal="center"/>
    </xf>
    <xf numFmtId="172" fontId="8" fillId="26" borderId="0" xfId="0" quotePrefix="1" applyNumberFormat="1" applyFont="1" applyFill="1" applyAlignment="1">
      <alignment horizontal="left"/>
    </xf>
    <xf numFmtId="172" fontId="8" fillId="26" borderId="0" xfId="0" applyNumberFormat="1" applyFont="1" applyFill="1" applyAlignment="1">
      <alignment horizontal="left"/>
    </xf>
    <xf numFmtId="172" fontId="41" fillId="24" borderId="32" xfId="0" quotePrefix="1" applyNumberFormat="1" applyFont="1" applyFill="1" applyBorder="1" applyAlignment="1">
      <alignment horizontal="center" vertical="center" wrapText="1"/>
    </xf>
    <xf numFmtId="172" fontId="41" fillId="24" borderId="17" xfId="0" applyNumberFormat="1" applyFont="1" applyFill="1" applyBorder="1" applyAlignment="1">
      <alignment horizontal="center" vertical="center" wrapText="1"/>
    </xf>
    <xf numFmtId="172" fontId="41" fillId="24" borderId="32" xfId="0" applyNumberFormat="1" applyFont="1" applyFill="1" applyBorder="1" applyAlignment="1">
      <alignment horizontal="center"/>
    </xf>
    <xf numFmtId="172" fontId="41" fillId="24" borderId="13" xfId="0" applyNumberFormat="1" applyFont="1" applyFill="1" applyBorder="1" applyAlignment="1">
      <alignment horizontal="center"/>
    </xf>
    <xf numFmtId="172" fontId="41" fillId="24" borderId="17" xfId="0" applyNumberFormat="1" applyFont="1" applyFill="1" applyBorder="1" applyAlignment="1">
      <alignment horizontal="center"/>
    </xf>
    <xf numFmtId="0" fontId="3" fillId="26" borderId="11" xfId="0" applyFont="1" applyFill="1" applyBorder="1" applyAlignment="1">
      <alignment horizontal="center"/>
    </xf>
    <xf numFmtId="0" fontId="3" fillId="26" borderId="10" xfId="0" applyFont="1" applyFill="1" applyBorder="1" applyAlignment="1">
      <alignment horizontal="center"/>
    </xf>
    <xf numFmtId="0" fontId="0" fillId="26" borderId="51" xfId="0" applyFill="1" applyBorder="1"/>
    <xf numFmtId="0" fontId="0" fillId="26" borderId="52" xfId="0" applyFill="1" applyBorder="1"/>
    <xf numFmtId="0" fontId="6" fillId="26" borderId="15" xfId="0" applyFont="1" applyFill="1" applyBorder="1"/>
    <xf numFmtId="0" fontId="3" fillId="25" borderId="0" xfId="2068" applyFont="1" applyFill="1" applyAlignment="1">
      <alignment vertical="top"/>
    </xf>
    <xf numFmtId="0" fontId="58" fillId="25" borderId="16" xfId="2068" applyFont="1" applyFill="1" applyBorder="1" applyAlignment="1">
      <alignment vertical="top"/>
    </xf>
    <xf numFmtId="0" fontId="3" fillId="25" borderId="14" xfId="2068" applyFont="1" applyFill="1" applyBorder="1" applyAlignment="1">
      <alignment vertical="top"/>
    </xf>
    <xf numFmtId="0" fontId="58" fillId="25" borderId="53" xfId="2068" applyFont="1" applyFill="1" applyBorder="1" applyAlignment="1">
      <alignment vertical="top"/>
    </xf>
    <xf numFmtId="0" fontId="58" fillId="25" borderId="0" xfId="2068" applyFont="1" applyFill="1" applyAlignment="1">
      <alignment vertical="top"/>
    </xf>
    <xf numFmtId="0" fontId="58" fillId="25" borderId="52" xfId="2068" applyFont="1" applyFill="1" applyBorder="1" applyAlignment="1">
      <alignment vertical="top"/>
    </xf>
    <xf numFmtId="0" fontId="58" fillId="25" borderId="40" xfId="2068" applyFont="1" applyFill="1" applyBorder="1" applyAlignment="1">
      <alignment vertical="top"/>
    </xf>
    <xf numFmtId="0" fontId="58" fillId="25" borderId="21" xfId="2068" applyFont="1" applyFill="1" applyBorder="1" applyAlignment="1">
      <alignment vertical="top"/>
    </xf>
    <xf numFmtId="0" fontId="3" fillId="26" borderId="0" xfId="0" applyFont="1" applyFill="1" applyAlignment="1">
      <alignment horizontal="center"/>
    </xf>
    <xf numFmtId="0" fontId="63" fillId="25" borderId="54" xfId="2068" applyFont="1" applyFill="1" applyBorder="1" applyAlignment="1">
      <alignment horizontal="center" vertical="top"/>
    </xf>
    <xf numFmtId="0" fontId="63" fillId="25" borderId="55" xfId="2068" applyFont="1" applyFill="1" applyBorder="1" applyAlignment="1">
      <alignment horizontal="center" vertical="top"/>
    </xf>
    <xf numFmtId="0" fontId="58" fillId="25" borderId="11" xfId="2068" applyFont="1" applyFill="1" applyBorder="1" applyAlignment="1">
      <alignment horizontal="left" vertical="top"/>
    </xf>
    <xf numFmtId="0" fontId="58" fillId="25" borderId="12" xfId="2068" applyFont="1" applyFill="1" applyBorder="1" applyAlignment="1">
      <alignment horizontal="center" vertical="top"/>
    </xf>
    <xf numFmtId="0" fontId="58" fillId="25" borderId="13" xfId="2068" applyFont="1" applyFill="1" applyBorder="1" applyAlignment="1">
      <alignment horizontal="center" vertical="top"/>
    </xf>
    <xf numFmtId="0" fontId="74" fillId="25" borderId="21" xfId="2600" applyFont="1" applyFill="1" applyBorder="1" applyAlignment="1">
      <alignment horizontal="center"/>
    </xf>
    <xf numFmtId="0" fontId="74" fillId="25" borderId="19" xfId="2600" applyFont="1" applyFill="1" applyBorder="1" applyAlignment="1">
      <alignment horizontal="center"/>
    </xf>
    <xf numFmtId="0" fontId="74" fillId="25" borderId="20" xfId="2600" applyFont="1" applyFill="1" applyBorder="1" applyAlignment="1">
      <alignment horizontal="center"/>
    </xf>
    <xf numFmtId="0" fontId="5" fillId="25" borderId="56" xfId="2540" applyFont="1" applyFill="1" applyBorder="1"/>
    <xf numFmtId="0" fontId="5" fillId="25" borderId="57" xfId="2540" applyFont="1" applyFill="1" applyBorder="1"/>
    <xf numFmtId="0" fontId="58" fillId="25" borderId="56" xfId="2600" applyFont="1" applyFill="1" applyBorder="1" applyAlignment="1">
      <alignment horizontal="center"/>
    </xf>
    <xf numFmtId="0" fontId="58" fillId="25" borderId="57" xfId="2600" applyFont="1" applyFill="1" applyBorder="1" applyAlignment="1">
      <alignment horizontal="center"/>
    </xf>
    <xf numFmtId="0" fontId="58" fillId="25" borderId="34" xfId="2600" applyFont="1" applyFill="1" applyBorder="1" applyAlignment="1">
      <alignment horizontal="center"/>
    </xf>
    <xf numFmtId="0" fontId="63" fillId="25" borderId="56" xfId="2600" applyFont="1" applyFill="1" applyBorder="1" applyAlignment="1">
      <alignment horizontal="center"/>
    </xf>
    <xf numFmtId="0" fontId="63" fillId="25" borderId="57" xfId="2600" applyFont="1" applyFill="1" applyBorder="1" applyAlignment="1">
      <alignment horizontal="center"/>
    </xf>
    <xf numFmtId="0" fontId="63" fillId="25" borderId="34" xfId="2600" applyFont="1" applyFill="1" applyBorder="1" applyAlignment="1">
      <alignment horizontal="center"/>
    </xf>
    <xf numFmtId="0" fontId="58" fillId="25" borderId="58" xfId="2600" applyFont="1" applyFill="1" applyBorder="1" applyAlignment="1">
      <alignment horizontal="left"/>
    </xf>
    <xf numFmtId="0" fontId="58" fillId="25" borderId="59" xfId="2600" applyFont="1" applyFill="1" applyBorder="1" applyAlignment="1">
      <alignment horizontal="center"/>
    </xf>
    <xf numFmtId="0" fontId="5" fillId="25" borderId="60" xfId="2540" applyFont="1" applyFill="1" applyBorder="1" applyAlignment="1">
      <alignment vertical="top"/>
    </xf>
    <xf numFmtId="0" fontId="5" fillId="25" borderId="23" xfId="2540" applyFont="1" applyFill="1" applyBorder="1" applyAlignment="1">
      <alignment vertical="top"/>
    </xf>
    <xf numFmtId="0" fontId="58" fillId="25" borderId="23" xfId="2068" applyFont="1" applyFill="1" applyBorder="1" applyAlignment="1">
      <alignment vertical="top"/>
    </xf>
    <xf numFmtId="0" fontId="5" fillId="25" borderId="26" xfId="2540" applyFont="1" applyFill="1" applyBorder="1" applyAlignment="1">
      <alignment vertical="top"/>
    </xf>
    <xf numFmtId="0" fontId="58" fillId="25" borderId="26" xfId="2068" applyFont="1" applyFill="1" applyBorder="1" applyAlignment="1">
      <alignment vertical="top"/>
    </xf>
    <xf numFmtId="0" fontId="58" fillId="25" borderId="61" xfId="2068" applyFont="1" applyFill="1" applyBorder="1" applyAlignment="1">
      <alignment vertical="top"/>
    </xf>
    <xf numFmtId="0" fontId="5" fillId="25" borderId="27" xfId="2540" applyFont="1" applyFill="1" applyBorder="1" applyAlignment="1">
      <alignment horizontal="left" vertical="top"/>
    </xf>
    <xf numFmtId="0" fontId="5" fillId="25" borderId="61" xfId="2540" applyFont="1" applyFill="1" applyBorder="1" applyAlignment="1">
      <alignment horizontal="left" vertical="top"/>
    </xf>
    <xf numFmtId="0" fontId="5" fillId="25" borderId="26" xfId="2540" applyFont="1" applyFill="1" applyBorder="1" applyAlignment="1">
      <alignment horizontal="left" vertical="top"/>
    </xf>
    <xf numFmtId="0" fontId="5" fillId="25" borderId="24" xfId="2540" applyFont="1" applyFill="1" applyBorder="1" applyAlignment="1">
      <alignment horizontal="left" vertical="top"/>
    </xf>
    <xf numFmtId="0" fontId="5" fillId="25" borderId="23" xfId="2540" applyFont="1" applyFill="1" applyBorder="1" applyAlignment="1">
      <alignment horizontal="center" vertical="top"/>
    </xf>
    <xf numFmtId="0" fontId="5" fillId="25" borderId="26" xfId="2540" applyFont="1" applyFill="1" applyBorder="1" applyAlignment="1">
      <alignment horizontal="center" vertical="top"/>
    </xf>
    <xf numFmtId="0" fontId="5" fillId="25" borderId="11" xfId="2540" applyFont="1" applyFill="1" applyBorder="1" applyAlignment="1">
      <alignment vertical="top"/>
    </xf>
    <xf numFmtId="0" fontId="5" fillId="25" borderId="12" xfId="2540" applyFont="1" applyFill="1" applyBorder="1" applyAlignment="1">
      <alignment vertical="top"/>
    </xf>
    <xf numFmtId="0" fontId="3" fillId="25" borderId="37" xfId="0" applyFont="1" applyFill="1" applyBorder="1"/>
    <xf numFmtId="0" fontId="3" fillId="25" borderId="19" xfId="0" applyFont="1" applyFill="1" applyBorder="1"/>
    <xf numFmtId="0" fontId="5" fillId="25" borderId="41" xfId="2540" applyFont="1" applyFill="1" applyBorder="1"/>
    <xf numFmtId="0" fontId="5" fillId="25" borderId="16" xfId="2540" applyFont="1" applyFill="1" applyBorder="1"/>
    <xf numFmtId="0" fontId="5" fillId="25" borderId="14" xfId="2540" applyFont="1" applyFill="1" applyBorder="1" applyAlignment="1">
      <alignment horizontal="left"/>
    </xf>
    <xf numFmtId="0" fontId="5" fillId="25" borderId="62" xfId="2540" applyFont="1" applyFill="1" applyBorder="1" applyAlignment="1">
      <alignment horizontal="left"/>
    </xf>
    <xf numFmtId="0" fontId="5" fillId="25" borderId="62" xfId="2540" applyFont="1" applyFill="1" applyBorder="1" applyAlignment="1">
      <alignment horizontal="center"/>
    </xf>
    <xf numFmtId="0" fontId="5" fillId="25" borderId="15" xfId="2540" applyFont="1" applyFill="1" applyBorder="1" applyAlignment="1">
      <alignment horizontal="left"/>
    </xf>
    <xf numFmtId="0" fontId="5" fillId="25" borderId="12" xfId="2540" applyFont="1" applyFill="1" applyBorder="1" applyAlignment="1">
      <alignment horizontal="left"/>
    </xf>
    <xf numFmtId="0" fontId="5" fillId="25" borderId="13" xfId="2540" applyFont="1" applyFill="1" applyBorder="1" applyAlignment="1">
      <alignment horizontal="left"/>
    </xf>
    <xf numFmtId="0" fontId="5" fillId="25" borderId="17" xfId="2540" applyFont="1" applyFill="1" applyBorder="1" applyAlignment="1">
      <alignment horizontal="left"/>
    </xf>
    <xf numFmtId="0" fontId="5" fillId="25" borderId="63" xfId="2540" applyFont="1" applyFill="1" applyBorder="1"/>
    <xf numFmtId="0" fontId="5" fillId="25" borderId="64" xfId="2540" applyFont="1" applyFill="1" applyBorder="1"/>
    <xf numFmtId="0" fontId="58" fillId="25" borderId="65" xfId="2068" applyFont="1" applyFill="1" applyBorder="1" applyAlignment="1">
      <alignment vertical="top"/>
    </xf>
    <xf numFmtId="0" fontId="58" fillId="25" borderId="56" xfId="2068" applyFont="1" applyFill="1" applyBorder="1" applyAlignment="1">
      <alignment vertical="top"/>
    </xf>
    <xf numFmtId="0" fontId="58" fillId="25" borderId="57" xfId="2068" applyFont="1" applyFill="1" applyBorder="1" applyAlignment="1">
      <alignment vertical="top"/>
    </xf>
    <xf numFmtId="0" fontId="58" fillId="25" borderId="34" xfId="2068" applyFont="1" applyFill="1" applyBorder="1" applyAlignment="1">
      <alignment vertical="top"/>
    </xf>
    <xf numFmtId="0" fontId="58" fillId="25" borderId="12" xfId="2068" applyFont="1" applyFill="1" applyBorder="1" applyAlignment="1">
      <alignment vertical="top"/>
    </xf>
    <xf numFmtId="0" fontId="58" fillId="25" borderId="10" xfId="2068" applyFont="1" applyFill="1" applyBorder="1" applyAlignment="1">
      <alignment vertical="top"/>
    </xf>
    <xf numFmtId="0" fontId="58" fillId="25" borderId="37" xfId="2068" applyFont="1" applyFill="1" applyBorder="1" applyAlignment="1">
      <alignment vertical="top"/>
    </xf>
    <xf numFmtId="0" fontId="58" fillId="25" borderId="11" xfId="2068" applyFont="1" applyFill="1" applyBorder="1" applyAlignment="1">
      <alignment vertical="top"/>
    </xf>
    <xf numFmtId="0" fontId="58" fillId="25" borderId="50" xfId="2068" applyFont="1" applyFill="1" applyBorder="1" applyAlignment="1">
      <alignment vertical="top"/>
    </xf>
    <xf numFmtId="0" fontId="58" fillId="25" borderId="66" xfId="2068" applyFont="1" applyFill="1" applyBorder="1" applyAlignment="1">
      <alignment vertical="top"/>
    </xf>
    <xf numFmtId="0" fontId="74" fillId="24" borderId="15" xfId="2068" applyFont="1" applyFill="1" applyBorder="1"/>
    <xf numFmtId="0" fontId="74" fillId="24" borderId="16" xfId="2068" applyFont="1" applyFill="1" applyBorder="1"/>
    <xf numFmtId="0" fontId="74" fillId="24" borderId="67" xfId="2068" applyFont="1" applyFill="1" applyBorder="1"/>
    <xf numFmtId="0" fontId="74" fillId="24" borderId="41" xfId="2068" applyFont="1" applyFill="1" applyBorder="1"/>
    <xf numFmtId="0" fontId="74" fillId="24" borderId="14" xfId="2068" applyFont="1" applyFill="1" applyBorder="1"/>
    <xf numFmtId="0" fontId="74" fillId="24" borderId="0" xfId="2068" applyFont="1" applyFill="1"/>
    <xf numFmtId="0" fontId="74" fillId="24" borderId="52" xfId="2068" applyFont="1" applyFill="1" applyBorder="1"/>
    <xf numFmtId="0" fontId="74" fillId="24" borderId="40" xfId="2068" applyFont="1" applyFill="1" applyBorder="1"/>
    <xf numFmtId="0" fontId="74" fillId="24" borderId="22" xfId="2068" applyFont="1" applyFill="1" applyBorder="1"/>
    <xf numFmtId="0" fontId="74" fillId="24" borderId="10" xfId="2068" applyFont="1" applyFill="1" applyBorder="1"/>
    <xf numFmtId="0" fontId="74" fillId="24" borderId="38" xfId="2068" applyFont="1" applyFill="1" applyBorder="1"/>
    <xf numFmtId="0" fontId="74" fillId="24" borderId="36" xfId="2068" applyFont="1" applyFill="1" applyBorder="1"/>
    <xf numFmtId="0" fontId="74" fillId="24" borderId="12" xfId="2600" applyFont="1" applyFill="1" applyBorder="1"/>
    <xf numFmtId="0" fontId="3" fillId="24" borderId="13" xfId="0" applyFont="1" applyFill="1" applyBorder="1"/>
    <xf numFmtId="0" fontId="3" fillId="25" borderId="31" xfId="0" applyFont="1" applyFill="1" applyBorder="1"/>
    <xf numFmtId="0" fontId="58" fillId="25" borderId="48" xfId="2068" applyFont="1" applyFill="1" applyBorder="1" applyAlignment="1">
      <alignment vertical="top"/>
    </xf>
    <xf numFmtId="0" fontId="3" fillId="25" borderId="36" xfId="2542" applyFill="1" applyBorder="1" applyAlignment="1">
      <alignment horizontal="left" vertical="top"/>
    </xf>
    <xf numFmtId="0" fontId="74" fillId="25" borderId="12" xfId="2068" applyFont="1" applyFill="1" applyBorder="1" applyAlignment="1">
      <alignment vertical="top"/>
    </xf>
    <xf numFmtId="0" fontId="3" fillId="25" borderId="10" xfId="2068" applyFont="1" applyFill="1" applyBorder="1" applyAlignment="1">
      <alignment vertical="top"/>
    </xf>
    <xf numFmtId="0" fontId="60" fillId="25" borderId="12" xfId="2068" applyFont="1" applyFill="1" applyBorder="1" applyAlignment="1">
      <alignment vertical="top"/>
    </xf>
    <xf numFmtId="0" fontId="58" fillId="25" borderId="13" xfId="2068" applyFont="1" applyFill="1" applyBorder="1" applyAlignment="1">
      <alignment vertical="top"/>
    </xf>
    <xf numFmtId="0" fontId="3" fillId="24" borderId="0" xfId="2540" applyFill="1"/>
    <xf numFmtId="0" fontId="3" fillId="24" borderId="33" xfId="2540" applyFill="1" applyBorder="1"/>
    <xf numFmtId="0" fontId="3" fillId="24" borderId="40" xfId="2540" applyFill="1" applyBorder="1"/>
    <xf numFmtId="0" fontId="3" fillId="24" borderId="22" xfId="2540" applyFill="1" applyBorder="1"/>
    <xf numFmtId="0" fontId="3" fillId="24" borderId="52" xfId="2540" applyFill="1" applyBorder="1"/>
    <xf numFmtId="0" fontId="3" fillId="24" borderId="10" xfId="2540" applyFill="1" applyBorder="1"/>
    <xf numFmtId="0" fontId="3" fillId="24" borderId="38" xfId="2540" applyFill="1" applyBorder="1"/>
    <xf numFmtId="0" fontId="3" fillId="24" borderId="36" xfId="2540" applyFill="1" applyBorder="1"/>
    <xf numFmtId="0" fontId="77" fillId="25" borderId="12" xfId="2033" applyFont="1" applyFill="1" applyBorder="1"/>
    <xf numFmtId="0" fontId="3" fillId="25" borderId="33" xfId="2068" applyFont="1" applyFill="1" applyBorder="1" applyAlignment="1">
      <alignment vertical="top"/>
    </xf>
    <xf numFmtId="0" fontId="78" fillId="25" borderId="0" xfId="2105" applyFont="1" applyFill="1"/>
    <xf numFmtId="0" fontId="60" fillId="25" borderId="0" xfId="2068" applyFont="1" applyFill="1" applyAlignment="1">
      <alignment vertical="top"/>
    </xf>
    <xf numFmtId="0" fontId="58" fillId="25" borderId="33" xfId="2068" applyFont="1" applyFill="1" applyBorder="1" applyAlignment="1">
      <alignment vertical="top"/>
    </xf>
    <xf numFmtId="0" fontId="58" fillId="25" borderId="38" xfId="2068" applyFont="1" applyFill="1" applyBorder="1" applyAlignment="1">
      <alignment vertical="top"/>
    </xf>
    <xf numFmtId="0" fontId="78" fillId="25" borderId="36" xfId="2206" applyFont="1" applyFill="1" applyBorder="1"/>
    <xf numFmtId="0" fontId="78" fillId="25" borderId="36" xfId="2098" applyFont="1" applyFill="1" applyBorder="1"/>
    <xf numFmtId="0" fontId="79" fillId="25" borderId="0" xfId="2033" applyFont="1" applyFill="1"/>
    <xf numFmtId="0" fontId="3" fillId="25" borderId="37" xfId="2068" applyFont="1" applyFill="1" applyBorder="1" applyAlignment="1">
      <alignment vertical="top"/>
    </xf>
    <xf numFmtId="0" fontId="78" fillId="25" borderId="12" xfId="2105" applyFont="1" applyFill="1" applyBorder="1"/>
    <xf numFmtId="0" fontId="74" fillId="24" borderId="22" xfId="2068" applyFont="1" applyFill="1" applyBorder="1" applyAlignment="1">
      <alignment horizontal="left" indent="2"/>
    </xf>
    <xf numFmtId="0" fontId="74" fillId="25" borderId="13" xfId="2068" applyFont="1" applyFill="1" applyBorder="1" applyAlignment="1">
      <alignment vertical="top"/>
    </xf>
    <xf numFmtId="0" fontId="74" fillId="25" borderId="16" xfId="2068" applyFont="1" applyFill="1" applyBorder="1" applyAlignment="1">
      <alignment vertical="top"/>
    </xf>
    <xf numFmtId="0" fontId="58" fillId="26" borderId="0" xfId="2619" applyFont="1" applyFill="1"/>
    <xf numFmtId="0" fontId="58" fillId="24" borderId="13" xfId="2619" applyFont="1" applyFill="1" applyBorder="1"/>
    <xf numFmtId="0" fontId="3" fillId="25" borderId="36" xfId="2540" applyFill="1" applyBorder="1" applyAlignment="1">
      <alignment horizontal="left" vertical="top"/>
    </xf>
    <xf numFmtId="0" fontId="64" fillId="24" borderId="0" xfId="2540" applyFont="1" applyFill="1"/>
    <xf numFmtId="0" fontId="74" fillId="24" borderId="22" xfId="2068" applyFont="1" applyFill="1" applyBorder="1" applyAlignment="1">
      <alignment horizontal="left" indent="1"/>
    </xf>
    <xf numFmtId="0" fontId="74" fillId="24" borderId="22" xfId="2068" applyFont="1" applyFill="1" applyBorder="1" applyAlignment="1">
      <alignment horizontal="left"/>
    </xf>
    <xf numFmtId="0" fontId="74" fillId="25" borderId="48" xfId="2068" applyFont="1" applyFill="1" applyBorder="1" applyAlignment="1">
      <alignment vertical="top"/>
    </xf>
    <xf numFmtId="0" fontId="74" fillId="25" borderId="36" xfId="2068" applyFont="1" applyFill="1" applyBorder="1" applyAlignment="1">
      <alignment vertical="top"/>
    </xf>
    <xf numFmtId="0" fontId="3" fillId="24" borderId="18" xfId="2540" applyFill="1" applyBorder="1"/>
    <xf numFmtId="0" fontId="78" fillId="25" borderId="0" xfId="2046" applyFont="1" applyFill="1"/>
    <xf numFmtId="0" fontId="77" fillId="25" borderId="0" xfId="2033" applyFont="1" applyFill="1"/>
    <xf numFmtId="0" fontId="3" fillId="25" borderId="12" xfId="2562" applyFill="1" applyBorder="1"/>
    <xf numFmtId="0" fontId="3" fillId="25" borderId="37" xfId="2562" applyFill="1" applyBorder="1"/>
    <xf numFmtId="0" fontId="3" fillId="25" borderId="36" xfId="2542" applyFill="1" applyBorder="1" applyAlignment="1">
      <alignment vertical="top"/>
    </xf>
    <xf numFmtId="0" fontId="3" fillId="31" borderId="52" xfId="2540" applyFill="1" applyBorder="1"/>
    <xf numFmtId="0" fontId="3" fillId="24" borderId="20" xfId="2540" applyFill="1" applyBorder="1"/>
    <xf numFmtId="0" fontId="3" fillId="24" borderId="21" xfId="2540" applyFill="1" applyBorder="1"/>
    <xf numFmtId="0" fontId="3" fillId="24" borderId="68" xfId="2540" applyFill="1" applyBorder="1"/>
    <xf numFmtId="0" fontId="3" fillId="24" borderId="55" xfId="2540" applyFill="1" applyBorder="1"/>
    <xf numFmtId="0" fontId="3" fillId="24" borderId="19" xfId="2540" applyFill="1" applyBorder="1"/>
    <xf numFmtId="0" fontId="3" fillId="24" borderId="69" xfId="2540" applyFill="1" applyBorder="1"/>
    <xf numFmtId="0" fontId="3" fillId="24" borderId="70" xfId="2540" applyFill="1" applyBorder="1"/>
    <xf numFmtId="0" fontId="3" fillId="24" borderId="71" xfId="2540" applyFill="1" applyBorder="1"/>
    <xf numFmtId="0" fontId="74" fillId="26" borderId="0" xfId="2619" applyFont="1" applyFill="1"/>
    <xf numFmtId="0" fontId="81" fillId="25" borderId="12" xfId="2068" applyFont="1" applyFill="1" applyBorder="1" applyAlignment="1">
      <alignment vertical="top"/>
    </xf>
    <xf numFmtId="0" fontId="3" fillId="32" borderId="10" xfId="2068" applyFont="1" applyFill="1" applyBorder="1" applyAlignment="1">
      <alignment vertical="top"/>
    </xf>
    <xf numFmtId="0" fontId="61" fillId="25" borderId="10" xfId="2068" applyFont="1" applyFill="1" applyBorder="1" applyAlignment="1">
      <alignment vertical="top"/>
    </xf>
    <xf numFmtId="0" fontId="3" fillId="26" borderId="0" xfId="2619" applyFont="1" applyFill="1"/>
    <xf numFmtId="0" fontId="5" fillId="28" borderId="27" xfId="2540" applyFont="1" applyFill="1" applyBorder="1" applyAlignment="1">
      <alignment horizontal="left" wrapText="1"/>
    </xf>
    <xf numFmtId="0" fontId="5" fillId="28" borderId="27" xfId="2540" applyFont="1" applyFill="1" applyBorder="1" applyAlignment="1">
      <alignment wrapText="1"/>
    </xf>
    <xf numFmtId="0" fontId="3" fillId="26" borderId="72" xfId="0" applyFont="1" applyFill="1" applyBorder="1"/>
    <xf numFmtId="0" fontId="3" fillId="26" borderId="73" xfId="0" applyFont="1" applyFill="1" applyBorder="1"/>
    <xf numFmtId="0" fontId="58" fillId="25" borderId="40" xfId="2600" applyFont="1" applyFill="1" applyBorder="1"/>
    <xf numFmtId="0" fontId="58" fillId="25" borderId="74" xfId="2600" applyFont="1" applyFill="1" applyBorder="1"/>
    <xf numFmtId="0" fontId="3" fillId="25" borderId="14" xfId="0" applyFont="1" applyFill="1" applyBorder="1" applyAlignment="1">
      <alignment horizontal="center" vertical="center" wrapText="1"/>
    </xf>
    <xf numFmtId="0" fontId="3" fillId="25" borderId="10" xfId="0" applyFont="1" applyFill="1" applyBorder="1" applyAlignment="1">
      <alignment horizontal="center" vertical="center" wrapText="1"/>
    </xf>
    <xf numFmtId="0" fontId="43" fillId="25" borderId="14" xfId="0" applyFont="1" applyFill="1" applyBorder="1" applyAlignment="1">
      <alignment horizontal="center" vertical="center" wrapText="1"/>
    </xf>
    <xf numFmtId="0" fontId="82" fillId="25" borderId="40" xfId="2600" applyFont="1" applyFill="1" applyBorder="1"/>
    <xf numFmtId="0" fontId="3" fillId="24" borderId="0" xfId="0" applyFont="1" applyFill="1"/>
    <xf numFmtId="0" fontId="3" fillId="24" borderId="16" xfId="0" applyFont="1" applyFill="1" applyBorder="1"/>
    <xf numFmtId="165" fontId="3" fillId="24" borderId="14" xfId="1474" applyNumberFormat="1" applyFont="1" applyFill="1" applyBorder="1" applyAlignment="1">
      <alignment horizontal="center"/>
    </xf>
    <xf numFmtId="0" fontId="3" fillId="24" borderId="17" xfId="0" applyFont="1" applyFill="1" applyBorder="1"/>
    <xf numFmtId="0" fontId="3" fillId="24" borderId="15" xfId="0" applyFont="1" applyFill="1" applyBorder="1" applyAlignment="1">
      <alignment horizontal="center" vertical="center" wrapText="1"/>
    </xf>
    <xf numFmtId="0" fontId="3" fillId="24" borderId="16" xfId="0" applyFont="1" applyFill="1" applyBorder="1" applyAlignment="1">
      <alignment horizontal="center" vertical="center" wrapText="1"/>
    </xf>
    <xf numFmtId="0" fontId="3" fillId="24" borderId="17" xfId="0" applyFont="1" applyFill="1" applyBorder="1" applyAlignment="1">
      <alignment horizontal="center" vertical="center" wrapText="1"/>
    </xf>
    <xf numFmtId="0" fontId="58" fillId="24" borderId="17" xfId="0" applyFont="1" applyFill="1" applyBorder="1"/>
    <xf numFmtId="0" fontId="3" fillId="24" borderId="14" xfId="0" applyFont="1" applyFill="1" applyBorder="1" applyAlignment="1">
      <alignment horizontal="center" vertical="center" wrapText="1"/>
    </xf>
    <xf numFmtId="165" fontId="3" fillId="24" borderId="14" xfId="1482" applyNumberFormat="1" applyFont="1" applyFill="1" applyBorder="1" applyAlignment="1">
      <alignment horizontal="right" vertical="center" wrapText="1"/>
    </xf>
    <xf numFmtId="0" fontId="43" fillId="24" borderId="14" xfId="0" applyFont="1" applyFill="1" applyBorder="1" applyAlignment="1">
      <alignment horizontal="center" vertical="center" wrapText="1"/>
    </xf>
    <xf numFmtId="0" fontId="3" fillId="24" borderId="15" xfId="0" applyFont="1" applyFill="1" applyBorder="1"/>
    <xf numFmtId="0" fontId="3" fillId="24" borderId="14" xfId="0" applyFont="1" applyFill="1" applyBorder="1"/>
    <xf numFmtId="0" fontId="58" fillId="24" borderId="22" xfId="0" applyFont="1" applyFill="1" applyBorder="1"/>
    <xf numFmtId="0" fontId="58" fillId="24" borderId="0" xfId="0" applyFont="1" applyFill="1"/>
    <xf numFmtId="0" fontId="58" fillId="24" borderId="32" xfId="0" applyFont="1" applyFill="1" applyBorder="1"/>
    <xf numFmtId="0" fontId="58" fillId="24" borderId="22" xfId="0" applyFont="1" applyFill="1" applyBorder="1" applyAlignment="1">
      <alignment horizontal="left"/>
    </xf>
    <xf numFmtId="0" fontId="58" fillId="24" borderId="40" xfId="0" applyFont="1" applyFill="1" applyBorder="1" applyAlignment="1">
      <alignment horizontal="center" vertical="top"/>
    </xf>
    <xf numFmtId="165" fontId="58" fillId="24" borderId="40" xfId="1482" applyNumberFormat="1" applyFont="1" applyFill="1" applyBorder="1"/>
    <xf numFmtId="164" fontId="58" fillId="24" borderId="40" xfId="1482" applyNumberFormat="1" applyFont="1" applyFill="1" applyBorder="1"/>
    <xf numFmtId="165" fontId="3" fillId="24" borderId="40" xfId="1474" applyNumberFormat="1" applyFont="1" applyFill="1" applyBorder="1" applyAlignment="1">
      <alignment horizontal="center"/>
    </xf>
    <xf numFmtId="0" fontId="3" fillId="24" borderId="22" xfId="0" quotePrefix="1" applyFont="1" applyFill="1" applyBorder="1" applyAlignment="1">
      <alignment horizontal="left"/>
    </xf>
    <xf numFmtId="0" fontId="3" fillId="24" borderId="0" xfId="0" applyFont="1" applyFill="1" applyAlignment="1">
      <alignment horizontal="left"/>
    </xf>
    <xf numFmtId="0" fontId="3" fillId="24" borderId="32" xfId="0" applyFont="1" applyFill="1" applyBorder="1"/>
    <xf numFmtId="0" fontId="3" fillId="24" borderId="20" xfId="0" quotePrefix="1" applyFont="1" applyFill="1" applyBorder="1" applyAlignment="1">
      <alignment horizontal="left"/>
    </xf>
    <xf numFmtId="0" fontId="3" fillId="24" borderId="21" xfId="0" applyFont="1" applyFill="1" applyBorder="1" applyAlignment="1">
      <alignment horizontal="left"/>
    </xf>
    <xf numFmtId="43" fontId="3" fillId="24" borderId="13" xfId="1474" applyFont="1" applyFill="1" applyBorder="1"/>
    <xf numFmtId="17" fontId="3" fillId="24" borderId="10" xfId="0" applyNumberFormat="1" applyFont="1" applyFill="1" applyBorder="1" applyAlignment="1">
      <alignment horizontal="right"/>
    </xf>
    <xf numFmtId="167" fontId="3" fillId="24" borderId="10" xfId="0" applyNumberFormat="1" applyFont="1" applyFill="1" applyBorder="1"/>
    <xf numFmtId="166" fontId="3" fillId="24" borderId="10" xfId="1474" applyNumberFormat="1" applyFont="1" applyFill="1" applyBorder="1"/>
    <xf numFmtId="165" fontId="3" fillId="24" borderId="10" xfId="1474" applyNumberFormat="1" applyFont="1" applyFill="1" applyBorder="1"/>
    <xf numFmtId="0" fontId="3" fillId="24" borderId="21" xfId="0" applyFont="1" applyFill="1" applyBorder="1"/>
    <xf numFmtId="0" fontId="61" fillId="24" borderId="40" xfId="0" applyFont="1" applyFill="1" applyBorder="1"/>
    <xf numFmtId="0" fontId="58" fillId="24" borderId="40" xfId="2693" applyFont="1" applyFill="1" applyBorder="1" applyAlignment="1">
      <alignment horizontal="center" vertical="top"/>
    </xf>
    <xf numFmtId="0" fontId="3" fillId="24" borderId="11" xfId="0" quotePrefix="1" applyFont="1" applyFill="1" applyBorder="1" applyAlignment="1">
      <alignment horizontal="left"/>
    </xf>
    <xf numFmtId="17" fontId="3" fillId="24" borderId="10" xfId="0" quotePrefix="1" applyNumberFormat="1" applyFont="1" applyFill="1" applyBorder="1" applyAlignment="1">
      <alignment horizontal="center"/>
    </xf>
    <xf numFmtId="167" fontId="3" fillId="24" borderId="10" xfId="0" applyNumberFormat="1" applyFont="1" applyFill="1" applyBorder="1" applyAlignment="1">
      <alignment horizontal="center"/>
    </xf>
    <xf numFmtId="166" fontId="3" fillId="24" borderId="10" xfId="1474" applyNumberFormat="1" applyFont="1" applyFill="1" applyBorder="1" applyAlignment="1">
      <alignment horizontal="center"/>
    </xf>
    <xf numFmtId="0" fontId="3" fillId="24" borderId="15" xfId="0" quotePrefix="1" applyFont="1" applyFill="1" applyBorder="1" applyAlignment="1">
      <alignment horizontal="left"/>
    </xf>
    <xf numFmtId="165" fontId="3" fillId="24" borderId="13" xfId="1474" applyNumberFormat="1" applyFont="1" applyFill="1" applyBorder="1"/>
    <xf numFmtId="17" fontId="3" fillId="24" borderId="10" xfId="0" applyNumberFormat="1" applyFont="1" applyFill="1" applyBorder="1" applyAlignment="1">
      <alignment horizontal="center"/>
    </xf>
    <xf numFmtId="0" fontId="58" fillId="24" borderId="21" xfId="0" applyFont="1" applyFill="1" applyBorder="1"/>
    <xf numFmtId="0" fontId="58" fillId="24" borderId="19" xfId="0" applyFont="1" applyFill="1" applyBorder="1"/>
    <xf numFmtId="0" fontId="58" fillId="24" borderId="20" xfId="0" applyFont="1" applyFill="1" applyBorder="1"/>
    <xf numFmtId="0" fontId="58" fillId="24" borderId="18" xfId="2693" applyFont="1" applyFill="1" applyBorder="1" applyAlignment="1">
      <alignment horizontal="center" vertical="top"/>
    </xf>
    <xf numFmtId="165" fontId="58" fillId="24" borderId="18" xfId="1482" applyNumberFormat="1" applyFont="1" applyFill="1" applyBorder="1"/>
    <xf numFmtId="164" fontId="58" fillId="24" borderId="18" xfId="1482" applyNumberFormat="1" applyFont="1" applyFill="1" applyBorder="1"/>
    <xf numFmtId="17" fontId="3" fillId="24" borderId="10" xfId="0" quotePrefix="1" applyNumberFormat="1" applyFont="1" applyFill="1" applyBorder="1" applyAlignment="1">
      <alignment horizontal="right"/>
    </xf>
    <xf numFmtId="165" fontId="3" fillId="24" borderId="10" xfId="1474" applyNumberFormat="1" applyFont="1" applyFill="1" applyBorder="1" applyAlignment="1">
      <alignment horizontal="center"/>
    </xf>
    <xf numFmtId="0" fontId="3" fillId="26" borderId="75" xfId="0" applyFont="1" applyFill="1" applyBorder="1"/>
    <xf numFmtId="0" fontId="3" fillId="26" borderId="76" xfId="0" applyFont="1" applyFill="1" applyBorder="1"/>
    <xf numFmtId="0" fontId="3" fillId="26" borderId="77" xfId="0" applyFont="1" applyFill="1" applyBorder="1"/>
    <xf numFmtId="0" fontId="3" fillId="25" borderId="40" xfId="2600" applyFont="1" applyFill="1" applyBorder="1"/>
    <xf numFmtId="0" fontId="58" fillId="25" borderId="18" xfId="2600" applyFont="1" applyFill="1" applyBorder="1"/>
    <xf numFmtId="0" fontId="3" fillId="25" borderId="17" xfId="2068" applyFont="1" applyFill="1" applyBorder="1" applyAlignment="1">
      <alignment vertical="top"/>
    </xf>
    <xf numFmtId="0" fontId="3" fillId="25" borderId="36" xfId="2068" applyFont="1" applyFill="1" applyBorder="1" applyAlignment="1">
      <alignment horizontal="left" vertical="top"/>
    </xf>
    <xf numFmtId="0" fontId="64" fillId="25" borderId="36" xfId="2068" applyFont="1" applyFill="1" applyBorder="1" applyAlignment="1">
      <alignment vertical="top"/>
    </xf>
    <xf numFmtId="0" fontId="3" fillId="25" borderId="41" xfId="2068" applyFont="1" applyFill="1" applyBorder="1" applyAlignment="1">
      <alignment vertical="top"/>
    </xf>
    <xf numFmtId="0" fontId="64" fillId="25" borderId="36" xfId="2098" applyFont="1" applyFill="1" applyBorder="1"/>
    <xf numFmtId="0" fontId="39" fillId="25" borderId="12" xfId="2068" applyFont="1" applyFill="1" applyBorder="1" applyAlignment="1">
      <alignment vertical="top"/>
    </xf>
    <xf numFmtId="0" fontId="80" fillId="25" borderId="36" xfId="2098" applyFont="1" applyFill="1" applyBorder="1"/>
    <xf numFmtId="0" fontId="80" fillId="25" borderId="36" xfId="2098" applyFont="1" applyFill="1" applyBorder="1" applyAlignment="1">
      <alignment vertical="top"/>
    </xf>
    <xf numFmtId="0" fontId="64" fillId="25" borderId="36" xfId="2098" applyFont="1" applyFill="1" applyBorder="1" applyAlignment="1">
      <alignment vertical="top"/>
    </xf>
    <xf numFmtId="0" fontId="3" fillId="25" borderId="16" xfId="2068" applyFont="1" applyFill="1" applyBorder="1" applyAlignment="1">
      <alignment vertical="top"/>
    </xf>
    <xf numFmtId="0" fontId="3" fillId="25" borderId="67" xfId="2068" applyFont="1" applyFill="1" applyBorder="1" applyAlignment="1">
      <alignment vertical="top"/>
    </xf>
    <xf numFmtId="0" fontId="58" fillId="25" borderId="36" xfId="2587" applyFont="1" applyFill="1" applyBorder="1" applyAlignment="1">
      <alignment vertical="top"/>
    </xf>
    <xf numFmtId="0" fontId="3" fillId="25" borderId="52" xfId="2068" applyFont="1" applyFill="1" applyBorder="1" applyAlignment="1">
      <alignment vertical="top"/>
    </xf>
    <xf numFmtId="0" fontId="74" fillId="25" borderId="0" xfId="2068" applyFont="1" applyFill="1" applyAlignment="1">
      <alignment vertical="top"/>
    </xf>
    <xf numFmtId="0" fontId="74" fillId="25" borderId="52" xfId="2068" applyFont="1" applyFill="1" applyBorder="1" applyAlignment="1">
      <alignment vertical="top"/>
    </xf>
    <xf numFmtId="0" fontId="74" fillId="25" borderId="21" xfId="2068" applyFont="1" applyFill="1" applyBorder="1" applyAlignment="1">
      <alignment vertical="top"/>
    </xf>
    <xf numFmtId="0" fontId="74" fillId="25" borderId="55" xfId="2068" applyFont="1" applyFill="1" applyBorder="1" applyAlignment="1">
      <alignment vertical="top"/>
    </xf>
    <xf numFmtId="0" fontId="58" fillId="25" borderId="41" xfId="2068" applyFont="1" applyFill="1" applyBorder="1" applyAlignment="1">
      <alignment vertical="top"/>
    </xf>
    <xf numFmtId="0" fontId="65" fillId="25" borderId="16" xfId="2068" applyFont="1" applyFill="1" applyBorder="1" applyAlignment="1">
      <alignment vertical="top"/>
    </xf>
    <xf numFmtId="0" fontId="74" fillId="25" borderId="41" xfId="2068" applyFont="1" applyFill="1" applyBorder="1" applyAlignment="1">
      <alignment vertical="top"/>
    </xf>
    <xf numFmtId="0" fontId="65" fillId="25" borderId="0" xfId="2068" applyFont="1" applyFill="1" applyAlignment="1">
      <alignment vertical="top"/>
    </xf>
    <xf numFmtId="0" fontId="58" fillId="25" borderId="55" xfId="2068" applyFont="1" applyFill="1" applyBorder="1" applyAlignment="1">
      <alignment vertical="top"/>
    </xf>
    <xf numFmtId="0" fontId="65" fillId="25" borderId="21" xfId="2068" applyFont="1" applyFill="1" applyBorder="1" applyAlignment="1">
      <alignment vertical="top"/>
    </xf>
    <xf numFmtId="0" fontId="3" fillId="25" borderId="67" xfId="2568" applyFill="1" applyBorder="1"/>
    <xf numFmtId="0" fontId="3" fillId="25" borderId="33" xfId="2568" applyFill="1" applyBorder="1"/>
    <xf numFmtId="0" fontId="3" fillId="25" borderId="68" xfId="2568" applyFill="1" applyBorder="1"/>
    <xf numFmtId="0" fontId="3" fillId="25" borderId="78" xfId="2068" applyFont="1" applyFill="1" applyBorder="1" applyAlignment="1">
      <alignment vertical="top"/>
    </xf>
    <xf numFmtId="0" fontId="3" fillId="25" borderId="79" xfId="2068" applyFont="1" applyFill="1" applyBorder="1" applyAlignment="1">
      <alignment vertical="top"/>
    </xf>
    <xf numFmtId="0" fontId="3" fillId="25" borderId="37" xfId="2033" applyFill="1" applyBorder="1"/>
    <xf numFmtId="0" fontId="64" fillId="25" borderId="11" xfId="2033" applyFont="1" applyFill="1" applyBorder="1"/>
    <xf numFmtId="0" fontId="74" fillId="25" borderId="17" xfId="2068" applyFont="1" applyFill="1" applyBorder="1" applyAlignment="1">
      <alignment vertical="top"/>
    </xf>
    <xf numFmtId="0" fontId="3" fillId="25" borderId="67" xfId="2033" applyFill="1" applyBorder="1"/>
    <xf numFmtId="0" fontId="3" fillId="25" borderId="35" xfId="2068" applyFont="1" applyFill="1" applyBorder="1" applyAlignment="1">
      <alignment vertical="top"/>
    </xf>
    <xf numFmtId="0" fontId="3" fillId="25" borderId="53" xfId="2068" applyFont="1" applyFill="1" applyBorder="1" applyAlignment="1">
      <alignment vertical="top"/>
    </xf>
    <xf numFmtId="0" fontId="3" fillId="25" borderId="40" xfId="2068" applyFont="1" applyFill="1" applyBorder="1" applyAlignment="1">
      <alignment vertical="top"/>
    </xf>
    <xf numFmtId="0" fontId="74" fillId="25" borderId="32" xfId="2068" applyFont="1" applyFill="1" applyBorder="1" applyAlignment="1">
      <alignment vertical="top"/>
    </xf>
    <xf numFmtId="0" fontId="3" fillId="25" borderId="33" xfId="2033" applyFill="1" applyBorder="1"/>
    <xf numFmtId="0" fontId="58" fillId="25" borderId="32" xfId="2068" applyFont="1" applyFill="1" applyBorder="1" applyAlignment="1">
      <alignment vertical="top"/>
    </xf>
    <xf numFmtId="0" fontId="3" fillId="25" borderId="18" xfId="2068" applyFont="1" applyFill="1" applyBorder="1" applyAlignment="1">
      <alignment vertical="top"/>
    </xf>
    <xf numFmtId="0" fontId="74" fillId="25" borderId="19" xfId="2068" applyFont="1" applyFill="1" applyBorder="1" applyAlignment="1">
      <alignment vertical="top"/>
    </xf>
    <xf numFmtId="0" fontId="3" fillId="25" borderId="68" xfId="2033" applyFill="1" applyBorder="1"/>
    <xf numFmtId="0" fontId="58" fillId="25" borderId="79" xfId="2068" applyFont="1" applyFill="1" applyBorder="1" applyAlignment="1">
      <alignment vertical="top"/>
    </xf>
    <xf numFmtId="0" fontId="58" fillId="25" borderId="17" xfId="2068" applyFont="1" applyFill="1" applyBorder="1" applyAlignment="1">
      <alignment vertical="top"/>
    </xf>
    <xf numFmtId="0" fontId="58" fillId="25" borderId="54" xfId="2068" applyFont="1" applyFill="1" applyBorder="1" applyAlignment="1">
      <alignment vertical="top"/>
    </xf>
    <xf numFmtId="0" fontId="5" fillId="25" borderId="12" xfId="0" applyFont="1" applyFill="1" applyBorder="1" applyAlignment="1">
      <alignment horizontal="center"/>
    </xf>
    <xf numFmtId="0" fontId="5" fillId="25" borderId="13" xfId="0" applyFont="1" applyFill="1" applyBorder="1" applyAlignment="1">
      <alignment horizontal="center"/>
    </xf>
    <xf numFmtId="0" fontId="6" fillId="26" borderId="45" xfId="0" applyFont="1" applyFill="1" applyBorder="1"/>
    <xf numFmtId="0" fontId="3" fillId="29" borderId="0" xfId="0" applyFont="1" applyFill="1"/>
    <xf numFmtId="14" fontId="83" fillId="0" borderId="10" xfId="2629" applyNumberFormat="1" applyBorder="1" applyAlignment="1">
      <alignment vertical="top"/>
    </xf>
    <xf numFmtId="167" fontId="83" fillId="0" borderId="10" xfId="2629" quotePrefix="1" applyNumberFormat="1" applyBorder="1" applyAlignment="1">
      <alignment horizontal="right" vertical="top"/>
    </xf>
    <xf numFmtId="0" fontId="3" fillId="26" borderId="0" xfId="0" quotePrefix="1" applyFont="1" applyFill="1"/>
    <xf numFmtId="0" fontId="74" fillId="24" borderId="11" xfId="2068" applyFont="1" applyFill="1" applyBorder="1" applyAlignment="1">
      <alignment horizontal="left" indent="2"/>
    </xf>
    <xf numFmtId="0" fontId="3" fillId="24" borderId="12" xfId="2540" applyFill="1" applyBorder="1"/>
    <xf numFmtId="0" fontId="3" fillId="24" borderId="37" xfId="2540" applyFill="1" applyBorder="1"/>
    <xf numFmtId="0" fontId="3" fillId="24" borderId="12" xfId="2033" applyFill="1" applyBorder="1" applyAlignment="1">
      <alignment horizontal="left"/>
    </xf>
    <xf numFmtId="0" fontId="3" fillId="24" borderId="12" xfId="2033" applyFill="1" applyBorder="1"/>
    <xf numFmtId="0" fontId="74" fillId="24" borderId="12" xfId="2068" applyFont="1" applyFill="1" applyBorder="1"/>
    <xf numFmtId="0" fontId="3" fillId="24" borderId="10" xfId="2033" applyFill="1" applyBorder="1" applyAlignment="1">
      <alignment horizontal="center"/>
    </xf>
    <xf numFmtId="0" fontId="3" fillId="24" borderId="11" xfId="2540" applyFill="1" applyBorder="1"/>
    <xf numFmtId="0" fontId="3" fillId="24" borderId="14" xfId="2540" applyFill="1" applyBorder="1"/>
    <xf numFmtId="0" fontId="3" fillId="24" borderId="41" xfId="2540" applyFill="1" applyBorder="1"/>
    <xf numFmtId="0" fontId="3" fillId="24" borderId="62" xfId="2540" applyFill="1" applyBorder="1"/>
    <xf numFmtId="0" fontId="74" fillId="24" borderId="16" xfId="2600" applyFont="1" applyFill="1" applyBorder="1"/>
    <xf numFmtId="0" fontId="74" fillId="24" borderId="21" xfId="2600" applyFont="1" applyFill="1" applyBorder="1"/>
    <xf numFmtId="0" fontId="58" fillId="24" borderId="19" xfId="2619" applyFont="1" applyFill="1" applyBorder="1"/>
    <xf numFmtId="0" fontId="58" fillId="24" borderId="17" xfId="2619" applyFont="1" applyFill="1" applyBorder="1"/>
    <xf numFmtId="0" fontId="64" fillId="24" borderId="12" xfId="2540" applyFont="1" applyFill="1" applyBorder="1"/>
    <xf numFmtId="0" fontId="58" fillId="24" borderId="11" xfId="2540" applyFont="1" applyFill="1" applyBorder="1"/>
    <xf numFmtId="0" fontId="64" fillId="24" borderId="36" xfId="2540" applyFont="1" applyFill="1" applyBorder="1"/>
    <xf numFmtId="0" fontId="3" fillId="24" borderId="11" xfId="2033" applyFill="1" applyBorder="1" applyAlignment="1">
      <alignment horizontal="left"/>
    </xf>
    <xf numFmtId="0" fontId="64" fillId="24" borderId="11" xfId="2033" applyFont="1" applyFill="1" applyBorder="1" applyAlignment="1">
      <alignment horizontal="left"/>
    </xf>
    <xf numFmtId="0" fontId="3" fillId="24" borderId="80" xfId="2540" applyFill="1" applyBorder="1"/>
    <xf numFmtId="0" fontId="74" fillId="24" borderId="0" xfId="2600" applyFont="1" applyFill="1"/>
    <xf numFmtId="0" fontId="58" fillId="24" borderId="32" xfId="2619" applyFont="1" applyFill="1" applyBorder="1"/>
    <xf numFmtId="172" fontId="13" fillId="25" borderId="18" xfId="2616" applyNumberFormat="1" applyFont="1" applyFill="1" applyBorder="1" applyAlignment="1">
      <alignment horizontal="center" vertical="top" wrapText="1"/>
    </xf>
    <xf numFmtId="172" fontId="13" fillId="27" borderId="81" xfId="0" applyNumberFormat="1" applyFont="1" applyFill="1" applyBorder="1" applyAlignment="1" applyProtection="1">
      <alignment horizontal="center"/>
      <protection locked="0"/>
    </xf>
    <xf numFmtId="0" fontId="0" fillId="26" borderId="21" xfId="0" applyFill="1" applyBorder="1" applyProtection="1">
      <protection locked="0"/>
    </xf>
    <xf numFmtId="0" fontId="3" fillId="25" borderId="11" xfId="0" applyFont="1" applyFill="1" applyBorder="1" applyAlignment="1">
      <alignment vertical="top"/>
    </xf>
    <xf numFmtId="0" fontId="3" fillId="25" borderId="12" xfId="0" applyFont="1" applyFill="1" applyBorder="1" applyAlignment="1">
      <alignment vertical="top"/>
    </xf>
    <xf numFmtId="0" fontId="3" fillId="25" borderId="13" xfId="0" applyFont="1" applyFill="1" applyBorder="1" applyAlignment="1">
      <alignment vertical="top"/>
    </xf>
    <xf numFmtId="0" fontId="3" fillId="25" borderId="10" xfId="0" applyFont="1" applyFill="1" applyBorder="1" applyAlignment="1">
      <alignment vertical="top"/>
    </xf>
    <xf numFmtId="0" fontId="3" fillId="33" borderId="22" xfId="0" applyFont="1" applyFill="1" applyBorder="1"/>
    <xf numFmtId="0" fontId="3" fillId="33" borderId="0" xfId="0" applyFont="1" applyFill="1"/>
    <xf numFmtId="0" fontId="3" fillId="31" borderId="11" xfId="0" applyFont="1" applyFill="1" applyBorder="1"/>
    <xf numFmtId="0" fontId="3" fillId="31" borderId="12" xfId="0" applyFont="1" applyFill="1" applyBorder="1"/>
    <xf numFmtId="0" fontId="3" fillId="31" borderId="13" xfId="0" applyFont="1" applyFill="1" applyBorder="1"/>
    <xf numFmtId="0" fontId="3" fillId="31" borderId="19" xfId="0" applyFont="1" applyFill="1" applyBorder="1"/>
    <xf numFmtId="0" fontId="3" fillId="31" borderId="18" xfId="0" applyFont="1" applyFill="1" applyBorder="1"/>
    <xf numFmtId="14" fontId="3" fillId="0" borderId="10" xfId="2546" applyNumberFormat="1" applyBorder="1" applyAlignment="1">
      <alignment vertical="top"/>
    </xf>
    <xf numFmtId="171" fontId="3" fillId="0" borderId="10" xfId="2546" applyBorder="1" applyAlignment="1">
      <alignment vertical="top"/>
    </xf>
    <xf numFmtId="0" fontId="76" fillId="26" borderId="0" xfId="0" applyFont="1" applyFill="1"/>
    <xf numFmtId="0" fontId="86" fillId="25" borderId="36" xfId="2540" applyFont="1" applyFill="1" applyBorder="1" applyAlignment="1">
      <alignment horizontal="left" vertical="top"/>
    </xf>
    <xf numFmtId="0" fontId="86" fillId="25" borderId="12" xfId="2068" applyFont="1" applyFill="1" applyBorder="1" applyAlignment="1">
      <alignment vertical="top"/>
    </xf>
    <xf numFmtId="0" fontId="86" fillId="25" borderId="48" xfId="2068" applyFont="1" applyFill="1" applyBorder="1" applyAlignment="1">
      <alignment vertical="top"/>
    </xf>
    <xf numFmtId="0" fontId="86" fillId="25" borderId="36" xfId="2068" applyFont="1" applyFill="1" applyBorder="1" applyAlignment="1">
      <alignment vertical="top"/>
    </xf>
    <xf numFmtId="0" fontId="86" fillId="25" borderId="10" xfId="2068" applyFont="1" applyFill="1" applyBorder="1" applyAlignment="1">
      <alignment vertical="top"/>
    </xf>
    <xf numFmtId="0" fontId="86" fillId="25" borderId="13" xfId="2068" applyFont="1" applyFill="1" applyBorder="1" applyAlignment="1">
      <alignment vertical="top"/>
    </xf>
    <xf numFmtId="0" fontId="11" fillId="26" borderId="0" xfId="0" applyFont="1" applyFill="1" applyAlignment="1">
      <alignment vertical="top"/>
    </xf>
    <xf numFmtId="0" fontId="13" fillId="26" borderId="0" xfId="0" applyFont="1" applyFill="1" applyAlignment="1">
      <alignment horizontal="left" indent="3"/>
    </xf>
    <xf numFmtId="0" fontId="13" fillId="26" borderId="0" xfId="0" applyFont="1" applyFill="1" applyAlignment="1">
      <alignment horizontal="left" indent="2"/>
    </xf>
    <xf numFmtId="0" fontId="0" fillId="26" borderId="80" xfId="0" applyFill="1" applyBorder="1"/>
    <xf numFmtId="0" fontId="0" fillId="29" borderId="0" xfId="0" applyFill="1"/>
    <xf numFmtId="0" fontId="43" fillId="25" borderId="10" xfId="2540" applyFont="1" applyFill="1" applyBorder="1" applyAlignment="1">
      <alignment horizontal="center" vertical="center"/>
    </xf>
    <xf numFmtId="0" fontId="43" fillId="25" borderId="38" xfId="2540" applyFont="1" applyFill="1" applyBorder="1" applyAlignment="1">
      <alignment horizontal="center" vertical="center"/>
    </xf>
    <xf numFmtId="0" fontId="43" fillId="25" borderId="41" xfId="2540" applyFont="1" applyFill="1" applyBorder="1" applyAlignment="1">
      <alignment horizontal="center" vertical="center"/>
    </xf>
    <xf numFmtId="0" fontId="43" fillId="25" borderId="37" xfId="2540" applyFont="1" applyFill="1" applyBorder="1" applyAlignment="1">
      <alignment horizontal="center" vertical="center"/>
    </xf>
    <xf numFmtId="0" fontId="0" fillId="29" borderId="40" xfId="0" applyFill="1" applyBorder="1" applyProtection="1">
      <protection locked="0" hidden="1"/>
    </xf>
    <xf numFmtId="0" fontId="0" fillId="27" borderId="10" xfId="0" applyFill="1" applyBorder="1" applyAlignment="1" applyProtection="1">
      <alignment horizontal="center"/>
      <protection locked="0"/>
    </xf>
    <xf numFmtId="0" fontId="3" fillId="26" borderId="10" xfId="0" applyFont="1" applyFill="1" applyBorder="1" applyProtection="1">
      <protection locked="0"/>
    </xf>
    <xf numFmtId="0" fontId="3" fillId="27" borderId="38" xfId="0" applyFont="1" applyFill="1" applyBorder="1" applyProtection="1">
      <protection locked="0"/>
    </xf>
    <xf numFmtId="0" fontId="3" fillId="25" borderId="18" xfId="2033" applyFill="1" applyBorder="1" applyAlignment="1">
      <alignment horizontal="left" indent="1"/>
    </xf>
    <xf numFmtId="0" fontId="42" fillId="31" borderId="15" xfId="0" applyFont="1" applyFill="1" applyBorder="1" applyAlignment="1">
      <alignment horizontal="center" vertical="center"/>
    </xf>
    <xf numFmtId="171" fontId="40" fillId="31" borderId="10" xfId="2544" applyFont="1" applyFill="1" applyBorder="1" applyAlignment="1">
      <alignment horizontal="center" vertical="center" wrapText="1"/>
    </xf>
    <xf numFmtId="165" fontId="62" fillId="24" borderId="82" xfId="1474" applyNumberFormat="1" applyFont="1" applyFill="1" applyBorder="1" applyAlignment="1">
      <alignment horizontal="left" vertical="center"/>
    </xf>
    <xf numFmtId="165" fontId="41" fillId="24" borderId="15" xfId="1474" applyNumberFormat="1" applyFont="1" applyFill="1" applyBorder="1" applyAlignment="1">
      <alignment horizontal="left"/>
    </xf>
    <xf numFmtId="165" fontId="41" fillId="24" borderId="11" xfId="1474" applyNumberFormat="1" applyFont="1" applyFill="1" applyBorder="1" applyAlignment="1">
      <alignment horizontal="left"/>
    </xf>
    <xf numFmtId="165" fontId="41" fillId="24" borderId="20" xfId="1474" applyNumberFormat="1" applyFont="1" applyFill="1" applyBorder="1" applyAlignment="1">
      <alignment horizontal="left" vertical="center"/>
    </xf>
    <xf numFmtId="165" fontId="41" fillId="24" borderId="22" xfId="1474" applyNumberFormat="1" applyFont="1" applyFill="1" applyBorder="1" applyAlignment="1">
      <alignment horizontal="left"/>
    </xf>
    <xf numFmtId="165" fontId="41" fillId="24" borderId="16" xfId="1474" applyNumberFormat="1" applyFont="1" applyFill="1" applyBorder="1" applyAlignment="1">
      <alignment horizontal="center"/>
    </xf>
    <xf numFmtId="165" fontId="41" fillId="24" borderId="12" xfId="1474" applyNumberFormat="1" applyFont="1" applyFill="1" applyBorder="1" applyAlignment="1">
      <alignment horizontal="center"/>
    </xf>
    <xf numFmtId="165" fontId="41" fillId="24" borderId="16" xfId="1474" applyNumberFormat="1" applyFont="1" applyFill="1" applyBorder="1" applyAlignment="1">
      <alignment horizontal="center" vertical="center" wrapText="1"/>
    </xf>
    <xf numFmtId="165" fontId="41" fillId="24" borderId="21" xfId="1474" applyNumberFormat="1" applyFont="1" applyFill="1" applyBorder="1" applyAlignment="1">
      <alignment horizontal="center" vertical="center"/>
    </xf>
    <xf numFmtId="165" fontId="41" fillId="24" borderId="0" xfId="1474" applyNumberFormat="1" applyFont="1" applyFill="1" applyBorder="1" applyAlignment="1">
      <alignment horizontal="center"/>
    </xf>
    <xf numFmtId="165" fontId="40" fillId="24" borderId="20" xfId="1474" applyNumberFormat="1" applyFont="1" applyFill="1" applyBorder="1" applyAlignment="1">
      <alignment horizontal="center" vertical="center"/>
    </xf>
    <xf numFmtId="165" fontId="41" fillId="24" borderId="11" xfId="1474" applyNumberFormat="1" applyFont="1" applyFill="1" applyBorder="1" applyAlignment="1">
      <alignment horizontal="center"/>
    </xf>
    <xf numFmtId="165" fontId="41" fillId="24" borderId="15" xfId="1474" applyNumberFormat="1" applyFont="1" applyFill="1" applyBorder="1" applyAlignment="1">
      <alignment horizontal="center" vertical="center" wrapText="1"/>
    </xf>
    <xf numFmtId="165" fontId="41" fillId="24" borderId="20" xfId="1474" applyNumberFormat="1" applyFont="1" applyFill="1" applyBorder="1" applyAlignment="1">
      <alignment horizontal="center" vertical="center"/>
    </xf>
    <xf numFmtId="165" fontId="41" fillId="24" borderId="22" xfId="1474" applyNumberFormat="1" applyFont="1" applyFill="1" applyBorder="1" applyAlignment="1">
      <alignment horizontal="center"/>
    </xf>
    <xf numFmtId="14" fontId="88" fillId="0" borderId="10" xfId="2040" applyNumberFormat="1" applyBorder="1" applyAlignment="1">
      <alignment vertical="top"/>
    </xf>
    <xf numFmtId="0" fontId="88" fillId="0" borderId="10" xfId="2040" applyBorder="1" applyAlignment="1">
      <alignment vertical="top"/>
    </xf>
    <xf numFmtId="167" fontId="41" fillId="24" borderId="40" xfId="1474" applyNumberFormat="1" applyFont="1" applyFill="1" applyBorder="1" applyAlignment="1">
      <alignment horizontal="center"/>
    </xf>
    <xf numFmtId="167" fontId="41" fillId="24" borderId="18" xfId="1474" applyNumberFormat="1" applyFont="1" applyFill="1" applyBorder="1" applyAlignment="1">
      <alignment horizontal="center" vertical="center"/>
    </xf>
    <xf numFmtId="167" fontId="41" fillId="24" borderId="14" xfId="1474" applyNumberFormat="1" applyFont="1" applyFill="1" applyBorder="1" applyAlignment="1">
      <alignment horizontal="center" vertical="center" wrapText="1"/>
    </xf>
    <xf numFmtId="167" fontId="41" fillId="24" borderId="10" xfId="1474" applyNumberFormat="1" applyFont="1" applyFill="1" applyBorder="1" applyAlignment="1">
      <alignment horizontal="center"/>
    </xf>
    <xf numFmtId="167" fontId="41" fillId="24" borderId="10" xfId="1474" applyNumberFormat="1" applyFont="1" applyFill="1" applyBorder="1" applyAlignment="1">
      <alignment horizontal="right"/>
    </xf>
    <xf numFmtId="43" fontId="41" fillId="31" borderId="22" xfId="1474" applyFont="1" applyFill="1" applyBorder="1" applyAlignment="1">
      <alignment horizontal="center"/>
    </xf>
    <xf numFmtId="43" fontId="41" fillId="31" borderId="20" xfId="1474" applyFont="1" applyFill="1" applyBorder="1" applyAlignment="1">
      <alignment horizontal="center" vertical="center"/>
    </xf>
    <xf numFmtId="43" fontId="41" fillId="31" borderId="11" xfId="1474" applyFont="1" applyFill="1" applyBorder="1" applyAlignment="1">
      <alignment horizontal="center"/>
    </xf>
    <xf numFmtId="43" fontId="40" fillId="31" borderId="20" xfId="1474" applyFont="1" applyFill="1" applyBorder="1" applyAlignment="1">
      <alignment horizontal="center" vertical="center"/>
    </xf>
    <xf numFmtId="0" fontId="13" fillId="26" borderId="0" xfId="0" applyFont="1" applyFill="1" applyAlignment="1">
      <alignment wrapText="1"/>
    </xf>
    <xf numFmtId="0" fontId="13" fillId="26" borderId="0" xfId="0" applyFont="1" applyFill="1" applyAlignment="1" applyProtection="1">
      <alignment wrapText="1"/>
      <protection locked="0"/>
    </xf>
    <xf numFmtId="171" fontId="13" fillId="26" borderId="0" xfId="2544" applyFont="1" applyFill="1"/>
    <xf numFmtId="0" fontId="40" fillId="25" borderId="11" xfId="0" applyFont="1" applyFill="1" applyBorder="1" applyAlignment="1">
      <alignment horizontal="center" vertical="center" wrapText="1"/>
    </xf>
    <xf numFmtId="0" fontId="0" fillId="24" borderId="10" xfId="0" applyFill="1" applyBorder="1"/>
    <xf numFmtId="0" fontId="14" fillId="26" borderId="0" xfId="0" quotePrefix="1" applyFont="1" applyFill="1" applyAlignment="1">
      <alignment horizontal="right"/>
    </xf>
    <xf numFmtId="0" fontId="0" fillId="26" borderId="40" xfId="0" applyFill="1" applyBorder="1"/>
    <xf numFmtId="0" fontId="41" fillId="24" borderId="14" xfId="0" applyFont="1" applyFill="1" applyBorder="1" applyAlignment="1">
      <alignment horizontal="left" vertical="center" wrapText="1"/>
    </xf>
    <xf numFmtId="0" fontId="41" fillId="24" borderId="40" xfId="0" applyFont="1" applyFill="1" applyBorder="1" applyAlignment="1">
      <alignment horizontal="left" vertical="center" indent="2"/>
    </xf>
    <xf numFmtId="0" fontId="41" fillId="24" borderId="18" xfId="0" applyFont="1" applyFill="1" applyBorder="1" applyAlignment="1">
      <alignment horizontal="left" vertical="center" indent="2"/>
    </xf>
    <xf numFmtId="0" fontId="41" fillId="24" borderId="40" xfId="0" applyFont="1" applyFill="1" applyBorder="1" applyAlignment="1">
      <alignment horizontal="left" indent="2"/>
    </xf>
    <xf numFmtId="0" fontId="41" fillId="24" borderId="18" xfId="0" applyFont="1" applyFill="1" applyBorder="1" applyAlignment="1">
      <alignment horizontal="left" indent="2"/>
    </xf>
    <xf numFmtId="17" fontId="41" fillId="24" borderId="40" xfId="0" applyNumberFormat="1" applyFont="1" applyFill="1" applyBorder="1" applyAlignment="1">
      <alignment horizontal="left" indent="2"/>
    </xf>
    <xf numFmtId="0" fontId="40" fillId="24" borderId="10" xfId="0" applyFont="1" applyFill="1" applyBorder="1" applyAlignment="1">
      <alignment horizontal="left" vertical="center" wrapText="1"/>
    </xf>
    <xf numFmtId="165" fontId="62" fillId="24" borderId="83" xfId="1474" applyNumberFormat="1" applyFont="1" applyFill="1" applyBorder="1" applyAlignment="1">
      <alignment vertical="center"/>
    </xf>
    <xf numFmtId="0" fontId="40" fillId="25" borderId="84" xfId="2042" applyFont="1" applyFill="1" applyBorder="1" applyAlignment="1">
      <alignment horizontal="center" vertical="center" wrapText="1"/>
    </xf>
    <xf numFmtId="0" fontId="42" fillId="31" borderId="85" xfId="0" applyFont="1" applyFill="1" applyBorder="1" applyAlignment="1">
      <alignment horizontal="center" vertical="center"/>
    </xf>
    <xf numFmtId="43" fontId="41" fillId="31" borderId="86" xfId="1474" applyFont="1" applyFill="1" applyBorder="1" applyAlignment="1">
      <alignment horizontal="center"/>
    </xf>
    <xf numFmtId="43" fontId="41" fillId="31" borderId="87" xfId="1474" applyFont="1" applyFill="1" applyBorder="1" applyAlignment="1">
      <alignment horizontal="center" vertical="center"/>
    </xf>
    <xf numFmtId="43" fontId="41" fillId="31" borderId="84" xfId="1474" applyFont="1" applyFill="1" applyBorder="1" applyAlignment="1">
      <alignment horizontal="center"/>
    </xf>
    <xf numFmtId="43" fontId="40" fillId="31" borderId="87" xfId="1474" applyFont="1" applyFill="1" applyBorder="1" applyAlignment="1">
      <alignment horizontal="center" vertical="center"/>
    </xf>
    <xf numFmtId="0" fontId="0" fillId="26" borderId="70" xfId="0" applyFill="1" applyBorder="1"/>
    <xf numFmtId="0" fontId="73" fillId="26" borderId="88" xfId="0" applyFont="1" applyFill="1" applyBorder="1"/>
    <xf numFmtId="0" fontId="0" fillId="26" borderId="89" xfId="0" applyFill="1" applyBorder="1"/>
    <xf numFmtId="0" fontId="0" fillId="26" borderId="90" xfId="0" applyFill="1" applyBorder="1"/>
    <xf numFmtId="0" fontId="0" fillId="26" borderId="91" xfId="0" applyFill="1" applyBorder="1"/>
    <xf numFmtId="0" fontId="0" fillId="26" borderId="92" xfId="0" applyFill="1" applyBorder="1"/>
    <xf numFmtId="0" fontId="3" fillId="26" borderId="91" xfId="0" applyFont="1" applyFill="1" applyBorder="1"/>
    <xf numFmtId="0" fontId="3" fillId="28" borderId="93" xfId="0" applyFont="1" applyFill="1" applyBorder="1" applyAlignment="1">
      <alignment horizontal="right"/>
    </xf>
    <xf numFmtId="0" fontId="0" fillId="26" borderId="94" xfId="0" applyFill="1" applyBorder="1"/>
    <xf numFmtId="0" fontId="0" fillId="26" borderId="95" xfId="0" applyFill="1" applyBorder="1"/>
    <xf numFmtId="14" fontId="3" fillId="0" borderId="10" xfId="2544" applyNumberFormat="1" applyBorder="1" applyAlignment="1">
      <alignment vertical="top"/>
    </xf>
    <xf numFmtId="171" fontId="3" fillId="0" borderId="10" xfId="2544" applyBorder="1" applyAlignment="1">
      <alignment vertical="top"/>
    </xf>
    <xf numFmtId="165" fontId="41" fillId="24" borderId="14" xfId="1474" applyNumberFormat="1" applyFont="1" applyFill="1" applyBorder="1" applyAlignment="1">
      <alignment horizontal="center"/>
    </xf>
    <xf numFmtId="0" fontId="0" fillId="25" borderId="10" xfId="0" applyFill="1" applyBorder="1" applyAlignment="1">
      <alignment horizontal="center"/>
    </xf>
    <xf numFmtId="169" fontId="41" fillId="24" borderId="14" xfId="1592" applyNumberFormat="1" applyFont="1" applyFill="1" applyBorder="1" applyAlignment="1">
      <alignment horizontal="center"/>
    </xf>
    <xf numFmtId="167" fontId="41" fillId="24" borderId="14" xfId="1474" applyNumberFormat="1" applyFont="1" applyFill="1" applyBorder="1" applyAlignment="1">
      <alignment horizontal="center"/>
    </xf>
    <xf numFmtId="165" fontId="40" fillId="24" borderId="10" xfId="1474" applyNumberFormat="1" applyFont="1" applyFill="1" applyBorder="1" applyAlignment="1">
      <alignment horizontal="center" vertical="center"/>
    </xf>
    <xf numFmtId="165" fontId="40" fillId="24" borderId="10" xfId="1474" applyNumberFormat="1" applyFont="1" applyFill="1" applyBorder="1" applyAlignment="1">
      <alignment vertical="center"/>
    </xf>
    <xf numFmtId="0" fontId="0" fillId="26" borderId="12" xfId="0" applyFill="1" applyBorder="1"/>
    <xf numFmtId="0" fontId="92" fillId="25" borderId="10" xfId="0" applyFont="1" applyFill="1" applyBorder="1" applyAlignment="1">
      <alignment horizontal="center"/>
    </xf>
    <xf numFmtId="0" fontId="93" fillId="25" borderId="10" xfId="2540" applyFont="1" applyFill="1" applyBorder="1" applyAlignment="1">
      <alignment horizontal="center" vertical="center"/>
    </xf>
    <xf numFmtId="0" fontId="93" fillId="25" borderId="38" xfId="2540" applyFont="1" applyFill="1" applyBorder="1" applyAlignment="1">
      <alignment horizontal="center" vertical="center"/>
    </xf>
    <xf numFmtId="0" fontId="92" fillId="25" borderId="10" xfId="0" applyFont="1" applyFill="1" applyBorder="1"/>
    <xf numFmtId="0" fontId="92" fillId="25" borderId="38" xfId="0" applyFont="1" applyFill="1" applyBorder="1" applyProtection="1">
      <protection locked="0"/>
    </xf>
    <xf numFmtId="165" fontId="94" fillId="24" borderId="40" xfId="1482" applyNumberFormat="1" applyFont="1" applyFill="1" applyBorder="1"/>
    <xf numFmtId="0" fontId="92" fillId="25" borderId="37" xfId="2540" applyFont="1" applyFill="1" applyBorder="1" applyAlignment="1">
      <alignment horizontal="center"/>
    </xf>
    <xf numFmtId="10" fontId="3" fillId="26" borderId="73" xfId="2948" applyNumberFormat="1" applyFont="1" applyFill="1" applyBorder="1"/>
    <xf numFmtId="173" fontId="3" fillId="26" borderId="73" xfId="2948" applyNumberFormat="1" applyFont="1" applyFill="1" applyBorder="1"/>
    <xf numFmtId="43" fontId="58" fillId="24" borderId="40" xfId="1482" applyFont="1" applyFill="1" applyBorder="1" applyAlignment="1">
      <alignment horizontal="right"/>
    </xf>
    <xf numFmtId="43" fontId="58" fillId="24" borderId="40" xfId="1482" applyFont="1" applyFill="1" applyBorder="1" applyAlignment="1">
      <alignment horizontal="right" vertical="center"/>
    </xf>
    <xf numFmtId="43" fontId="61" fillId="24" borderId="40" xfId="0" applyNumberFormat="1" applyFont="1" applyFill="1" applyBorder="1"/>
    <xf numFmtId="43" fontId="58" fillId="24" borderId="18" xfId="1482" applyFont="1" applyFill="1" applyBorder="1" applyAlignment="1">
      <alignment horizontal="right"/>
    </xf>
    <xf numFmtId="14" fontId="3" fillId="0" borderId="10" xfId="2037" applyNumberFormat="1" applyBorder="1" applyAlignment="1">
      <alignment vertical="top"/>
    </xf>
    <xf numFmtId="171" fontId="3" fillId="0" borderId="10" xfId="2037" applyBorder="1" applyAlignment="1">
      <alignment vertical="top"/>
    </xf>
    <xf numFmtId="49" fontId="0" fillId="0" borderId="10" xfId="0" applyNumberFormat="1" applyBorder="1" applyAlignment="1">
      <alignment vertical="top"/>
    </xf>
    <xf numFmtId="49" fontId="0" fillId="0" borderId="10" xfId="0" applyNumberFormat="1" applyBorder="1" applyAlignment="1">
      <alignment horizontal="right" vertical="top"/>
    </xf>
    <xf numFmtId="49" fontId="3" fillId="0" borderId="10" xfId="0" applyNumberFormat="1" applyFont="1" applyBorder="1" applyAlignment="1">
      <alignment horizontal="right" vertical="top"/>
    </xf>
    <xf numFmtId="49" fontId="3" fillId="0" borderId="10" xfId="0" applyNumberFormat="1" applyFont="1" applyBorder="1" applyAlignment="1">
      <alignment vertical="top"/>
    </xf>
    <xf numFmtId="174" fontId="13" fillId="34" borderId="10" xfId="2616" applyNumberFormat="1" applyFont="1" applyFill="1" applyBorder="1" applyAlignment="1" applyProtection="1">
      <alignment horizontal="center" vertical="top" wrapText="1"/>
      <protection locked="0"/>
    </xf>
    <xf numFmtId="167" fontId="13" fillId="34" borderId="14" xfId="2616" quotePrefix="1" applyNumberFormat="1" applyFont="1" applyFill="1" applyBorder="1" applyAlignment="1" applyProtection="1">
      <alignment horizontal="center" vertical="center"/>
      <protection locked="0"/>
    </xf>
    <xf numFmtId="167" fontId="13" fillId="34" borderId="18" xfId="2616" applyNumberFormat="1" applyFont="1" applyFill="1" applyBorder="1" applyAlignment="1" applyProtection="1">
      <alignment horizontal="center" vertical="center"/>
      <protection locked="0"/>
    </xf>
    <xf numFmtId="0" fontId="3" fillId="26" borderId="0" xfId="0" quotePrefix="1" applyFont="1" applyFill="1" applyAlignment="1">
      <alignment horizontal="left" vertical="top" wrapText="1"/>
    </xf>
    <xf numFmtId="0" fontId="0" fillId="26" borderId="0" xfId="0" quotePrefix="1" applyFill="1" applyAlignment="1">
      <alignment horizontal="left" vertical="top" wrapText="1"/>
    </xf>
    <xf numFmtId="0" fontId="85" fillId="25" borderId="11" xfId="0" applyFont="1" applyFill="1" applyBorder="1" applyAlignment="1">
      <alignment horizontal="center" vertical="center" wrapText="1"/>
    </xf>
    <xf numFmtId="0" fontId="85" fillId="25" borderId="13" xfId="0" applyFont="1" applyFill="1" applyBorder="1" applyAlignment="1">
      <alignment horizontal="center" vertical="center" wrapText="1"/>
    </xf>
    <xf numFmtId="0" fontId="41" fillId="24" borderId="11" xfId="0" applyFont="1" applyFill="1" applyBorder="1" applyAlignment="1">
      <alignment horizontal="left" vertical="center" wrapText="1"/>
    </xf>
    <xf numFmtId="0" fontId="41" fillId="24" borderId="12" xfId="0" applyFont="1" applyFill="1" applyBorder="1" applyAlignment="1">
      <alignment horizontal="left" vertical="center" wrapText="1"/>
    </xf>
    <xf numFmtId="0" fontId="7" fillId="26" borderId="0" xfId="0" applyFont="1" applyFill="1" applyAlignment="1">
      <alignment horizontal="left"/>
    </xf>
    <xf numFmtId="0" fontId="40" fillId="25" borderId="11" xfId="0" applyFont="1" applyFill="1" applyBorder="1" applyAlignment="1">
      <alignment horizontal="center"/>
    </xf>
    <xf numFmtId="0" fontId="40" fillId="25" borderId="12" xfId="0" applyFont="1" applyFill="1" applyBorder="1" applyAlignment="1">
      <alignment horizontal="center"/>
    </xf>
    <xf numFmtId="0" fontId="40" fillId="25" borderId="13" xfId="0" applyFont="1" applyFill="1" applyBorder="1" applyAlignment="1">
      <alignment horizontal="center"/>
    </xf>
    <xf numFmtId="0" fontId="41" fillId="24" borderId="11" xfId="0" applyFont="1" applyFill="1" applyBorder="1" applyAlignment="1">
      <alignment horizontal="center" vertical="center"/>
    </xf>
    <xf numFmtId="0" fontId="41" fillId="24" borderId="12" xfId="0" applyFont="1" applyFill="1" applyBorder="1" applyAlignment="1">
      <alignment horizontal="center" vertical="center"/>
    </xf>
    <xf numFmtId="0" fontId="41" fillId="24" borderId="13" xfId="0" applyFont="1" applyFill="1" applyBorder="1" applyAlignment="1">
      <alignment horizontal="center" vertical="center"/>
    </xf>
    <xf numFmtId="0" fontId="13" fillId="26" borderId="0" xfId="2544" applyNumberFormat="1" applyFont="1" applyFill="1" applyAlignment="1">
      <alignment horizontal="left" wrapText="1"/>
    </xf>
    <xf numFmtId="0" fontId="41" fillId="24" borderId="15" xfId="0" applyFont="1" applyFill="1" applyBorder="1" applyAlignment="1">
      <alignment horizontal="left" vertical="center" wrapText="1"/>
    </xf>
    <xf numFmtId="0" fontId="41" fillId="24" borderId="16" xfId="0" applyFont="1" applyFill="1" applyBorder="1" applyAlignment="1">
      <alignment horizontal="left" vertical="center" wrapText="1"/>
    </xf>
    <xf numFmtId="0" fontId="40" fillId="25" borderId="11" xfId="0" applyFont="1" applyFill="1" applyBorder="1" applyAlignment="1">
      <alignment horizontal="center" vertical="center" wrapText="1"/>
    </xf>
    <xf numFmtId="0" fontId="40" fillId="25" borderId="12" xfId="0" applyFont="1" applyFill="1" applyBorder="1" applyAlignment="1">
      <alignment horizontal="center" vertical="center" wrapText="1"/>
    </xf>
    <xf numFmtId="0" fontId="40" fillId="25" borderId="13" xfId="0" applyFont="1" applyFill="1" applyBorder="1" applyAlignment="1">
      <alignment horizontal="center" vertical="center" wrapText="1"/>
    </xf>
    <xf numFmtId="0" fontId="13" fillId="26" borderId="96" xfId="0" applyFont="1" applyFill="1" applyBorder="1" applyAlignment="1">
      <alignment horizontal="left"/>
    </xf>
    <xf numFmtId="0" fontId="13" fillId="26" borderId="97" xfId="0" applyFont="1" applyFill="1" applyBorder="1" applyAlignment="1">
      <alignment horizontal="left"/>
    </xf>
    <xf numFmtId="0" fontId="13" fillId="26" borderId="98" xfId="0" applyFont="1" applyFill="1" applyBorder="1" applyAlignment="1">
      <alignment horizontal="left"/>
    </xf>
    <xf numFmtId="0" fontId="69" fillId="26" borderId="0" xfId="0" applyFont="1" applyFill="1" applyAlignment="1">
      <alignment horizontal="left" wrapText="1"/>
    </xf>
    <xf numFmtId="0" fontId="43" fillId="25" borderId="41" xfId="2540" applyFont="1" applyFill="1" applyBorder="1" applyAlignment="1">
      <alignment horizontal="center" vertical="center"/>
    </xf>
    <xf numFmtId="0" fontId="43" fillId="25" borderId="17" xfId="2540" applyFont="1" applyFill="1" applyBorder="1" applyAlignment="1">
      <alignment horizontal="center" vertical="center"/>
    </xf>
    <xf numFmtId="0" fontId="47" fillId="28" borderId="41" xfId="2540" applyFont="1" applyFill="1" applyBorder="1" applyAlignment="1">
      <alignment horizontal="center" wrapText="1"/>
    </xf>
    <xf numFmtId="0" fontId="47" fillId="28" borderId="16" xfId="2540" applyFont="1" applyFill="1" applyBorder="1" applyAlignment="1">
      <alignment horizontal="center" wrapText="1"/>
    </xf>
    <xf numFmtId="0" fontId="47" fillId="28" borderId="67" xfId="2540" applyFont="1" applyFill="1" applyBorder="1" applyAlignment="1">
      <alignment horizontal="center" wrapText="1"/>
    </xf>
    <xf numFmtId="0" fontId="47" fillId="28" borderId="55" xfId="2540" applyFont="1" applyFill="1" applyBorder="1" applyAlignment="1">
      <alignment horizontal="center" wrapText="1"/>
    </xf>
    <xf numFmtId="0" fontId="47" fillId="28" borderId="21" xfId="2540" applyFont="1" applyFill="1" applyBorder="1" applyAlignment="1">
      <alignment horizontal="center" wrapText="1"/>
    </xf>
    <xf numFmtId="0" fontId="47" fillId="28" borderId="68" xfId="2540" applyFont="1" applyFill="1" applyBorder="1" applyAlignment="1">
      <alignment horizontal="center" wrapText="1"/>
    </xf>
    <xf numFmtId="0" fontId="43" fillId="25" borderId="36" xfId="2540" applyFont="1" applyFill="1" applyBorder="1" applyAlignment="1">
      <alignment horizontal="center" vertical="center"/>
    </xf>
    <xf numFmtId="0" fontId="43" fillId="25" borderId="13" xfId="2540" applyFont="1" applyFill="1" applyBorder="1" applyAlignment="1">
      <alignment horizontal="center" vertical="center"/>
    </xf>
    <xf numFmtId="0" fontId="3" fillId="28" borderId="20" xfId="2540" applyFill="1" applyBorder="1" applyAlignment="1">
      <alignment horizontal="center" vertical="center"/>
    </xf>
    <xf numFmtId="0" fontId="3" fillId="28" borderId="21" xfId="2540" applyFill="1" applyBorder="1" applyAlignment="1">
      <alignment horizontal="center" vertical="center"/>
    </xf>
    <xf numFmtId="0" fontId="3" fillId="28" borderId="12" xfId="2540" applyFill="1" applyBorder="1" applyAlignment="1">
      <alignment horizontal="center" vertical="center"/>
    </xf>
    <xf numFmtId="0" fontId="3" fillId="28" borderId="37" xfId="2540" applyFill="1" applyBorder="1" applyAlignment="1">
      <alignment horizontal="center" vertical="center"/>
    </xf>
    <xf numFmtId="0" fontId="43" fillId="28" borderId="41" xfId="2540" applyFont="1" applyFill="1" applyBorder="1" applyAlignment="1">
      <alignment horizontal="center" vertical="center"/>
    </xf>
    <xf numFmtId="0" fontId="43" fillId="28" borderId="17" xfId="2540" applyFont="1" applyFill="1" applyBorder="1" applyAlignment="1">
      <alignment horizontal="center" vertical="center"/>
    </xf>
    <xf numFmtId="0" fontId="48" fillId="28" borderId="21" xfId="2540" applyFont="1" applyFill="1" applyBorder="1" applyAlignment="1">
      <alignment horizontal="center" vertical="center"/>
    </xf>
    <xf numFmtId="0" fontId="48" fillId="28" borderId="68" xfId="2540" applyFont="1" applyFill="1" applyBorder="1" applyAlignment="1">
      <alignment horizontal="center" vertical="center"/>
    </xf>
    <xf numFmtId="0" fontId="3" fillId="26" borderId="96" xfId="0" applyFont="1" applyFill="1" applyBorder="1" applyAlignment="1" applyProtection="1">
      <alignment horizontal="left"/>
      <protection locked="0"/>
    </xf>
    <xf numFmtId="0" fontId="3" fillId="26" borderId="97" xfId="0" applyFont="1" applyFill="1" applyBorder="1" applyAlignment="1" applyProtection="1">
      <alignment horizontal="left"/>
      <protection locked="0"/>
    </xf>
    <xf numFmtId="0" fontId="3" fillId="26" borderId="98" xfId="0" applyFont="1" applyFill="1" applyBorder="1" applyAlignment="1" applyProtection="1">
      <alignment horizontal="left"/>
      <protection locked="0"/>
    </xf>
    <xf numFmtId="0" fontId="5" fillId="25" borderId="14" xfId="2540" applyFont="1" applyFill="1" applyBorder="1" applyAlignment="1">
      <alignment horizontal="center" vertical="center"/>
    </xf>
    <xf numFmtId="0" fontId="5" fillId="25" borderId="40" xfId="2540" applyFont="1" applyFill="1" applyBorder="1" applyAlignment="1">
      <alignment horizontal="center" vertical="center"/>
    </xf>
    <xf numFmtId="0" fontId="5" fillId="25" borderId="18" xfId="2540" applyFont="1" applyFill="1" applyBorder="1" applyAlignment="1">
      <alignment horizontal="center" vertical="center"/>
    </xf>
    <xf numFmtId="0" fontId="3" fillId="28" borderId="11" xfId="2540" applyFill="1" applyBorder="1" applyAlignment="1">
      <alignment horizontal="center" vertical="center"/>
    </xf>
    <xf numFmtId="0" fontId="47" fillId="28" borderId="11" xfId="2540" applyFont="1" applyFill="1" applyBorder="1" applyAlignment="1">
      <alignment horizontal="center" vertical="center"/>
    </xf>
    <xf numFmtId="0" fontId="47" fillId="28" borderId="12" xfId="2540" applyFont="1" applyFill="1" applyBorder="1" applyAlignment="1">
      <alignment horizontal="center" vertical="center"/>
    </xf>
    <xf numFmtId="0" fontId="47" fillId="28" borderId="37" xfId="2540" applyFont="1" applyFill="1" applyBorder="1" applyAlignment="1">
      <alignment horizontal="center" vertical="center"/>
    </xf>
    <xf numFmtId="0" fontId="91" fillId="28" borderId="36" xfId="2540" applyFont="1" applyFill="1" applyBorder="1" applyAlignment="1">
      <alignment horizontal="center" vertical="center"/>
    </xf>
    <xf numFmtId="0" fontId="91" fillId="28" borderId="12" xfId="2540" applyFont="1" applyFill="1" applyBorder="1" applyAlignment="1">
      <alignment horizontal="center" vertical="center"/>
    </xf>
    <xf numFmtId="0" fontId="91" fillId="28" borderId="37" xfId="2540" applyFont="1" applyFill="1" applyBorder="1" applyAlignment="1">
      <alignment horizontal="center" vertical="center"/>
    </xf>
    <xf numFmtId="0" fontId="43" fillId="28" borderId="11" xfId="2540" applyFont="1" applyFill="1" applyBorder="1" applyAlignment="1">
      <alignment horizontal="center" vertical="center"/>
    </xf>
    <xf numFmtId="0" fontId="43" fillId="28" borderId="13" xfId="2540" applyFont="1" applyFill="1" applyBorder="1" applyAlignment="1">
      <alignment horizontal="center" vertical="center"/>
    </xf>
    <xf numFmtId="0" fontId="43" fillId="28" borderId="36" xfId="2540" applyFont="1" applyFill="1" applyBorder="1" applyAlignment="1">
      <alignment horizontal="center" vertical="center"/>
    </xf>
    <xf numFmtId="0" fontId="41" fillId="27" borderId="11" xfId="0" applyFont="1" applyFill="1" applyBorder="1" applyAlignment="1" applyProtection="1">
      <alignment vertical="center"/>
      <protection locked="0"/>
    </xf>
    <xf numFmtId="0" fontId="41" fillId="27" borderId="12" xfId="0" applyFont="1" applyFill="1" applyBorder="1" applyAlignment="1" applyProtection="1">
      <alignment vertical="center"/>
      <protection locked="0"/>
    </xf>
    <xf numFmtId="0" fontId="41" fillId="27" borderId="13" xfId="0" applyFont="1" applyFill="1" applyBorder="1" applyAlignment="1" applyProtection="1">
      <alignment vertical="center"/>
      <protection locked="0"/>
    </xf>
    <xf numFmtId="0" fontId="41" fillId="27" borderId="11" xfId="0" applyFont="1" applyFill="1" applyBorder="1" applyAlignment="1" applyProtection="1">
      <alignment horizontal="left" vertical="center"/>
      <protection locked="0"/>
    </xf>
    <xf numFmtId="0" fontId="41" fillId="27" borderId="12" xfId="0" applyFont="1" applyFill="1" applyBorder="1" applyAlignment="1" applyProtection="1">
      <alignment horizontal="left" vertical="center"/>
      <protection locked="0"/>
    </xf>
    <xf numFmtId="0" fontId="41" fillId="27" borderId="13" xfId="0" applyFont="1" applyFill="1" applyBorder="1" applyAlignment="1" applyProtection="1">
      <alignment horizontal="left" vertical="center"/>
      <protection locked="0"/>
    </xf>
    <xf numFmtId="14" fontId="41" fillId="27" borderId="11" xfId="0" applyNumberFormat="1" applyFont="1" applyFill="1" applyBorder="1" applyAlignment="1" applyProtection="1">
      <alignment horizontal="left" vertical="center"/>
      <protection locked="0"/>
    </xf>
    <xf numFmtId="16" fontId="41" fillId="27" borderId="11" xfId="0" applyNumberFormat="1" applyFont="1" applyFill="1" applyBorder="1" applyAlignment="1" applyProtection="1">
      <alignment horizontal="left" vertical="center"/>
      <protection locked="0"/>
    </xf>
    <xf numFmtId="0" fontId="13" fillId="24" borderId="22" xfId="0" applyFont="1" applyFill="1" applyBorder="1" applyAlignment="1">
      <alignment horizontal="center"/>
    </xf>
    <xf numFmtId="0" fontId="13" fillId="24" borderId="32" xfId="0" applyFont="1" applyFill="1" applyBorder="1" applyAlignment="1">
      <alignment horizontal="center"/>
    </xf>
    <xf numFmtId="0" fontId="47" fillId="28" borderId="36" xfId="2540" applyFont="1" applyFill="1" applyBorder="1" applyAlignment="1">
      <alignment horizontal="center" vertical="center"/>
    </xf>
    <xf numFmtId="0" fontId="48" fillId="28" borderId="36" xfId="2540" applyFont="1" applyFill="1" applyBorder="1" applyAlignment="1">
      <alignment horizontal="center" vertical="center"/>
    </xf>
    <xf numFmtId="0" fontId="48" fillId="28" borderId="12" xfId="2540" applyFont="1" applyFill="1" applyBorder="1" applyAlignment="1">
      <alignment horizontal="center" vertical="center"/>
    </xf>
    <xf numFmtId="0" fontId="48" fillId="28" borderId="37" xfId="2540" applyFont="1" applyFill="1" applyBorder="1" applyAlignment="1">
      <alignment horizontal="center" vertical="center"/>
    </xf>
    <xf numFmtId="0" fontId="13" fillId="25" borderId="11" xfId="0" applyFont="1" applyFill="1" applyBorder="1" applyAlignment="1">
      <alignment horizontal="left"/>
    </xf>
    <xf numFmtId="0" fontId="13" fillId="25" borderId="102" xfId="0" applyFont="1" applyFill="1" applyBorder="1" applyAlignment="1">
      <alignment horizontal="left"/>
    </xf>
    <xf numFmtId="0" fontId="40" fillId="25" borderId="11" xfId="2042" applyFont="1" applyFill="1" applyBorder="1" applyAlignment="1">
      <alignment horizontal="center" vertical="center" wrapText="1"/>
    </xf>
    <xf numFmtId="0" fontId="40" fillId="25" borderId="12" xfId="2042" applyFont="1" applyFill="1" applyBorder="1" applyAlignment="1">
      <alignment horizontal="center" vertical="center" wrapText="1"/>
    </xf>
    <xf numFmtId="0" fontId="40" fillId="25" borderId="13" xfId="2042" applyFont="1" applyFill="1" applyBorder="1" applyAlignment="1">
      <alignment horizontal="center" vertical="center" wrapText="1"/>
    </xf>
    <xf numFmtId="0" fontId="42" fillId="24" borderId="15" xfId="0" applyFont="1" applyFill="1" applyBorder="1" applyAlignment="1">
      <alignment horizontal="center" vertical="center"/>
    </xf>
    <xf numFmtId="0" fontId="42" fillId="24" borderId="16" xfId="0" applyFont="1" applyFill="1" applyBorder="1" applyAlignment="1">
      <alignment horizontal="center" vertical="center"/>
    </xf>
    <xf numFmtId="0" fontId="42" fillId="24" borderId="17" xfId="0" applyFont="1" applyFill="1" applyBorder="1" applyAlignment="1">
      <alignment horizontal="center" vertical="center"/>
    </xf>
    <xf numFmtId="165" fontId="41" fillId="24" borderId="22" xfId="1474" applyNumberFormat="1" applyFont="1" applyFill="1" applyBorder="1" applyAlignment="1">
      <alignment horizontal="center"/>
    </xf>
    <xf numFmtId="165" fontId="41" fillId="24" borderId="0" xfId="1474" applyNumberFormat="1" applyFont="1" applyFill="1" applyBorder="1" applyAlignment="1">
      <alignment horizontal="center"/>
    </xf>
    <xf numFmtId="165" fontId="41" fillId="24" borderId="32" xfId="1474" applyNumberFormat="1" applyFont="1" applyFill="1" applyBorder="1" applyAlignment="1">
      <alignment horizontal="center"/>
    </xf>
    <xf numFmtId="0" fontId="13" fillId="25" borderId="22" xfId="0" applyFont="1" applyFill="1" applyBorder="1" applyAlignment="1">
      <alignment horizontal="left"/>
    </xf>
    <xf numFmtId="0" fontId="13" fillId="25" borderId="0" xfId="0" applyFont="1" applyFill="1" applyAlignment="1">
      <alignment horizontal="left"/>
    </xf>
    <xf numFmtId="0" fontId="3" fillId="24" borderId="20" xfId="0" applyFont="1" applyFill="1" applyBorder="1" applyAlignment="1">
      <alignment horizontal="center"/>
    </xf>
    <xf numFmtId="0" fontId="3" fillId="24" borderId="19" xfId="0" applyFont="1" applyFill="1" applyBorder="1" applyAlignment="1">
      <alignment horizontal="center"/>
    </xf>
    <xf numFmtId="0" fontId="3" fillId="27" borderId="10" xfId="0" applyFont="1" applyFill="1" applyBorder="1" applyAlignment="1" applyProtection="1">
      <alignment horizontal="center"/>
      <protection locked="0"/>
    </xf>
    <xf numFmtId="0" fontId="13" fillId="24" borderId="11" xfId="0" applyFont="1" applyFill="1" applyBorder="1" applyAlignment="1">
      <alignment horizontal="center"/>
    </xf>
    <xf numFmtId="0" fontId="13" fillId="24" borderId="13" xfId="0" applyFont="1" applyFill="1" applyBorder="1" applyAlignment="1">
      <alignment horizontal="center"/>
    </xf>
    <xf numFmtId="165" fontId="41" fillId="24" borderId="20" xfId="1474" applyNumberFormat="1" applyFont="1" applyFill="1" applyBorder="1" applyAlignment="1">
      <alignment horizontal="center"/>
    </xf>
    <xf numFmtId="165" fontId="41" fillId="24" borderId="21" xfId="1474" applyNumberFormat="1" applyFont="1" applyFill="1" applyBorder="1" applyAlignment="1">
      <alignment horizontal="center"/>
    </xf>
    <xf numFmtId="165" fontId="41" fillId="24" borderId="19" xfId="1474" applyNumberFormat="1" applyFont="1" applyFill="1" applyBorder="1" applyAlignment="1">
      <alignment horizontal="center"/>
    </xf>
    <xf numFmtId="165" fontId="41" fillId="24" borderId="11" xfId="1474" applyNumberFormat="1" applyFont="1" applyFill="1" applyBorder="1" applyAlignment="1">
      <alignment horizontal="center"/>
    </xf>
    <xf numFmtId="165" fontId="41" fillId="24" borderId="12" xfId="1474" applyNumberFormat="1" applyFont="1" applyFill="1" applyBorder="1" applyAlignment="1">
      <alignment horizontal="center"/>
    </xf>
    <xf numFmtId="165" fontId="41" fillId="24" borderId="13" xfId="1474" applyNumberFormat="1" applyFont="1" applyFill="1" applyBorder="1" applyAlignment="1">
      <alignment horizontal="center"/>
    </xf>
    <xf numFmtId="165" fontId="40" fillId="24" borderId="11" xfId="1474" applyNumberFormat="1" applyFont="1" applyFill="1" applyBorder="1" applyAlignment="1">
      <alignment horizontal="center"/>
    </xf>
    <xf numFmtId="165" fontId="40" fillId="24" borderId="12" xfId="1474" applyNumberFormat="1" applyFont="1" applyFill="1" applyBorder="1" applyAlignment="1">
      <alignment horizontal="center"/>
    </xf>
    <xf numFmtId="165" fontId="40" fillId="24" borderId="13" xfId="1474" applyNumberFormat="1" applyFont="1" applyFill="1" applyBorder="1" applyAlignment="1">
      <alignment horizontal="center"/>
    </xf>
    <xf numFmtId="165" fontId="41" fillId="24" borderId="15" xfId="1474" applyNumberFormat="1" applyFont="1" applyFill="1" applyBorder="1" applyAlignment="1">
      <alignment horizontal="center"/>
    </xf>
    <xf numFmtId="165" fontId="41" fillId="24" borderId="16" xfId="1474" applyNumberFormat="1" applyFont="1" applyFill="1" applyBorder="1" applyAlignment="1">
      <alignment horizontal="center"/>
    </xf>
    <xf numFmtId="165" fontId="41" fillId="24" borderId="17" xfId="1474" applyNumberFormat="1" applyFont="1" applyFill="1" applyBorder="1" applyAlignment="1">
      <alignment horizontal="center"/>
    </xf>
    <xf numFmtId="165" fontId="41" fillId="24" borderId="20" xfId="1474" applyNumberFormat="1" applyFont="1" applyFill="1" applyBorder="1" applyAlignment="1">
      <alignment horizontal="center" vertical="center"/>
    </xf>
    <xf numFmtId="165" fontId="41" fillId="24" borderId="21" xfId="1474" applyNumberFormat="1" applyFont="1" applyFill="1" applyBorder="1" applyAlignment="1">
      <alignment horizontal="center" vertical="center"/>
    </xf>
    <xf numFmtId="165" fontId="41" fillId="24" borderId="19" xfId="1474" applyNumberFormat="1" applyFont="1" applyFill="1" applyBorder="1" applyAlignment="1">
      <alignment horizontal="center" vertical="center"/>
    </xf>
    <xf numFmtId="165" fontId="41" fillId="24" borderId="10" xfId="1474" applyNumberFormat="1" applyFont="1" applyFill="1" applyBorder="1" applyAlignment="1">
      <alignment horizontal="center"/>
    </xf>
    <xf numFmtId="165" fontId="41" fillId="24" borderId="18" xfId="1474" applyNumberFormat="1" applyFont="1" applyFill="1" applyBorder="1" applyAlignment="1">
      <alignment horizontal="center"/>
    </xf>
    <xf numFmtId="165" fontId="40" fillId="24" borderId="10" xfId="1474" applyNumberFormat="1" applyFont="1" applyFill="1" applyBorder="1" applyAlignment="1">
      <alignment horizontal="center"/>
    </xf>
    <xf numFmtId="165" fontId="41" fillId="24" borderId="94" xfId="1474" applyNumberFormat="1" applyFont="1" applyFill="1" applyBorder="1" applyAlignment="1">
      <alignment horizontal="center"/>
    </xf>
    <xf numFmtId="165" fontId="41" fillId="24" borderId="101" xfId="1474" applyNumberFormat="1" applyFont="1" applyFill="1" applyBorder="1" applyAlignment="1">
      <alignment horizontal="center"/>
    </xf>
    <xf numFmtId="165" fontId="41" fillId="24" borderId="14" xfId="1474" applyNumberFormat="1" applyFont="1" applyFill="1" applyBorder="1" applyAlignment="1">
      <alignment horizontal="center"/>
    </xf>
    <xf numFmtId="165" fontId="41" fillId="24" borderId="40" xfId="1474" applyNumberFormat="1" applyFont="1" applyFill="1" applyBorder="1" applyAlignment="1">
      <alignment horizontal="center"/>
    </xf>
    <xf numFmtId="165" fontId="62" fillId="24" borderId="99" xfId="1474" applyNumberFormat="1" applyFont="1" applyFill="1" applyBorder="1" applyAlignment="1">
      <alignment horizontal="center" vertical="center"/>
    </xf>
    <xf numFmtId="165" fontId="62" fillId="24" borderId="100" xfId="1474" applyNumberFormat="1" applyFont="1" applyFill="1" applyBorder="1" applyAlignment="1">
      <alignment horizontal="center" vertical="center"/>
    </xf>
    <xf numFmtId="0" fontId="5" fillId="26" borderId="22" xfId="2033" applyFont="1" applyFill="1" applyBorder="1" applyAlignment="1">
      <alignment horizontal="left" vertical="top" wrapText="1"/>
    </xf>
    <xf numFmtId="0" fontId="5" fillId="26" borderId="0" xfId="2033" applyFont="1" applyFill="1" applyAlignment="1">
      <alignment horizontal="left" vertical="top" wrapText="1"/>
    </xf>
    <xf numFmtId="0" fontId="49" fillId="28" borderId="82" xfId="2540" applyFont="1" applyFill="1" applyBorder="1" applyAlignment="1">
      <alignment horizontal="center"/>
    </xf>
    <xf numFmtId="0" fontId="49" fillId="28" borderId="103" xfId="2540" applyFont="1" applyFill="1" applyBorder="1" applyAlignment="1">
      <alignment horizontal="center"/>
    </xf>
    <xf numFmtId="0" fontId="49" fillId="28" borderId="43" xfId="2540" applyFont="1" applyFill="1" applyBorder="1" applyAlignment="1">
      <alignment horizontal="center"/>
    </xf>
    <xf numFmtId="0" fontId="3" fillId="25" borderId="15" xfId="2540" applyFill="1" applyBorder="1" applyAlignment="1">
      <alignment horizontal="center"/>
    </xf>
    <xf numFmtId="0" fontId="3" fillId="25" borderId="16" xfId="2540" applyFill="1" applyBorder="1" applyAlignment="1">
      <alignment horizontal="center"/>
    </xf>
    <xf numFmtId="0" fontId="3" fillId="25" borderId="17" xfId="2540" applyFill="1" applyBorder="1" applyAlignment="1">
      <alignment horizontal="center"/>
    </xf>
    <xf numFmtId="0" fontId="74" fillId="25" borderId="105" xfId="2600" applyFont="1" applyFill="1" applyBorder="1" applyAlignment="1">
      <alignment horizontal="center"/>
    </xf>
    <xf numFmtId="0" fontId="74" fillId="25" borderId="57" xfId="2600" applyFont="1" applyFill="1" applyBorder="1" applyAlignment="1">
      <alignment horizontal="center"/>
    </xf>
    <xf numFmtId="0" fontId="74" fillId="25" borderId="0" xfId="2600" applyFont="1" applyFill="1" applyAlignment="1">
      <alignment horizontal="center"/>
    </xf>
    <xf numFmtId="0" fontId="74" fillId="25" borderId="32" xfId="2600" applyFont="1" applyFill="1" applyBorder="1" applyAlignment="1">
      <alignment horizontal="center"/>
    </xf>
    <xf numFmtId="0" fontId="3" fillId="28" borderId="52" xfId="0" applyFont="1" applyFill="1" applyBorder="1" applyAlignment="1">
      <alignment horizontal="center"/>
    </xf>
    <xf numFmtId="0" fontId="3" fillId="28" borderId="0" xfId="0" applyFont="1" applyFill="1" applyAlignment="1">
      <alignment horizontal="center"/>
    </xf>
    <xf numFmtId="0" fontId="63" fillId="25" borderId="11" xfId="2600" applyFont="1" applyFill="1" applyBorder="1" applyAlignment="1">
      <alignment horizontal="center"/>
    </xf>
    <xf numFmtId="0" fontId="63" fillId="25" borderId="12" xfId="2600" applyFont="1" applyFill="1" applyBorder="1" applyAlignment="1">
      <alignment horizontal="center"/>
    </xf>
    <xf numFmtId="0" fontId="63" fillId="25" borderId="13" xfId="2600" applyFont="1" applyFill="1" applyBorder="1" applyAlignment="1">
      <alignment horizontal="center"/>
    </xf>
    <xf numFmtId="0" fontId="5" fillId="25" borderId="55" xfId="2540" applyFont="1" applyFill="1" applyBorder="1" applyAlignment="1">
      <alignment horizontal="center"/>
    </xf>
    <xf numFmtId="0" fontId="5" fillId="25" borderId="21" xfId="2540" applyFont="1" applyFill="1" applyBorder="1" applyAlignment="1">
      <alignment horizontal="center"/>
    </xf>
    <xf numFmtId="0" fontId="5" fillId="25" borderId="19" xfId="2540" applyFont="1" applyFill="1" applyBorder="1" applyAlignment="1">
      <alignment horizontal="center"/>
    </xf>
    <xf numFmtId="0" fontId="63" fillId="25" borderId="56" xfId="2600" applyFont="1" applyFill="1" applyBorder="1" applyAlignment="1">
      <alignment horizontal="center"/>
    </xf>
    <xf numFmtId="0" fontId="63" fillId="25" borderId="57" xfId="2600" applyFont="1" applyFill="1" applyBorder="1" applyAlignment="1">
      <alignment horizontal="center"/>
    </xf>
    <xf numFmtId="0" fontId="63" fillId="25" borderId="34" xfId="2600" applyFont="1" applyFill="1" applyBorder="1" applyAlignment="1">
      <alignment horizontal="center"/>
    </xf>
    <xf numFmtId="0" fontId="63" fillId="25" borderId="59" xfId="2600" applyFont="1" applyFill="1" applyBorder="1" applyAlignment="1">
      <alignment horizontal="center"/>
    </xf>
    <xf numFmtId="0" fontId="63" fillId="25" borderId="20" xfId="2600" applyFont="1" applyFill="1" applyBorder="1" applyAlignment="1">
      <alignment horizontal="center"/>
    </xf>
    <xf numFmtId="0" fontId="63" fillId="25" borderId="21" xfId="2600" applyFont="1" applyFill="1" applyBorder="1" applyAlignment="1">
      <alignment horizontal="center"/>
    </xf>
    <xf numFmtId="0" fontId="63" fillId="25" borderId="19" xfId="2600" applyFont="1" applyFill="1" applyBorder="1" applyAlignment="1">
      <alignment horizontal="center"/>
    </xf>
    <xf numFmtId="0" fontId="5" fillId="25" borderId="105" xfId="2540" applyFont="1" applyFill="1" applyBorder="1" applyAlignment="1">
      <alignment horizontal="center"/>
    </xf>
    <xf numFmtId="0" fontId="5" fillId="25" borderId="57" xfId="2540" applyFont="1" applyFill="1" applyBorder="1" applyAlignment="1">
      <alignment horizontal="center"/>
    </xf>
    <xf numFmtId="0" fontId="5" fillId="25" borderId="34" xfId="2540" applyFont="1" applyFill="1" applyBorder="1" applyAlignment="1">
      <alignment horizontal="center"/>
    </xf>
    <xf numFmtId="0" fontId="3" fillId="26" borderId="0" xfId="0" applyFont="1" applyFill="1"/>
    <xf numFmtId="0" fontId="5" fillId="25" borderId="11" xfId="0" applyFont="1" applyFill="1" applyBorder="1" applyAlignment="1">
      <alignment horizontal="center"/>
    </xf>
    <xf numFmtId="0" fontId="5" fillId="25" borderId="13" xfId="0" applyFont="1" applyFill="1" applyBorder="1" applyAlignment="1">
      <alignment horizontal="center"/>
    </xf>
    <xf numFmtId="0" fontId="5" fillId="25" borderId="82" xfId="0" applyFont="1" applyFill="1" applyBorder="1" applyAlignment="1">
      <alignment horizontal="center"/>
    </xf>
    <xf numFmtId="0" fontId="5" fillId="25" borderId="103" xfId="0" applyFont="1" applyFill="1" applyBorder="1" applyAlignment="1">
      <alignment horizontal="center"/>
    </xf>
    <xf numFmtId="0" fontId="5" fillId="25" borderId="43" xfId="0" applyFont="1" applyFill="1" applyBorder="1" applyAlignment="1">
      <alignment horizontal="center"/>
    </xf>
    <xf numFmtId="0" fontId="5" fillId="25" borderId="15" xfId="0" applyFont="1" applyFill="1" applyBorder="1" applyAlignment="1">
      <alignment horizontal="center" vertical="center"/>
    </xf>
    <xf numFmtId="0" fontId="5" fillId="25" borderId="16" xfId="0" applyFont="1" applyFill="1" applyBorder="1" applyAlignment="1">
      <alignment horizontal="center" vertical="center"/>
    </xf>
    <xf numFmtId="0" fontId="5" fillId="25" borderId="17" xfId="0" applyFont="1" applyFill="1" applyBorder="1" applyAlignment="1">
      <alignment horizontal="center" vertical="center"/>
    </xf>
    <xf numFmtId="0" fontId="5" fillId="25" borderId="22" xfId="0" applyFont="1" applyFill="1" applyBorder="1" applyAlignment="1">
      <alignment horizontal="center" vertical="center"/>
    </xf>
    <xf numFmtId="0" fontId="5" fillId="25" borderId="0" xfId="0" applyFont="1" applyFill="1" applyAlignment="1">
      <alignment horizontal="center" vertical="center"/>
    </xf>
    <xf numFmtId="0" fontId="5" fillId="25" borderId="32" xfId="0" applyFont="1" applyFill="1" applyBorder="1" applyAlignment="1">
      <alignment horizontal="center" vertical="center"/>
    </xf>
    <xf numFmtId="0" fontId="5" fillId="25" borderId="20" xfId="0" applyFont="1" applyFill="1" applyBorder="1" applyAlignment="1">
      <alignment horizontal="center" vertical="center"/>
    </xf>
    <xf numFmtId="0" fontId="5" fillId="25" borderId="21" xfId="0" applyFont="1" applyFill="1" applyBorder="1" applyAlignment="1">
      <alignment horizontal="center" vertical="center"/>
    </xf>
    <xf numFmtId="0" fontId="5" fillId="25" borderId="19" xfId="0" applyFont="1" applyFill="1" applyBorder="1" applyAlignment="1">
      <alignment horizontal="center" vertical="center"/>
    </xf>
    <xf numFmtId="0" fontId="5" fillId="25" borderId="14" xfId="0" applyFont="1" applyFill="1" applyBorder="1" applyAlignment="1">
      <alignment horizontal="center" vertical="center" wrapText="1"/>
    </xf>
    <xf numFmtId="0" fontId="5" fillId="25" borderId="18" xfId="0" applyFont="1" applyFill="1" applyBorder="1" applyAlignment="1">
      <alignment horizontal="center" vertical="center" wrapText="1"/>
    </xf>
    <xf numFmtId="0" fontId="5" fillId="25" borderId="12" xfId="0" applyFont="1" applyFill="1" applyBorder="1" applyAlignment="1">
      <alignment horizontal="center"/>
    </xf>
    <xf numFmtId="0" fontId="5" fillId="25" borderId="11" xfId="0" quotePrefix="1" applyFont="1" applyFill="1" applyBorder="1" applyAlignment="1">
      <alignment horizontal="center"/>
    </xf>
    <xf numFmtId="0" fontId="5" fillId="25" borderId="13" xfId="0" quotePrefix="1" applyFont="1" applyFill="1" applyBorder="1" applyAlignment="1">
      <alignment horizontal="center"/>
    </xf>
    <xf numFmtId="0" fontId="5" fillId="25" borderId="15" xfId="0" applyFont="1" applyFill="1" applyBorder="1" applyAlignment="1">
      <alignment horizontal="center" vertical="center" wrapText="1"/>
    </xf>
    <xf numFmtId="0" fontId="5" fillId="25" borderId="16"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25" borderId="20" xfId="0" applyFont="1" applyFill="1" applyBorder="1" applyAlignment="1">
      <alignment horizontal="center" vertical="center" wrapText="1"/>
    </xf>
    <xf numFmtId="0" fontId="5" fillId="25" borderId="21" xfId="0" applyFont="1" applyFill="1" applyBorder="1" applyAlignment="1">
      <alignment horizontal="center" vertical="center" wrapText="1"/>
    </xf>
    <xf numFmtId="0" fontId="5" fillId="25" borderId="19" xfId="0" applyFont="1" applyFill="1" applyBorder="1" applyAlignment="1">
      <alignment horizontal="center" vertical="center" wrapText="1"/>
    </xf>
    <xf numFmtId="0" fontId="3" fillId="25" borderId="15"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3" fillId="25" borderId="17" xfId="0" applyFont="1" applyFill="1" applyBorder="1" applyAlignment="1">
      <alignment horizontal="center" vertical="center" wrapText="1"/>
    </xf>
    <xf numFmtId="0" fontId="3" fillId="25" borderId="20" xfId="0" applyFont="1" applyFill="1" applyBorder="1" applyAlignment="1">
      <alignment horizontal="center" vertical="center" wrapText="1"/>
    </xf>
    <xf numFmtId="0" fontId="3" fillId="25" borderId="21"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5" fillId="25" borderId="15" xfId="0" quotePrefix="1" applyFont="1" applyFill="1" applyBorder="1" applyAlignment="1">
      <alignment horizontal="center" vertical="center"/>
    </xf>
    <xf numFmtId="0" fontId="5" fillId="25" borderId="17" xfId="0" quotePrefix="1" applyFont="1" applyFill="1" applyBorder="1" applyAlignment="1">
      <alignment horizontal="center" vertical="center"/>
    </xf>
    <xf numFmtId="0" fontId="5" fillId="25" borderId="20" xfId="0" quotePrefix="1" applyFont="1" applyFill="1" applyBorder="1" applyAlignment="1">
      <alignment horizontal="center" vertical="center"/>
    </xf>
    <xf numFmtId="0" fontId="5" fillId="25" borderId="19" xfId="0" quotePrefix="1" applyFont="1" applyFill="1" applyBorder="1" applyAlignment="1">
      <alignment horizontal="center" vertical="center"/>
    </xf>
    <xf numFmtId="0" fontId="5" fillId="25" borderId="11" xfId="0" quotePrefix="1" applyFont="1" applyFill="1" applyBorder="1" applyAlignment="1">
      <alignment horizontal="center" vertical="center"/>
    </xf>
    <xf numFmtId="0" fontId="5" fillId="25" borderId="12" xfId="0" quotePrefix="1" applyFont="1" applyFill="1" applyBorder="1" applyAlignment="1">
      <alignment horizontal="center" vertical="center"/>
    </xf>
    <xf numFmtId="0" fontId="5" fillId="25" borderId="13" xfId="0" quotePrefix="1" applyFont="1" applyFill="1" applyBorder="1" applyAlignment="1">
      <alignment horizontal="center" vertical="center"/>
    </xf>
    <xf numFmtId="0" fontId="5" fillId="25" borderId="71" xfId="2540" applyFont="1" applyFill="1" applyBorder="1" applyAlignment="1">
      <alignment horizontal="center"/>
    </xf>
    <xf numFmtId="0" fontId="5" fillId="25" borderId="49" xfId="2540" applyFont="1" applyFill="1" applyBorder="1" applyAlignment="1">
      <alignment horizontal="center"/>
    </xf>
    <xf numFmtId="0" fontId="5" fillId="25" borderId="11" xfId="0" applyFont="1" applyFill="1" applyBorder="1" applyAlignment="1">
      <alignment horizontal="center" vertical="center" wrapText="1"/>
    </xf>
    <xf numFmtId="0" fontId="5" fillId="25" borderId="12" xfId="0" applyFont="1" applyFill="1" applyBorder="1" applyAlignment="1">
      <alignment horizontal="center" vertical="center" wrapText="1"/>
    </xf>
    <xf numFmtId="0" fontId="5" fillId="25" borderId="13"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5" borderId="12" xfId="0" applyFont="1" applyFill="1" applyBorder="1" applyAlignment="1">
      <alignment horizontal="center" vertical="center" wrapText="1"/>
    </xf>
    <xf numFmtId="0" fontId="3" fillId="25" borderId="13" xfId="0" applyFont="1" applyFill="1" applyBorder="1" applyAlignment="1">
      <alignment horizontal="center" vertical="center" wrapText="1"/>
    </xf>
    <xf numFmtId="0" fontId="5" fillId="25" borderId="40" xfId="0" applyFont="1" applyFill="1" applyBorder="1" applyAlignment="1">
      <alignment horizontal="center" vertical="center" wrapText="1"/>
    </xf>
    <xf numFmtId="0" fontId="5" fillId="25" borderId="10" xfId="2540" applyFont="1" applyFill="1" applyBorder="1" applyAlignment="1">
      <alignment horizontal="center" vertical="top"/>
    </xf>
    <xf numFmtId="0" fontId="58" fillId="25" borderId="18" xfId="2068" applyFont="1" applyFill="1" applyBorder="1" applyAlignment="1">
      <alignment horizontal="center" vertical="top"/>
    </xf>
    <xf numFmtId="0" fontId="58" fillId="25" borderId="21" xfId="2068" applyFont="1" applyFill="1" applyBorder="1" applyAlignment="1">
      <alignment horizontal="center" vertical="top"/>
    </xf>
    <xf numFmtId="0" fontId="5" fillId="25" borderId="82" xfId="2540" applyFont="1" applyFill="1" applyBorder="1" applyAlignment="1">
      <alignment horizontal="center" vertical="top"/>
    </xf>
    <xf numFmtId="0" fontId="5" fillId="25" borderId="103" xfId="2540" applyFont="1" applyFill="1" applyBorder="1" applyAlignment="1">
      <alignment horizontal="center" vertical="top"/>
    </xf>
    <xf numFmtId="0" fontId="5" fillId="25" borderId="51" xfId="2540" applyFont="1" applyFill="1" applyBorder="1" applyAlignment="1">
      <alignment horizontal="center" vertical="top"/>
    </xf>
    <xf numFmtId="0" fontId="5" fillId="25" borderId="104" xfId="2540" applyFont="1" applyFill="1" applyBorder="1" applyAlignment="1">
      <alignment horizontal="center" vertical="top"/>
    </xf>
    <xf numFmtId="0" fontId="3" fillId="25" borderId="11" xfId="0" applyFont="1" applyFill="1" applyBorder="1" applyAlignment="1">
      <alignment horizontal="left" vertical="top" wrapText="1"/>
    </xf>
    <xf numFmtId="0" fontId="3" fillId="25" borderId="13" xfId="0" applyFont="1" applyFill="1" applyBorder="1" applyAlignment="1">
      <alignment horizontal="left" vertical="top" wrapText="1"/>
    </xf>
    <xf numFmtId="0" fontId="58" fillId="25" borderId="68" xfId="2068" applyFont="1" applyFill="1" applyBorder="1" applyAlignment="1">
      <alignment horizontal="center" vertical="top"/>
    </xf>
    <xf numFmtId="0" fontId="58" fillId="25" borderId="55" xfId="2068" applyFont="1" applyFill="1" applyBorder="1" applyAlignment="1">
      <alignment horizontal="center" vertical="top"/>
    </xf>
    <xf numFmtId="0" fontId="3" fillId="31" borderId="11" xfId="0" applyFont="1" applyFill="1" applyBorder="1" applyAlignment="1">
      <alignment horizontal="center"/>
    </xf>
    <xf numFmtId="0" fontId="3" fillId="31" borderId="13" xfId="0" applyFont="1" applyFill="1" applyBorder="1" applyAlignment="1">
      <alignment horizontal="center"/>
    </xf>
    <xf numFmtId="0" fontId="3" fillId="24" borderId="15" xfId="0" applyFont="1" applyFill="1" applyBorder="1" applyAlignment="1">
      <alignment horizontal="center" vertical="center"/>
    </xf>
    <xf numFmtId="0" fontId="3" fillId="24" borderId="17"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22" xfId="0" applyFont="1" applyFill="1" applyBorder="1" applyAlignment="1">
      <alignment horizontal="center" vertical="center"/>
    </xf>
    <xf numFmtId="0" fontId="3" fillId="24" borderId="32" xfId="0" applyFont="1" applyFill="1" applyBorder="1" applyAlignment="1">
      <alignment horizontal="center" vertical="center"/>
    </xf>
    <xf numFmtId="0" fontId="63" fillId="25" borderId="55" xfId="2068" applyFont="1" applyFill="1" applyBorder="1" applyAlignment="1">
      <alignment horizontal="center" vertical="top"/>
    </xf>
    <xf numFmtId="0" fontId="63" fillId="25" borderId="21" xfId="2068" applyFont="1" applyFill="1" applyBorder="1" applyAlignment="1">
      <alignment horizontal="center" vertical="top"/>
    </xf>
    <xf numFmtId="0" fontId="63" fillId="25" borderId="68" xfId="2068" applyFont="1" applyFill="1" applyBorder="1" applyAlignment="1">
      <alignment horizontal="center" vertical="top"/>
    </xf>
    <xf numFmtId="0" fontId="3" fillId="33" borderId="11" xfId="0" applyFont="1" applyFill="1" applyBorder="1" applyAlignment="1">
      <alignment horizontal="center"/>
    </xf>
    <xf numFmtId="0" fontId="3" fillId="33" borderId="12" xfId="0" applyFont="1" applyFill="1" applyBorder="1" applyAlignment="1">
      <alignment horizontal="center"/>
    </xf>
    <xf numFmtId="0" fontId="3" fillId="33" borderId="13" xfId="0" applyFont="1" applyFill="1" applyBorder="1" applyAlignment="1">
      <alignment horizontal="center"/>
    </xf>
    <xf numFmtId="0" fontId="3" fillId="25" borderId="11" xfId="0" applyFont="1" applyFill="1" applyBorder="1" applyAlignment="1">
      <alignment horizontal="left"/>
    </xf>
    <xf numFmtId="0" fontId="3" fillId="25" borderId="12" xfId="0" applyFont="1" applyFill="1" applyBorder="1" applyAlignment="1">
      <alignment horizontal="left"/>
    </xf>
    <xf numFmtId="0" fontId="3" fillId="25" borderId="13" xfId="0" applyFont="1" applyFill="1" applyBorder="1" applyAlignment="1">
      <alignment horizontal="left"/>
    </xf>
    <xf numFmtId="0" fontId="5" fillId="25" borderId="10" xfId="0" applyFont="1" applyFill="1" applyBorder="1" applyAlignment="1">
      <alignment horizontal="center" vertical="center"/>
    </xf>
    <xf numFmtId="0" fontId="0" fillId="24" borderId="15" xfId="0" applyFill="1" applyBorder="1" applyAlignment="1">
      <alignment horizontal="center" vertical="center"/>
    </xf>
    <xf numFmtId="0" fontId="0" fillId="24" borderId="17" xfId="0" applyFill="1" applyBorder="1" applyAlignment="1">
      <alignment horizontal="center" vertical="center"/>
    </xf>
    <xf numFmtId="0" fontId="0" fillId="24" borderId="20" xfId="0" applyFill="1" applyBorder="1" applyAlignment="1">
      <alignment horizontal="center" vertical="center"/>
    </xf>
    <xf numFmtId="0" fontId="0" fillId="24" borderId="19" xfId="0" applyFill="1" applyBorder="1" applyAlignment="1">
      <alignment horizontal="center" vertical="center"/>
    </xf>
    <xf numFmtId="0" fontId="0" fillId="24" borderId="11" xfId="0" applyFill="1" applyBorder="1"/>
    <xf numFmtId="0" fontId="0" fillId="24" borderId="13" xfId="0" applyFill="1" applyBorder="1"/>
    <xf numFmtId="0" fontId="4" fillId="25" borderId="11" xfId="0" applyFont="1" applyFill="1" applyBorder="1" applyAlignment="1">
      <alignment horizontal="left"/>
    </xf>
    <xf numFmtId="0" fontId="4" fillId="25" borderId="12" xfId="0" applyFont="1" applyFill="1" applyBorder="1" applyAlignment="1">
      <alignment horizontal="left"/>
    </xf>
    <xf numFmtId="0" fontId="4" fillId="25" borderId="13" xfId="0" applyFont="1" applyFill="1" applyBorder="1" applyAlignment="1">
      <alignment horizontal="left"/>
    </xf>
    <xf numFmtId="0" fontId="0" fillId="24" borderId="22" xfId="0" applyFill="1" applyBorder="1" applyAlignment="1">
      <alignment horizontal="center" vertical="center"/>
    </xf>
    <xf numFmtId="0" fontId="0" fillId="24" borderId="32" xfId="0" applyFill="1" applyBorder="1" applyAlignment="1">
      <alignment horizontal="center" vertical="center"/>
    </xf>
    <xf numFmtId="0" fontId="7" fillId="26" borderId="0" xfId="0" applyFont="1" applyFill="1" applyAlignment="1">
      <alignment horizontal="left" vertical="center" wrapText="1"/>
    </xf>
    <xf numFmtId="0" fontId="0" fillId="24" borderId="11" xfId="0" applyFill="1" applyBorder="1" applyAlignment="1">
      <alignment horizontal="center"/>
    </xf>
    <xf numFmtId="0" fontId="0" fillId="24" borderId="13" xfId="0" applyFill="1" applyBorder="1" applyAlignment="1">
      <alignment horizontal="center"/>
    </xf>
    <xf numFmtId="0" fontId="0" fillId="25" borderId="13" xfId="0" applyFill="1" applyBorder="1"/>
    <xf numFmtId="0" fontId="0" fillId="25" borderId="12" xfId="0" applyFill="1" applyBorder="1" applyAlignment="1">
      <alignment horizontal="left"/>
    </xf>
    <xf numFmtId="0" fontId="0" fillId="25" borderId="13" xfId="0" applyFill="1" applyBorder="1" applyAlignment="1">
      <alignment horizontal="left"/>
    </xf>
    <xf numFmtId="0" fontId="0" fillId="25" borderId="11" xfId="0" applyFill="1" applyBorder="1" applyAlignment="1">
      <alignment horizontal="center"/>
    </xf>
    <xf numFmtId="0" fontId="0" fillId="25" borderId="13" xfId="0" applyFill="1" applyBorder="1" applyAlignment="1">
      <alignment horizontal="center"/>
    </xf>
    <xf numFmtId="0" fontId="0" fillId="24" borderId="15" xfId="0" applyFill="1" applyBorder="1" applyAlignment="1">
      <alignment horizontal="center"/>
    </xf>
    <xf numFmtId="0" fontId="0" fillId="24" borderId="16" xfId="0" applyFill="1" applyBorder="1" applyAlignment="1">
      <alignment horizontal="center"/>
    </xf>
    <xf numFmtId="0" fontId="0" fillId="24" borderId="17" xfId="0" applyFill="1" applyBorder="1" applyAlignment="1">
      <alignment horizontal="center"/>
    </xf>
    <xf numFmtId="0" fontId="0" fillId="24" borderId="20" xfId="0" applyFill="1" applyBorder="1" applyAlignment="1">
      <alignment horizontal="center"/>
    </xf>
    <xf numFmtId="0" fontId="0" fillId="24" borderId="21" xfId="0" applyFill="1" applyBorder="1" applyAlignment="1">
      <alignment horizontal="center"/>
    </xf>
    <xf numFmtId="0" fontId="0" fillId="24" borderId="19" xfId="0" applyFill="1" applyBorder="1" applyAlignment="1">
      <alignment horizontal="center"/>
    </xf>
    <xf numFmtId="0" fontId="0" fillId="24" borderId="12" xfId="0" applyFill="1" applyBorder="1" applyAlignment="1">
      <alignment horizontal="center"/>
    </xf>
    <xf numFmtId="0" fontId="8" fillId="26" borderId="0" xfId="0" quotePrefix="1" applyFont="1" applyFill="1" applyAlignment="1">
      <alignment horizontal="left" vertical="center" wrapText="1"/>
    </xf>
    <xf numFmtId="0" fontId="44" fillId="25" borderId="15" xfId="0" applyFont="1" applyFill="1" applyBorder="1" applyAlignment="1">
      <alignment horizontal="center" vertical="center" wrapText="1"/>
    </xf>
    <xf numFmtId="0" fontId="44" fillId="25" borderId="16" xfId="0" applyFont="1" applyFill="1" applyBorder="1" applyAlignment="1">
      <alignment horizontal="center" vertical="center" wrapText="1"/>
    </xf>
    <xf numFmtId="0" fontId="44" fillId="25" borderId="17" xfId="0" applyFont="1" applyFill="1" applyBorder="1" applyAlignment="1">
      <alignment horizontal="center" vertical="center" wrapText="1"/>
    </xf>
    <xf numFmtId="0" fontId="44" fillId="25" borderId="20" xfId="0" applyFont="1" applyFill="1" applyBorder="1" applyAlignment="1">
      <alignment horizontal="center" vertical="center" wrapText="1"/>
    </xf>
    <xf numFmtId="0" fontId="44" fillId="25" borderId="0" xfId="0" applyFont="1" applyFill="1" applyAlignment="1">
      <alignment horizontal="center" vertical="center" wrapText="1"/>
    </xf>
    <xf numFmtId="0" fontId="44" fillId="25" borderId="32" xfId="0" applyFont="1" applyFill="1" applyBorder="1" applyAlignment="1">
      <alignment horizontal="center" vertical="center" wrapText="1"/>
    </xf>
    <xf numFmtId="0" fontId="44" fillId="25" borderId="22" xfId="0" applyFont="1" applyFill="1" applyBorder="1" applyAlignment="1">
      <alignment horizontal="center" vertical="center" wrapText="1"/>
    </xf>
    <xf numFmtId="0" fontId="44" fillId="25" borderId="21" xfId="0" applyFont="1" applyFill="1" applyBorder="1" applyAlignment="1">
      <alignment horizontal="center" vertical="center" wrapText="1"/>
    </xf>
    <xf numFmtId="0" fontId="44" fillId="25" borderId="19"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3" fillId="0" borderId="10" xfId="0" applyFont="1" applyBorder="1" applyAlignment="1">
      <alignment horizontal="left" vertical="top" wrapText="1"/>
    </xf>
    <xf numFmtId="0" fontId="0" fillId="0" borderId="10" xfId="0" applyBorder="1" applyAlignment="1">
      <alignment vertical="top"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3" xfId="0" applyFont="1" applyFill="1" applyBorder="1" applyAlignment="1">
      <alignment horizontal="center" vertical="center" wrapText="1"/>
    </xf>
    <xf numFmtId="171" fontId="3" fillId="0" borderId="11" xfId="2629" applyFont="1" applyBorder="1" applyAlignment="1">
      <alignment horizontal="left" vertical="top" wrapText="1"/>
    </xf>
    <xf numFmtId="171" fontId="3" fillId="0" borderId="12" xfId="2629" applyFont="1" applyBorder="1" applyAlignment="1">
      <alignment horizontal="left" vertical="top" wrapText="1"/>
    </xf>
    <xf numFmtId="171" fontId="3" fillId="0" borderId="13" xfId="2629" applyFont="1" applyBorder="1" applyAlignment="1">
      <alignment horizontal="left" vertical="top" wrapText="1"/>
    </xf>
    <xf numFmtId="171" fontId="3" fillId="0" borderId="10" xfId="2546" quotePrefix="1" applyBorder="1" applyAlignment="1">
      <alignment horizontal="left" vertical="top" wrapText="1"/>
    </xf>
    <xf numFmtId="171" fontId="3" fillId="0" borderId="10" xfId="2546" applyBorder="1" applyAlignment="1">
      <alignment vertical="top" wrapText="1"/>
    </xf>
    <xf numFmtId="0" fontId="0" fillId="0" borderId="10" xfId="0" applyBorder="1" applyAlignment="1">
      <alignment horizontal="left" vertical="top" wrapText="1"/>
    </xf>
    <xf numFmtId="171" fontId="0" fillId="0" borderId="10" xfId="2096" quotePrefix="1" applyFont="1" applyBorder="1" applyAlignment="1">
      <alignment horizontal="left" vertical="top" wrapText="1"/>
    </xf>
    <xf numFmtId="171" fontId="90" fillId="0" borderId="10" xfId="2096" applyBorder="1" applyAlignment="1">
      <alignment vertical="top" wrapText="1"/>
    </xf>
    <xf numFmtId="171" fontId="3" fillId="0" borderId="10" xfId="2094" quotePrefix="1" applyBorder="1" applyAlignment="1">
      <alignment horizontal="left" vertical="top" wrapText="1"/>
    </xf>
    <xf numFmtId="171" fontId="3" fillId="0" borderId="10" xfId="2094" applyBorder="1" applyAlignment="1">
      <alignment vertical="top" wrapText="1"/>
    </xf>
    <xf numFmtId="0" fontId="3" fillId="0" borderId="10" xfId="2038" quotePrefix="1" applyBorder="1" applyAlignment="1">
      <alignment horizontal="left" vertical="top" wrapText="1"/>
    </xf>
    <xf numFmtId="0" fontId="3" fillId="0" borderId="10" xfId="2038" applyBorder="1" applyAlignment="1">
      <alignment vertical="top" wrapText="1"/>
    </xf>
    <xf numFmtId="171" fontId="3" fillId="0" borderId="10" xfId="2037" quotePrefix="1" applyBorder="1" applyAlignment="1">
      <alignment horizontal="left" vertical="top" wrapText="1"/>
    </xf>
    <xf numFmtId="171" fontId="3" fillId="0" borderId="10" xfId="2037" applyBorder="1" applyAlignment="1">
      <alignment vertical="top" wrapText="1"/>
    </xf>
  </cellXfs>
  <cellStyles count="2954">
    <cellStyle name="20% - Accent1" xfId="1" builtinId="30" customBuiltin="1"/>
    <cellStyle name="20% - Accent1 10" xfId="2" xr:uid="{00000000-0005-0000-0000-000001000000}"/>
    <cellStyle name="20% - Accent1 11" xfId="3" xr:uid="{00000000-0005-0000-0000-000002000000}"/>
    <cellStyle name="20% - Accent1 12" xfId="4" xr:uid="{00000000-0005-0000-0000-000003000000}"/>
    <cellStyle name="20% - Accent1 13" xfId="5" xr:uid="{00000000-0005-0000-0000-000004000000}"/>
    <cellStyle name="20% - Accent1 14" xfId="6" xr:uid="{00000000-0005-0000-0000-000005000000}"/>
    <cellStyle name="20% - Accent1 15" xfId="7" xr:uid="{00000000-0005-0000-0000-000006000000}"/>
    <cellStyle name="20% - Accent1 2" xfId="8" xr:uid="{00000000-0005-0000-0000-000007000000}"/>
    <cellStyle name="20% - Accent1 2 2" xfId="9" xr:uid="{00000000-0005-0000-0000-000008000000}"/>
    <cellStyle name="20% - Accent1 2 2 2" xfId="10" xr:uid="{00000000-0005-0000-0000-000009000000}"/>
    <cellStyle name="20% - Accent1 2 3" xfId="11" xr:uid="{00000000-0005-0000-0000-00000A000000}"/>
    <cellStyle name="20% - Accent1 2 3 2" xfId="12" xr:uid="{00000000-0005-0000-0000-00000B000000}"/>
    <cellStyle name="20% - Accent1 2 3 2 2" xfId="13" xr:uid="{00000000-0005-0000-0000-00000C000000}"/>
    <cellStyle name="20% - Accent1 2 3 3" xfId="14" xr:uid="{00000000-0005-0000-0000-00000D000000}"/>
    <cellStyle name="20% - Accent1 2 3 4" xfId="15" xr:uid="{00000000-0005-0000-0000-00000E000000}"/>
    <cellStyle name="20% - Accent1 2 3 5" xfId="16" xr:uid="{00000000-0005-0000-0000-00000F000000}"/>
    <cellStyle name="20% - Accent1 2 3 6" xfId="17" xr:uid="{00000000-0005-0000-0000-000010000000}"/>
    <cellStyle name="20% - Accent1 2 4" xfId="18" xr:uid="{00000000-0005-0000-0000-000011000000}"/>
    <cellStyle name="20% - Accent1 2 4 2" xfId="19" xr:uid="{00000000-0005-0000-0000-000012000000}"/>
    <cellStyle name="20% - Accent1 2 4 3" xfId="20" xr:uid="{00000000-0005-0000-0000-000013000000}"/>
    <cellStyle name="20% - Accent1 2 4 4" xfId="21" xr:uid="{00000000-0005-0000-0000-000014000000}"/>
    <cellStyle name="20% - Accent1 2 4 5" xfId="22" xr:uid="{00000000-0005-0000-0000-000015000000}"/>
    <cellStyle name="20% - Accent1 2 5" xfId="23" xr:uid="{00000000-0005-0000-0000-000016000000}"/>
    <cellStyle name="20% - Accent1 2 5 2" xfId="24" xr:uid="{00000000-0005-0000-0000-000017000000}"/>
    <cellStyle name="20% - Accent1 2 5 3" xfId="25" xr:uid="{00000000-0005-0000-0000-000018000000}"/>
    <cellStyle name="20% - Accent1 2 6" xfId="26" xr:uid="{00000000-0005-0000-0000-000019000000}"/>
    <cellStyle name="20% - Accent1 3" xfId="27" xr:uid="{00000000-0005-0000-0000-00001A000000}"/>
    <cellStyle name="20% - Accent1 3 2" xfId="28" xr:uid="{00000000-0005-0000-0000-00001B000000}"/>
    <cellStyle name="20% - Accent1 3 3" xfId="29" xr:uid="{00000000-0005-0000-0000-00001C000000}"/>
    <cellStyle name="20% - Accent1 3 4" xfId="30" xr:uid="{00000000-0005-0000-0000-00001D000000}"/>
    <cellStyle name="20% - Accent1 3 5" xfId="31" xr:uid="{00000000-0005-0000-0000-00001E000000}"/>
    <cellStyle name="20% - Accent1 4" xfId="32" xr:uid="{00000000-0005-0000-0000-00001F000000}"/>
    <cellStyle name="20% - Accent1 4 2" xfId="33" xr:uid="{00000000-0005-0000-0000-000020000000}"/>
    <cellStyle name="20% - Accent1 4 2 2" xfId="34" xr:uid="{00000000-0005-0000-0000-000021000000}"/>
    <cellStyle name="20% - Accent1 4 2 3" xfId="35" xr:uid="{00000000-0005-0000-0000-000022000000}"/>
    <cellStyle name="20% - Accent1 4 2 4" xfId="36" xr:uid="{00000000-0005-0000-0000-000023000000}"/>
    <cellStyle name="20% - Accent1 4 3" xfId="37" xr:uid="{00000000-0005-0000-0000-000024000000}"/>
    <cellStyle name="20% - Accent1 4 3 2" xfId="38" xr:uid="{00000000-0005-0000-0000-000025000000}"/>
    <cellStyle name="20% - Accent1 4 3 3" xfId="39" xr:uid="{00000000-0005-0000-0000-000026000000}"/>
    <cellStyle name="20% - Accent1 4 3 4" xfId="40" xr:uid="{00000000-0005-0000-0000-000027000000}"/>
    <cellStyle name="20% - Accent1 4 4" xfId="41" xr:uid="{00000000-0005-0000-0000-000028000000}"/>
    <cellStyle name="20% - Accent1 5" xfId="42" xr:uid="{00000000-0005-0000-0000-000029000000}"/>
    <cellStyle name="20% - Accent1 5 2" xfId="43" xr:uid="{00000000-0005-0000-0000-00002A000000}"/>
    <cellStyle name="20% - Accent1 5 2 2" xfId="44" xr:uid="{00000000-0005-0000-0000-00002B000000}"/>
    <cellStyle name="20% - Accent1 5 2 3" xfId="45" xr:uid="{00000000-0005-0000-0000-00002C000000}"/>
    <cellStyle name="20% - Accent1 5 3" xfId="46" xr:uid="{00000000-0005-0000-0000-00002D000000}"/>
    <cellStyle name="20% - Accent1 5 3 2" xfId="47" xr:uid="{00000000-0005-0000-0000-00002E000000}"/>
    <cellStyle name="20% - Accent1 5 3 3" xfId="48" xr:uid="{00000000-0005-0000-0000-00002F000000}"/>
    <cellStyle name="20% - Accent1 5 4" xfId="49" xr:uid="{00000000-0005-0000-0000-000030000000}"/>
    <cellStyle name="20% - Accent1 5 4 2" xfId="50" xr:uid="{00000000-0005-0000-0000-000031000000}"/>
    <cellStyle name="20% - Accent1 5 4 3" xfId="51" xr:uid="{00000000-0005-0000-0000-000032000000}"/>
    <cellStyle name="20% - Accent1 6" xfId="52" xr:uid="{00000000-0005-0000-0000-000033000000}"/>
    <cellStyle name="20% - Accent1 6 2" xfId="53" xr:uid="{00000000-0005-0000-0000-000034000000}"/>
    <cellStyle name="20% - Accent1 6 3" xfId="54" xr:uid="{00000000-0005-0000-0000-000035000000}"/>
    <cellStyle name="20% - Accent1 6 4" xfId="55" xr:uid="{00000000-0005-0000-0000-000036000000}"/>
    <cellStyle name="20% - Accent1 7" xfId="56" xr:uid="{00000000-0005-0000-0000-000037000000}"/>
    <cellStyle name="20% - Accent1 7 2" xfId="57" xr:uid="{00000000-0005-0000-0000-000038000000}"/>
    <cellStyle name="20% - Accent1 7 3" xfId="58" xr:uid="{00000000-0005-0000-0000-000039000000}"/>
    <cellStyle name="20% - Accent1 8" xfId="59" xr:uid="{00000000-0005-0000-0000-00003A000000}"/>
    <cellStyle name="20% - Accent1 8 2" xfId="60" xr:uid="{00000000-0005-0000-0000-00003B000000}"/>
    <cellStyle name="20% - Accent1 9" xfId="61" xr:uid="{00000000-0005-0000-0000-00003C000000}"/>
    <cellStyle name="20% - Accent1 9 2" xfId="62" xr:uid="{00000000-0005-0000-0000-00003D000000}"/>
    <cellStyle name="20% - Accent1 9 3" xfId="63" xr:uid="{00000000-0005-0000-0000-00003E000000}"/>
    <cellStyle name="20% - Accent1 9 4" xfId="64" xr:uid="{00000000-0005-0000-0000-00003F000000}"/>
    <cellStyle name="20% - Accent2" xfId="65" builtinId="34" customBuiltin="1"/>
    <cellStyle name="20% - Accent2 10" xfId="66" xr:uid="{00000000-0005-0000-0000-000041000000}"/>
    <cellStyle name="20% - Accent2 11" xfId="67" xr:uid="{00000000-0005-0000-0000-000042000000}"/>
    <cellStyle name="20% - Accent2 12" xfId="68" xr:uid="{00000000-0005-0000-0000-000043000000}"/>
    <cellStyle name="20% - Accent2 13" xfId="69" xr:uid="{00000000-0005-0000-0000-000044000000}"/>
    <cellStyle name="20% - Accent2 14" xfId="70" xr:uid="{00000000-0005-0000-0000-000045000000}"/>
    <cellStyle name="20% - Accent2 15" xfId="71" xr:uid="{00000000-0005-0000-0000-000046000000}"/>
    <cellStyle name="20% - Accent2 2" xfId="72" xr:uid="{00000000-0005-0000-0000-000047000000}"/>
    <cellStyle name="20% - Accent2 2 2" xfId="73" xr:uid="{00000000-0005-0000-0000-000048000000}"/>
    <cellStyle name="20% - Accent2 2 2 2" xfId="74" xr:uid="{00000000-0005-0000-0000-000049000000}"/>
    <cellStyle name="20% - Accent2 2 3" xfId="75" xr:uid="{00000000-0005-0000-0000-00004A000000}"/>
    <cellStyle name="20% - Accent2 2 3 2" xfId="76" xr:uid="{00000000-0005-0000-0000-00004B000000}"/>
    <cellStyle name="20% - Accent2 2 3 2 2" xfId="77" xr:uid="{00000000-0005-0000-0000-00004C000000}"/>
    <cellStyle name="20% - Accent2 2 3 3" xfId="78" xr:uid="{00000000-0005-0000-0000-00004D000000}"/>
    <cellStyle name="20% - Accent2 2 3 4" xfId="79" xr:uid="{00000000-0005-0000-0000-00004E000000}"/>
    <cellStyle name="20% - Accent2 2 3 5" xfId="80" xr:uid="{00000000-0005-0000-0000-00004F000000}"/>
    <cellStyle name="20% - Accent2 2 3 6" xfId="81" xr:uid="{00000000-0005-0000-0000-000050000000}"/>
    <cellStyle name="20% - Accent2 2 4" xfId="82" xr:uid="{00000000-0005-0000-0000-000051000000}"/>
    <cellStyle name="20% - Accent2 2 4 2" xfId="83" xr:uid="{00000000-0005-0000-0000-000052000000}"/>
    <cellStyle name="20% - Accent2 2 4 3" xfId="84" xr:uid="{00000000-0005-0000-0000-000053000000}"/>
    <cellStyle name="20% - Accent2 2 4 4" xfId="85" xr:uid="{00000000-0005-0000-0000-000054000000}"/>
    <cellStyle name="20% - Accent2 2 4 5" xfId="86" xr:uid="{00000000-0005-0000-0000-000055000000}"/>
    <cellStyle name="20% - Accent2 2 5" xfId="87" xr:uid="{00000000-0005-0000-0000-000056000000}"/>
    <cellStyle name="20% - Accent2 2 5 2" xfId="88" xr:uid="{00000000-0005-0000-0000-000057000000}"/>
    <cellStyle name="20% - Accent2 2 5 3" xfId="89" xr:uid="{00000000-0005-0000-0000-000058000000}"/>
    <cellStyle name="20% - Accent2 2 6" xfId="90" xr:uid="{00000000-0005-0000-0000-000059000000}"/>
    <cellStyle name="20% - Accent2 3" xfId="91" xr:uid="{00000000-0005-0000-0000-00005A000000}"/>
    <cellStyle name="20% - Accent2 3 2" xfId="92" xr:uid="{00000000-0005-0000-0000-00005B000000}"/>
    <cellStyle name="20% - Accent2 3 3" xfId="93" xr:uid="{00000000-0005-0000-0000-00005C000000}"/>
    <cellStyle name="20% - Accent2 3 4" xfId="94" xr:uid="{00000000-0005-0000-0000-00005D000000}"/>
    <cellStyle name="20% - Accent2 3 5" xfId="95" xr:uid="{00000000-0005-0000-0000-00005E000000}"/>
    <cellStyle name="20% - Accent2 4" xfId="96" xr:uid="{00000000-0005-0000-0000-00005F000000}"/>
    <cellStyle name="20% - Accent2 4 2" xfId="97" xr:uid="{00000000-0005-0000-0000-000060000000}"/>
    <cellStyle name="20% - Accent2 4 2 2" xfId="98" xr:uid="{00000000-0005-0000-0000-000061000000}"/>
    <cellStyle name="20% - Accent2 4 2 3" xfId="99" xr:uid="{00000000-0005-0000-0000-000062000000}"/>
    <cellStyle name="20% - Accent2 4 2 4" xfId="100" xr:uid="{00000000-0005-0000-0000-000063000000}"/>
    <cellStyle name="20% - Accent2 4 3" xfId="101" xr:uid="{00000000-0005-0000-0000-000064000000}"/>
    <cellStyle name="20% - Accent2 4 3 2" xfId="102" xr:uid="{00000000-0005-0000-0000-000065000000}"/>
    <cellStyle name="20% - Accent2 4 3 3" xfId="103" xr:uid="{00000000-0005-0000-0000-000066000000}"/>
    <cellStyle name="20% - Accent2 4 3 4" xfId="104" xr:uid="{00000000-0005-0000-0000-000067000000}"/>
    <cellStyle name="20% - Accent2 4 4" xfId="105" xr:uid="{00000000-0005-0000-0000-000068000000}"/>
    <cellStyle name="20% - Accent2 5" xfId="106" xr:uid="{00000000-0005-0000-0000-000069000000}"/>
    <cellStyle name="20% - Accent2 5 2" xfId="107" xr:uid="{00000000-0005-0000-0000-00006A000000}"/>
    <cellStyle name="20% - Accent2 5 2 2" xfId="108" xr:uid="{00000000-0005-0000-0000-00006B000000}"/>
    <cellStyle name="20% - Accent2 5 2 3" xfId="109" xr:uid="{00000000-0005-0000-0000-00006C000000}"/>
    <cellStyle name="20% - Accent2 5 3" xfId="110" xr:uid="{00000000-0005-0000-0000-00006D000000}"/>
    <cellStyle name="20% - Accent2 5 3 2" xfId="111" xr:uid="{00000000-0005-0000-0000-00006E000000}"/>
    <cellStyle name="20% - Accent2 5 3 3" xfId="112" xr:uid="{00000000-0005-0000-0000-00006F000000}"/>
    <cellStyle name="20% - Accent2 5 4" xfId="113" xr:uid="{00000000-0005-0000-0000-000070000000}"/>
    <cellStyle name="20% - Accent2 5 4 2" xfId="114" xr:uid="{00000000-0005-0000-0000-000071000000}"/>
    <cellStyle name="20% - Accent2 5 4 3" xfId="115" xr:uid="{00000000-0005-0000-0000-000072000000}"/>
    <cellStyle name="20% - Accent2 6" xfId="116" xr:uid="{00000000-0005-0000-0000-000073000000}"/>
    <cellStyle name="20% - Accent2 6 2" xfId="117" xr:uid="{00000000-0005-0000-0000-000074000000}"/>
    <cellStyle name="20% - Accent2 6 3" xfId="118" xr:uid="{00000000-0005-0000-0000-000075000000}"/>
    <cellStyle name="20% - Accent2 6 4" xfId="119" xr:uid="{00000000-0005-0000-0000-000076000000}"/>
    <cellStyle name="20% - Accent2 7" xfId="120" xr:uid="{00000000-0005-0000-0000-000077000000}"/>
    <cellStyle name="20% - Accent2 7 2" xfId="121" xr:uid="{00000000-0005-0000-0000-000078000000}"/>
    <cellStyle name="20% - Accent2 7 3" xfId="122" xr:uid="{00000000-0005-0000-0000-000079000000}"/>
    <cellStyle name="20% - Accent2 8" xfId="123" xr:uid="{00000000-0005-0000-0000-00007A000000}"/>
    <cellStyle name="20% - Accent2 8 2" xfId="124" xr:uid="{00000000-0005-0000-0000-00007B000000}"/>
    <cellStyle name="20% - Accent2 9" xfId="125" xr:uid="{00000000-0005-0000-0000-00007C000000}"/>
    <cellStyle name="20% - Accent2 9 2" xfId="126" xr:uid="{00000000-0005-0000-0000-00007D000000}"/>
    <cellStyle name="20% - Accent2 9 3" xfId="127" xr:uid="{00000000-0005-0000-0000-00007E000000}"/>
    <cellStyle name="20% - Accent2 9 4" xfId="128" xr:uid="{00000000-0005-0000-0000-00007F000000}"/>
    <cellStyle name="20% - Accent3" xfId="129" builtinId="38" customBuiltin="1"/>
    <cellStyle name="20% - Accent3 10" xfId="130" xr:uid="{00000000-0005-0000-0000-000081000000}"/>
    <cellStyle name="20% - Accent3 11" xfId="131" xr:uid="{00000000-0005-0000-0000-000082000000}"/>
    <cellStyle name="20% - Accent3 12" xfId="132" xr:uid="{00000000-0005-0000-0000-000083000000}"/>
    <cellStyle name="20% - Accent3 13" xfId="133" xr:uid="{00000000-0005-0000-0000-000084000000}"/>
    <cellStyle name="20% - Accent3 14" xfId="134" xr:uid="{00000000-0005-0000-0000-000085000000}"/>
    <cellStyle name="20% - Accent3 15" xfId="135" xr:uid="{00000000-0005-0000-0000-000086000000}"/>
    <cellStyle name="20% - Accent3 2" xfId="136" xr:uid="{00000000-0005-0000-0000-000087000000}"/>
    <cellStyle name="20% - Accent3 2 2" xfId="137" xr:uid="{00000000-0005-0000-0000-000088000000}"/>
    <cellStyle name="20% - Accent3 2 2 2" xfId="138" xr:uid="{00000000-0005-0000-0000-000089000000}"/>
    <cellStyle name="20% - Accent3 2 3" xfId="139" xr:uid="{00000000-0005-0000-0000-00008A000000}"/>
    <cellStyle name="20% - Accent3 2 3 2" xfId="140" xr:uid="{00000000-0005-0000-0000-00008B000000}"/>
    <cellStyle name="20% - Accent3 2 3 2 2" xfId="141" xr:uid="{00000000-0005-0000-0000-00008C000000}"/>
    <cellStyle name="20% - Accent3 2 3 3" xfId="142" xr:uid="{00000000-0005-0000-0000-00008D000000}"/>
    <cellStyle name="20% - Accent3 2 3 4" xfId="143" xr:uid="{00000000-0005-0000-0000-00008E000000}"/>
    <cellStyle name="20% - Accent3 2 3 5" xfId="144" xr:uid="{00000000-0005-0000-0000-00008F000000}"/>
    <cellStyle name="20% - Accent3 2 3 6" xfId="145" xr:uid="{00000000-0005-0000-0000-000090000000}"/>
    <cellStyle name="20% - Accent3 2 4" xfId="146" xr:uid="{00000000-0005-0000-0000-000091000000}"/>
    <cellStyle name="20% - Accent3 2 4 2" xfId="147" xr:uid="{00000000-0005-0000-0000-000092000000}"/>
    <cellStyle name="20% - Accent3 2 4 3" xfId="148" xr:uid="{00000000-0005-0000-0000-000093000000}"/>
    <cellStyle name="20% - Accent3 2 4 4" xfId="149" xr:uid="{00000000-0005-0000-0000-000094000000}"/>
    <cellStyle name="20% - Accent3 2 4 5" xfId="150" xr:uid="{00000000-0005-0000-0000-000095000000}"/>
    <cellStyle name="20% - Accent3 2 5" xfId="151" xr:uid="{00000000-0005-0000-0000-000096000000}"/>
    <cellStyle name="20% - Accent3 2 5 2" xfId="152" xr:uid="{00000000-0005-0000-0000-000097000000}"/>
    <cellStyle name="20% - Accent3 2 5 3" xfId="153" xr:uid="{00000000-0005-0000-0000-000098000000}"/>
    <cellStyle name="20% - Accent3 2 6" xfId="154" xr:uid="{00000000-0005-0000-0000-000099000000}"/>
    <cellStyle name="20% - Accent3 3" xfId="155" xr:uid="{00000000-0005-0000-0000-00009A000000}"/>
    <cellStyle name="20% - Accent3 3 2" xfId="156" xr:uid="{00000000-0005-0000-0000-00009B000000}"/>
    <cellStyle name="20% - Accent3 3 3" xfId="157" xr:uid="{00000000-0005-0000-0000-00009C000000}"/>
    <cellStyle name="20% - Accent3 3 4" xfId="158" xr:uid="{00000000-0005-0000-0000-00009D000000}"/>
    <cellStyle name="20% - Accent3 3 5" xfId="159" xr:uid="{00000000-0005-0000-0000-00009E000000}"/>
    <cellStyle name="20% - Accent3 4" xfId="160" xr:uid="{00000000-0005-0000-0000-00009F000000}"/>
    <cellStyle name="20% - Accent3 4 2" xfId="161" xr:uid="{00000000-0005-0000-0000-0000A0000000}"/>
    <cellStyle name="20% - Accent3 4 2 2" xfId="162" xr:uid="{00000000-0005-0000-0000-0000A1000000}"/>
    <cellStyle name="20% - Accent3 4 2 3" xfId="163" xr:uid="{00000000-0005-0000-0000-0000A2000000}"/>
    <cellStyle name="20% - Accent3 4 2 4" xfId="164" xr:uid="{00000000-0005-0000-0000-0000A3000000}"/>
    <cellStyle name="20% - Accent3 4 3" xfId="165" xr:uid="{00000000-0005-0000-0000-0000A4000000}"/>
    <cellStyle name="20% - Accent3 4 3 2" xfId="166" xr:uid="{00000000-0005-0000-0000-0000A5000000}"/>
    <cellStyle name="20% - Accent3 4 3 3" xfId="167" xr:uid="{00000000-0005-0000-0000-0000A6000000}"/>
    <cellStyle name="20% - Accent3 4 3 4" xfId="168" xr:uid="{00000000-0005-0000-0000-0000A7000000}"/>
    <cellStyle name="20% - Accent3 4 4" xfId="169" xr:uid="{00000000-0005-0000-0000-0000A8000000}"/>
    <cellStyle name="20% - Accent3 5" xfId="170" xr:uid="{00000000-0005-0000-0000-0000A9000000}"/>
    <cellStyle name="20% - Accent3 5 2" xfId="171" xr:uid="{00000000-0005-0000-0000-0000AA000000}"/>
    <cellStyle name="20% - Accent3 5 2 2" xfId="172" xr:uid="{00000000-0005-0000-0000-0000AB000000}"/>
    <cellStyle name="20% - Accent3 5 2 3" xfId="173" xr:uid="{00000000-0005-0000-0000-0000AC000000}"/>
    <cellStyle name="20% - Accent3 5 3" xfId="174" xr:uid="{00000000-0005-0000-0000-0000AD000000}"/>
    <cellStyle name="20% - Accent3 5 3 2" xfId="175" xr:uid="{00000000-0005-0000-0000-0000AE000000}"/>
    <cellStyle name="20% - Accent3 5 3 3" xfId="176" xr:uid="{00000000-0005-0000-0000-0000AF000000}"/>
    <cellStyle name="20% - Accent3 5 4" xfId="177" xr:uid="{00000000-0005-0000-0000-0000B0000000}"/>
    <cellStyle name="20% - Accent3 5 4 2" xfId="178" xr:uid="{00000000-0005-0000-0000-0000B1000000}"/>
    <cellStyle name="20% - Accent3 5 4 3" xfId="179" xr:uid="{00000000-0005-0000-0000-0000B2000000}"/>
    <cellStyle name="20% - Accent3 6" xfId="180" xr:uid="{00000000-0005-0000-0000-0000B3000000}"/>
    <cellStyle name="20% - Accent3 6 2" xfId="181" xr:uid="{00000000-0005-0000-0000-0000B4000000}"/>
    <cellStyle name="20% - Accent3 6 3" xfId="182" xr:uid="{00000000-0005-0000-0000-0000B5000000}"/>
    <cellStyle name="20% - Accent3 6 4" xfId="183" xr:uid="{00000000-0005-0000-0000-0000B6000000}"/>
    <cellStyle name="20% - Accent3 7" xfId="184" xr:uid="{00000000-0005-0000-0000-0000B7000000}"/>
    <cellStyle name="20% - Accent3 7 2" xfId="185" xr:uid="{00000000-0005-0000-0000-0000B8000000}"/>
    <cellStyle name="20% - Accent3 7 3" xfId="186" xr:uid="{00000000-0005-0000-0000-0000B9000000}"/>
    <cellStyle name="20% - Accent3 8" xfId="187" xr:uid="{00000000-0005-0000-0000-0000BA000000}"/>
    <cellStyle name="20% - Accent3 8 2" xfId="188" xr:uid="{00000000-0005-0000-0000-0000BB000000}"/>
    <cellStyle name="20% - Accent3 9" xfId="189" xr:uid="{00000000-0005-0000-0000-0000BC000000}"/>
    <cellStyle name="20% - Accent3 9 2" xfId="190" xr:uid="{00000000-0005-0000-0000-0000BD000000}"/>
    <cellStyle name="20% - Accent3 9 3" xfId="191" xr:uid="{00000000-0005-0000-0000-0000BE000000}"/>
    <cellStyle name="20% - Accent3 9 4" xfId="192" xr:uid="{00000000-0005-0000-0000-0000BF000000}"/>
    <cellStyle name="20% - Accent4" xfId="193" builtinId="42" customBuiltin="1"/>
    <cellStyle name="20% - Accent4 10" xfId="194" xr:uid="{00000000-0005-0000-0000-0000C1000000}"/>
    <cellStyle name="20% - Accent4 11" xfId="195" xr:uid="{00000000-0005-0000-0000-0000C2000000}"/>
    <cellStyle name="20% - Accent4 12" xfId="196" xr:uid="{00000000-0005-0000-0000-0000C3000000}"/>
    <cellStyle name="20% - Accent4 13" xfId="197" xr:uid="{00000000-0005-0000-0000-0000C4000000}"/>
    <cellStyle name="20% - Accent4 14" xfId="198" xr:uid="{00000000-0005-0000-0000-0000C5000000}"/>
    <cellStyle name="20% - Accent4 15" xfId="199" xr:uid="{00000000-0005-0000-0000-0000C6000000}"/>
    <cellStyle name="20% - Accent4 2" xfId="200" xr:uid="{00000000-0005-0000-0000-0000C7000000}"/>
    <cellStyle name="20% - Accent4 2 2" xfId="201" xr:uid="{00000000-0005-0000-0000-0000C8000000}"/>
    <cellStyle name="20% - Accent4 2 2 2" xfId="202" xr:uid="{00000000-0005-0000-0000-0000C9000000}"/>
    <cellStyle name="20% - Accent4 2 3" xfId="203" xr:uid="{00000000-0005-0000-0000-0000CA000000}"/>
    <cellStyle name="20% - Accent4 2 3 2" xfId="204" xr:uid="{00000000-0005-0000-0000-0000CB000000}"/>
    <cellStyle name="20% - Accent4 2 3 2 2" xfId="205" xr:uid="{00000000-0005-0000-0000-0000CC000000}"/>
    <cellStyle name="20% - Accent4 2 3 3" xfId="206" xr:uid="{00000000-0005-0000-0000-0000CD000000}"/>
    <cellStyle name="20% - Accent4 2 3 4" xfId="207" xr:uid="{00000000-0005-0000-0000-0000CE000000}"/>
    <cellStyle name="20% - Accent4 2 3 5" xfId="208" xr:uid="{00000000-0005-0000-0000-0000CF000000}"/>
    <cellStyle name="20% - Accent4 2 3 6" xfId="209" xr:uid="{00000000-0005-0000-0000-0000D0000000}"/>
    <cellStyle name="20% - Accent4 2 4" xfId="210" xr:uid="{00000000-0005-0000-0000-0000D1000000}"/>
    <cellStyle name="20% - Accent4 2 4 2" xfId="211" xr:uid="{00000000-0005-0000-0000-0000D2000000}"/>
    <cellStyle name="20% - Accent4 2 4 3" xfId="212" xr:uid="{00000000-0005-0000-0000-0000D3000000}"/>
    <cellStyle name="20% - Accent4 2 4 4" xfId="213" xr:uid="{00000000-0005-0000-0000-0000D4000000}"/>
    <cellStyle name="20% - Accent4 2 4 5" xfId="214" xr:uid="{00000000-0005-0000-0000-0000D5000000}"/>
    <cellStyle name="20% - Accent4 2 5" xfId="215" xr:uid="{00000000-0005-0000-0000-0000D6000000}"/>
    <cellStyle name="20% - Accent4 2 5 2" xfId="216" xr:uid="{00000000-0005-0000-0000-0000D7000000}"/>
    <cellStyle name="20% - Accent4 2 5 3" xfId="217" xr:uid="{00000000-0005-0000-0000-0000D8000000}"/>
    <cellStyle name="20% - Accent4 2 6" xfId="218" xr:uid="{00000000-0005-0000-0000-0000D9000000}"/>
    <cellStyle name="20% - Accent4 3" xfId="219" xr:uid="{00000000-0005-0000-0000-0000DA000000}"/>
    <cellStyle name="20% - Accent4 3 2" xfId="220" xr:uid="{00000000-0005-0000-0000-0000DB000000}"/>
    <cellStyle name="20% - Accent4 3 3" xfId="221" xr:uid="{00000000-0005-0000-0000-0000DC000000}"/>
    <cellStyle name="20% - Accent4 3 4" xfId="222" xr:uid="{00000000-0005-0000-0000-0000DD000000}"/>
    <cellStyle name="20% - Accent4 3 5" xfId="223" xr:uid="{00000000-0005-0000-0000-0000DE000000}"/>
    <cellStyle name="20% - Accent4 4" xfId="224" xr:uid="{00000000-0005-0000-0000-0000DF000000}"/>
    <cellStyle name="20% - Accent4 4 2" xfId="225" xr:uid="{00000000-0005-0000-0000-0000E0000000}"/>
    <cellStyle name="20% - Accent4 4 2 2" xfId="226" xr:uid="{00000000-0005-0000-0000-0000E1000000}"/>
    <cellStyle name="20% - Accent4 4 2 3" xfId="227" xr:uid="{00000000-0005-0000-0000-0000E2000000}"/>
    <cellStyle name="20% - Accent4 4 2 4" xfId="228" xr:uid="{00000000-0005-0000-0000-0000E3000000}"/>
    <cellStyle name="20% - Accent4 4 3" xfId="229" xr:uid="{00000000-0005-0000-0000-0000E4000000}"/>
    <cellStyle name="20% - Accent4 4 3 2" xfId="230" xr:uid="{00000000-0005-0000-0000-0000E5000000}"/>
    <cellStyle name="20% - Accent4 4 3 3" xfId="231" xr:uid="{00000000-0005-0000-0000-0000E6000000}"/>
    <cellStyle name="20% - Accent4 4 3 4" xfId="232" xr:uid="{00000000-0005-0000-0000-0000E7000000}"/>
    <cellStyle name="20% - Accent4 4 4" xfId="233" xr:uid="{00000000-0005-0000-0000-0000E8000000}"/>
    <cellStyle name="20% - Accent4 5" xfId="234" xr:uid="{00000000-0005-0000-0000-0000E9000000}"/>
    <cellStyle name="20% - Accent4 5 2" xfId="235" xr:uid="{00000000-0005-0000-0000-0000EA000000}"/>
    <cellStyle name="20% - Accent4 5 2 2" xfId="236" xr:uid="{00000000-0005-0000-0000-0000EB000000}"/>
    <cellStyle name="20% - Accent4 5 2 3" xfId="237" xr:uid="{00000000-0005-0000-0000-0000EC000000}"/>
    <cellStyle name="20% - Accent4 5 3" xfId="238" xr:uid="{00000000-0005-0000-0000-0000ED000000}"/>
    <cellStyle name="20% - Accent4 5 3 2" xfId="239" xr:uid="{00000000-0005-0000-0000-0000EE000000}"/>
    <cellStyle name="20% - Accent4 5 3 3" xfId="240" xr:uid="{00000000-0005-0000-0000-0000EF000000}"/>
    <cellStyle name="20% - Accent4 5 4" xfId="241" xr:uid="{00000000-0005-0000-0000-0000F0000000}"/>
    <cellStyle name="20% - Accent4 5 4 2" xfId="242" xr:uid="{00000000-0005-0000-0000-0000F1000000}"/>
    <cellStyle name="20% - Accent4 5 4 3" xfId="243" xr:uid="{00000000-0005-0000-0000-0000F2000000}"/>
    <cellStyle name="20% - Accent4 6" xfId="244" xr:uid="{00000000-0005-0000-0000-0000F3000000}"/>
    <cellStyle name="20% - Accent4 6 2" xfId="245" xr:uid="{00000000-0005-0000-0000-0000F4000000}"/>
    <cellStyle name="20% - Accent4 6 3" xfId="246" xr:uid="{00000000-0005-0000-0000-0000F5000000}"/>
    <cellStyle name="20% - Accent4 6 4" xfId="247" xr:uid="{00000000-0005-0000-0000-0000F6000000}"/>
    <cellStyle name="20% - Accent4 7" xfId="248" xr:uid="{00000000-0005-0000-0000-0000F7000000}"/>
    <cellStyle name="20% - Accent4 7 2" xfId="249" xr:uid="{00000000-0005-0000-0000-0000F8000000}"/>
    <cellStyle name="20% - Accent4 7 3" xfId="250" xr:uid="{00000000-0005-0000-0000-0000F9000000}"/>
    <cellStyle name="20% - Accent4 8" xfId="251" xr:uid="{00000000-0005-0000-0000-0000FA000000}"/>
    <cellStyle name="20% - Accent4 8 2" xfId="252" xr:uid="{00000000-0005-0000-0000-0000FB000000}"/>
    <cellStyle name="20% - Accent4 9" xfId="253" xr:uid="{00000000-0005-0000-0000-0000FC000000}"/>
    <cellStyle name="20% - Accent4 9 2" xfId="254" xr:uid="{00000000-0005-0000-0000-0000FD000000}"/>
    <cellStyle name="20% - Accent4 9 3" xfId="255" xr:uid="{00000000-0005-0000-0000-0000FE000000}"/>
    <cellStyle name="20% - Accent4 9 4" xfId="256" xr:uid="{00000000-0005-0000-0000-0000FF000000}"/>
    <cellStyle name="20% - Accent5" xfId="257" builtinId="46" customBuiltin="1"/>
    <cellStyle name="20% - Accent5 10" xfId="258" xr:uid="{00000000-0005-0000-0000-000001010000}"/>
    <cellStyle name="20% - Accent5 11" xfId="259" xr:uid="{00000000-0005-0000-0000-000002010000}"/>
    <cellStyle name="20% - Accent5 12" xfId="260" xr:uid="{00000000-0005-0000-0000-000003010000}"/>
    <cellStyle name="20% - Accent5 13" xfId="261" xr:uid="{00000000-0005-0000-0000-000004010000}"/>
    <cellStyle name="20% - Accent5 14" xfId="262" xr:uid="{00000000-0005-0000-0000-000005010000}"/>
    <cellStyle name="20% - Accent5 15" xfId="263" xr:uid="{00000000-0005-0000-0000-000006010000}"/>
    <cellStyle name="20% - Accent5 2"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3" xfId="270" xr:uid="{00000000-0005-0000-0000-00000D010000}"/>
    <cellStyle name="20% - Accent5 2 3 4" xfId="271" xr:uid="{00000000-0005-0000-0000-00000E010000}"/>
    <cellStyle name="20% - Accent5 2 3 5" xfId="272" xr:uid="{00000000-0005-0000-0000-00000F010000}"/>
    <cellStyle name="20% - Accent5 2 3 6" xfId="273" xr:uid="{00000000-0005-0000-0000-000010010000}"/>
    <cellStyle name="20% - Accent5 2 4" xfId="274" xr:uid="{00000000-0005-0000-0000-000011010000}"/>
    <cellStyle name="20% - Accent5 2 4 2" xfId="275" xr:uid="{00000000-0005-0000-0000-000012010000}"/>
    <cellStyle name="20% - Accent5 2 4 3" xfId="276" xr:uid="{00000000-0005-0000-0000-000013010000}"/>
    <cellStyle name="20% - Accent5 2 4 4" xfId="277" xr:uid="{00000000-0005-0000-0000-000014010000}"/>
    <cellStyle name="20% - Accent5 2 4 5" xfId="278" xr:uid="{00000000-0005-0000-0000-000015010000}"/>
    <cellStyle name="20% - Accent5 2 5" xfId="279" xr:uid="{00000000-0005-0000-0000-000016010000}"/>
    <cellStyle name="20% - Accent5 2 5 2" xfId="280" xr:uid="{00000000-0005-0000-0000-000017010000}"/>
    <cellStyle name="20% - Accent5 2 5 3" xfId="281" xr:uid="{00000000-0005-0000-0000-000018010000}"/>
    <cellStyle name="20% - Accent5 2 6" xfId="282" xr:uid="{00000000-0005-0000-0000-000019010000}"/>
    <cellStyle name="20% - Accent5 3" xfId="283" xr:uid="{00000000-0005-0000-0000-00001A010000}"/>
    <cellStyle name="20% - Accent5 3 2" xfId="284" xr:uid="{00000000-0005-0000-0000-00001B010000}"/>
    <cellStyle name="20% - Accent5 3 3" xfId="285" xr:uid="{00000000-0005-0000-0000-00001C010000}"/>
    <cellStyle name="20% - Accent5 3 4" xfId="286" xr:uid="{00000000-0005-0000-0000-00001D010000}"/>
    <cellStyle name="20% - Accent5 3 5" xfId="287" xr:uid="{00000000-0005-0000-0000-00001E010000}"/>
    <cellStyle name="20% - Accent5 4" xfId="288" xr:uid="{00000000-0005-0000-0000-00001F010000}"/>
    <cellStyle name="20% - Accent5 4 2" xfId="289" xr:uid="{00000000-0005-0000-0000-000020010000}"/>
    <cellStyle name="20% - Accent5 4 2 2" xfId="290" xr:uid="{00000000-0005-0000-0000-000021010000}"/>
    <cellStyle name="20% - Accent5 4 2 3" xfId="291" xr:uid="{00000000-0005-0000-0000-000022010000}"/>
    <cellStyle name="20% - Accent5 4 2 4" xfId="292" xr:uid="{00000000-0005-0000-0000-000023010000}"/>
    <cellStyle name="20% - Accent5 4 3" xfId="293" xr:uid="{00000000-0005-0000-0000-000024010000}"/>
    <cellStyle name="20% - Accent5 4 3 2" xfId="294" xr:uid="{00000000-0005-0000-0000-000025010000}"/>
    <cellStyle name="20% - Accent5 4 3 3" xfId="295" xr:uid="{00000000-0005-0000-0000-000026010000}"/>
    <cellStyle name="20% - Accent5 4 3 4" xfId="296" xr:uid="{00000000-0005-0000-0000-000027010000}"/>
    <cellStyle name="20% - Accent5 4 4" xfId="297" xr:uid="{00000000-0005-0000-0000-000028010000}"/>
    <cellStyle name="20% - Accent5 5" xfId="298" xr:uid="{00000000-0005-0000-0000-000029010000}"/>
    <cellStyle name="20% - Accent5 5 2" xfId="299" xr:uid="{00000000-0005-0000-0000-00002A010000}"/>
    <cellStyle name="20% - Accent5 5 2 2" xfId="300" xr:uid="{00000000-0005-0000-0000-00002B010000}"/>
    <cellStyle name="20% - Accent5 5 2 3" xfId="301" xr:uid="{00000000-0005-0000-0000-00002C010000}"/>
    <cellStyle name="20% - Accent5 5 3" xfId="302" xr:uid="{00000000-0005-0000-0000-00002D010000}"/>
    <cellStyle name="20% - Accent5 5 3 2" xfId="303" xr:uid="{00000000-0005-0000-0000-00002E010000}"/>
    <cellStyle name="20% - Accent5 5 3 3" xfId="304" xr:uid="{00000000-0005-0000-0000-00002F010000}"/>
    <cellStyle name="20% - Accent5 5 4" xfId="305" xr:uid="{00000000-0005-0000-0000-000030010000}"/>
    <cellStyle name="20% - Accent5 5 4 2" xfId="306" xr:uid="{00000000-0005-0000-0000-000031010000}"/>
    <cellStyle name="20% - Accent5 5 4 3" xfId="307" xr:uid="{00000000-0005-0000-0000-000032010000}"/>
    <cellStyle name="20% - Accent5 6" xfId="308" xr:uid="{00000000-0005-0000-0000-000033010000}"/>
    <cellStyle name="20% - Accent5 6 2" xfId="309" xr:uid="{00000000-0005-0000-0000-000034010000}"/>
    <cellStyle name="20% - Accent5 6 3" xfId="310" xr:uid="{00000000-0005-0000-0000-000035010000}"/>
    <cellStyle name="20% - Accent5 6 4" xfId="311" xr:uid="{00000000-0005-0000-0000-000036010000}"/>
    <cellStyle name="20% - Accent5 7" xfId="312" xr:uid="{00000000-0005-0000-0000-000037010000}"/>
    <cellStyle name="20% - Accent5 7 2" xfId="313" xr:uid="{00000000-0005-0000-0000-000038010000}"/>
    <cellStyle name="20% - Accent5 7 3" xfId="314" xr:uid="{00000000-0005-0000-0000-000039010000}"/>
    <cellStyle name="20% - Accent5 8" xfId="315" xr:uid="{00000000-0005-0000-0000-00003A010000}"/>
    <cellStyle name="20% - Accent5 8 2" xfId="316" xr:uid="{00000000-0005-0000-0000-00003B010000}"/>
    <cellStyle name="20% - Accent5 9" xfId="317" xr:uid="{00000000-0005-0000-0000-00003C010000}"/>
    <cellStyle name="20% - Accent5 9 2" xfId="318" xr:uid="{00000000-0005-0000-0000-00003D010000}"/>
    <cellStyle name="20% - Accent5 9 3" xfId="319" xr:uid="{00000000-0005-0000-0000-00003E010000}"/>
    <cellStyle name="20% - Accent5 9 4" xfId="320" xr:uid="{00000000-0005-0000-0000-00003F010000}"/>
    <cellStyle name="20% - Accent6" xfId="321" builtinId="50" customBuiltin="1"/>
    <cellStyle name="20% - Accent6 10" xfId="322" xr:uid="{00000000-0005-0000-0000-000041010000}"/>
    <cellStyle name="20% - Accent6 11" xfId="323" xr:uid="{00000000-0005-0000-0000-000042010000}"/>
    <cellStyle name="20% - Accent6 12" xfId="324" xr:uid="{00000000-0005-0000-0000-000043010000}"/>
    <cellStyle name="20% - Accent6 13" xfId="325" xr:uid="{00000000-0005-0000-0000-000044010000}"/>
    <cellStyle name="20% - Accent6 14" xfId="326" xr:uid="{00000000-0005-0000-0000-000045010000}"/>
    <cellStyle name="20% - Accent6 15" xfId="327" xr:uid="{00000000-0005-0000-0000-000046010000}"/>
    <cellStyle name="20% - Accent6 2" xfId="328" xr:uid="{00000000-0005-0000-0000-000047010000}"/>
    <cellStyle name="20% - Accent6 2 2" xfId="329" xr:uid="{00000000-0005-0000-0000-000048010000}"/>
    <cellStyle name="20% - Accent6 2 2 2" xfId="330" xr:uid="{00000000-0005-0000-0000-000049010000}"/>
    <cellStyle name="20% - Accent6 2 3" xfId="331" xr:uid="{00000000-0005-0000-0000-00004A010000}"/>
    <cellStyle name="20% - Accent6 2 3 2" xfId="332" xr:uid="{00000000-0005-0000-0000-00004B010000}"/>
    <cellStyle name="20% - Accent6 2 3 2 2" xfId="333" xr:uid="{00000000-0005-0000-0000-00004C010000}"/>
    <cellStyle name="20% - Accent6 2 3 3" xfId="334" xr:uid="{00000000-0005-0000-0000-00004D010000}"/>
    <cellStyle name="20% - Accent6 2 3 4" xfId="335" xr:uid="{00000000-0005-0000-0000-00004E010000}"/>
    <cellStyle name="20% - Accent6 2 3 5" xfId="336" xr:uid="{00000000-0005-0000-0000-00004F010000}"/>
    <cellStyle name="20% - Accent6 2 3 6" xfId="337" xr:uid="{00000000-0005-0000-0000-000050010000}"/>
    <cellStyle name="20% - Accent6 2 4" xfId="338" xr:uid="{00000000-0005-0000-0000-000051010000}"/>
    <cellStyle name="20% - Accent6 2 4 2" xfId="339" xr:uid="{00000000-0005-0000-0000-000052010000}"/>
    <cellStyle name="20% - Accent6 2 4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3" xfId="345" xr:uid="{00000000-0005-0000-0000-000058010000}"/>
    <cellStyle name="20% - Accent6 2 6" xfId="346" xr:uid="{00000000-0005-0000-0000-000059010000}"/>
    <cellStyle name="20% - Accent6 3" xfId="347" xr:uid="{00000000-0005-0000-0000-00005A010000}"/>
    <cellStyle name="20% - Accent6 3 2" xfId="348" xr:uid="{00000000-0005-0000-0000-00005B010000}"/>
    <cellStyle name="20% - Accent6 3 3" xfId="349" xr:uid="{00000000-0005-0000-0000-00005C010000}"/>
    <cellStyle name="20% - Accent6 3 4" xfId="350" xr:uid="{00000000-0005-0000-0000-00005D010000}"/>
    <cellStyle name="20% - Accent6 3 5" xfId="351" xr:uid="{00000000-0005-0000-0000-00005E010000}"/>
    <cellStyle name="20% - Accent6 4" xfId="352" xr:uid="{00000000-0005-0000-0000-00005F010000}"/>
    <cellStyle name="20% - Accent6 4 2" xfId="353" xr:uid="{00000000-0005-0000-0000-000060010000}"/>
    <cellStyle name="20% - Accent6 4 2 2" xfId="354" xr:uid="{00000000-0005-0000-0000-000061010000}"/>
    <cellStyle name="20% - Accent6 4 2 3" xfId="355" xr:uid="{00000000-0005-0000-0000-000062010000}"/>
    <cellStyle name="20% - Accent6 4 2 4" xfId="356" xr:uid="{00000000-0005-0000-0000-000063010000}"/>
    <cellStyle name="20% - Accent6 4 3" xfId="357" xr:uid="{00000000-0005-0000-0000-000064010000}"/>
    <cellStyle name="20% - Accent6 4 3 2" xfId="358" xr:uid="{00000000-0005-0000-0000-000065010000}"/>
    <cellStyle name="20% - Accent6 4 3 3" xfId="359" xr:uid="{00000000-0005-0000-0000-000066010000}"/>
    <cellStyle name="20% - Accent6 4 3 4" xfId="360" xr:uid="{00000000-0005-0000-0000-000067010000}"/>
    <cellStyle name="20% - Accent6 4 4" xfId="361" xr:uid="{00000000-0005-0000-0000-000068010000}"/>
    <cellStyle name="20% - Accent6 5" xfId="362" xr:uid="{00000000-0005-0000-0000-000069010000}"/>
    <cellStyle name="20% - Accent6 5 2" xfId="363" xr:uid="{00000000-0005-0000-0000-00006A010000}"/>
    <cellStyle name="20% - Accent6 5 2 2" xfId="364" xr:uid="{00000000-0005-0000-0000-00006B010000}"/>
    <cellStyle name="20% - Accent6 5 2 3" xfId="365" xr:uid="{00000000-0005-0000-0000-00006C010000}"/>
    <cellStyle name="20% - Accent6 5 3" xfId="366" xr:uid="{00000000-0005-0000-0000-00006D010000}"/>
    <cellStyle name="20% - Accent6 5 3 2" xfId="367" xr:uid="{00000000-0005-0000-0000-00006E010000}"/>
    <cellStyle name="20% - Accent6 5 3 3" xfId="368" xr:uid="{00000000-0005-0000-0000-00006F010000}"/>
    <cellStyle name="20% - Accent6 5 4" xfId="369" xr:uid="{00000000-0005-0000-0000-000070010000}"/>
    <cellStyle name="20% - Accent6 5 4 2" xfId="370" xr:uid="{00000000-0005-0000-0000-000071010000}"/>
    <cellStyle name="20% - Accent6 5 4 3" xfId="371" xr:uid="{00000000-0005-0000-0000-000072010000}"/>
    <cellStyle name="20% - Accent6 6" xfId="372" xr:uid="{00000000-0005-0000-0000-000073010000}"/>
    <cellStyle name="20% - Accent6 6 2" xfId="373" xr:uid="{00000000-0005-0000-0000-000074010000}"/>
    <cellStyle name="20% - Accent6 6 3" xfId="374" xr:uid="{00000000-0005-0000-0000-000075010000}"/>
    <cellStyle name="20% - Accent6 6 4" xfId="375" xr:uid="{00000000-0005-0000-0000-000076010000}"/>
    <cellStyle name="20% - Accent6 7" xfId="376" xr:uid="{00000000-0005-0000-0000-000077010000}"/>
    <cellStyle name="20% - Accent6 7 2" xfId="377" xr:uid="{00000000-0005-0000-0000-000078010000}"/>
    <cellStyle name="20% - Accent6 7 3" xfId="378" xr:uid="{00000000-0005-0000-0000-000079010000}"/>
    <cellStyle name="20% - Accent6 8" xfId="379" xr:uid="{00000000-0005-0000-0000-00007A010000}"/>
    <cellStyle name="20% - Accent6 8 2" xfId="380" xr:uid="{00000000-0005-0000-0000-00007B010000}"/>
    <cellStyle name="20% - Accent6 9" xfId="381" xr:uid="{00000000-0005-0000-0000-00007C010000}"/>
    <cellStyle name="20% - Accent6 9 2" xfId="382" xr:uid="{00000000-0005-0000-0000-00007D010000}"/>
    <cellStyle name="20% - Accent6 9 3" xfId="383" xr:uid="{00000000-0005-0000-0000-00007E010000}"/>
    <cellStyle name="20% - Accent6 9 4" xfId="384" xr:uid="{00000000-0005-0000-0000-00007F010000}"/>
    <cellStyle name="40% - Accent1" xfId="385" builtinId="31" customBuiltin="1"/>
    <cellStyle name="40% - Accent1 10" xfId="386" xr:uid="{00000000-0005-0000-0000-000081010000}"/>
    <cellStyle name="40% - Accent1 11" xfId="387" xr:uid="{00000000-0005-0000-0000-000082010000}"/>
    <cellStyle name="40% - Accent1 12" xfId="388" xr:uid="{00000000-0005-0000-0000-000083010000}"/>
    <cellStyle name="40% - Accent1 13" xfId="389" xr:uid="{00000000-0005-0000-0000-000084010000}"/>
    <cellStyle name="40% - Accent1 14" xfId="390" xr:uid="{00000000-0005-0000-0000-000085010000}"/>
    <cellStyle name="40% - Accent1 15" xfId="391" xr:uid="{00000000-0005-0000-0000-000086010000}"/>
    <cellStyle name="40% - Accent1 2" xfId="392" xr:uid="{00000000-0005-0000-0000-000087010000}"/>
    <cellStyle name="40% - Accent1 2 2" xfId="393" xr:uid="{00000000-0005-0000-0000-000088010000}"/>
    <cellStyle name="40% - Accent1 2 2 2" xfId="394" xr:uid="{00000000-0005-0000-0000-000089010000}"/>
    <cellStyle name="40% - Accent1 2 3" xfId="395" xr:uid="{00000000-0005-0000-0000-00008A010000}"/>
    <cellStyle name="40% - Accent1 2 3 2" xfId="396" xr:uid="{00000000-0005-0000-0000-00008B010000}"/>
    <cellStyle name="40% - Accent1 2 3 2 2" xfId="397" xr:uid="{00000000-0005-0000-0000-00008C010000}"/>
    <cellStyle name="40% - Accent1 2 3 3" xfId="398" xr:uid="{00000000-0005-0000-0000-00008D010000}"/>
    <cellStyle name="40% - Accent1 2 3 4" xfId="399" xr:uid="{00000000-0005-0000-0000-00008E010000}"/>
    <cellStyle name="40% - Accent1 2 3 5" xfId="400" xr:uid="{00000000-0005-0000-0000-00008F010000}"/>
    <cellStyle name="40% - Accent1 2 3 6" xfId="401" xr:uid="{00000000-0005-0000-0000-000090010000}"/>
    <cellStyle name="40% - Accent1 2 4" xfId="402" xr:uid="{00000000-0005-0000-0000-000091010000}"/>
    <cellStyle name="40% - Accent1 2 4 2" xfId="403" xr:uid="{00000000-0005-0000-0000-000092010000}"/>
    <cellStyle name="40% - Accent1 2 4 3" xfId="404" xr:uid="{00000000-0005-0000-0000-000093010000}"/>
    <cellStyle name="40% - Accent1 2 4 4" xfId="405" xr:uid="{00000000-0005-0000-0000-000094010000}"/>
    <cellStyle name="40% - Accent1 2 4 5" xfId="406" xr:uid="{00000000-0005-0000-0000-000095010000}"/>
    <cellStyle name="40% - Accent1 2 5" xfId="407" xr:uid="{00000000-0005-0000-0000-000096010000}"/>
    <cellStyle name="40% - Accent1 2 5 2" xfId="408" xr:uid="{00000000-0005-0000-0000-000097010000}"/>
    <cellStyle name="40% - Accent1 2 5 3" xfId="409" xr:uid="{00000000-0005-0000-0000-000098010000}"/>
    <cellStyle name="40% - Accent1 2 6" xfId="410" xr:uid="{00000000-0005-0000-0000-000099010000}"/>
    <cellStyle name="40% - Accent1 3" xfId="411" xr:uid="{00000000-0005-0000-0000-00009A010000}"/>
    <cellStyle name="40% - Accent1 3 2" xfId="412" xr:uid="{00000000-0005-0000-0000-00009B010000}"/>
    <cellStyle name="40% - Accent1 3 3" xfId="413" xr:uid="{00000000-0005-0000-0000-00009C010000}"/>
    <cellStyle name="40% - Accent1 3 4" xfId="414" xr:uid="{00000000-0005-0000-0000-00009D010000}"/>
    <cellStyle name="40% - Accent1 3 5" xfId="415" xr:uid="{00000000-0005-0000-0000-00009E010000}"/>
    <cellStyle name="40% - Accent1 4" xfId="416" xr:uid="{00000000-0005-0000-0000-00009F010000}"/>
    <cellStyle name="40% - Accent1 4 2" xfId="417" xr:uid="{00000000-0005-0000-0000-0000A0010000}"/>
    <cellStyle name="40% - Accent1 4 2 2" xfId="418" xr:uid="{00000000-0005-0000-0000-0000A1010000}"/>
    <cellStyle name="40% - Accent1 4 2 3" xfId="419" xr:uid="{00000000-0005-0000-0000-0000A2010000}"/>
    <cellStyle name="40% - Accent1 4 2 4" xfId="420" xr:uid="{00000000-0005-0000-0000-0000A3010000}"/>
    <cellStyle name="40% - Accent1 4 3" xfId="421" xr:uid="{00000000-0005-0000-0000-0000A4010000}"/>
    <cellStyle name="40% - Accent1 4 3 2" xfId="422" xr:uid="{00000000-0005-0000-0000-0000A5010000}"/>
    <cellStyle name="40% - Accent1 4 3 3" xfId="423" xr:uid="{00000000-0005-0000-0000-0000A6010000}"/>
    <cellStyle name="40% - Accent1 4 3 4" xfId="424" xr:uid="{00000000-0005-0000-0000-0000A7010000}"/>
    <cellStyle name="40% - Accent1 4 4" xfId="425" xr:uid="{00000000-0005-0000-0000-0000A8010000}"/>
    <cellStyle name="40% - Accent1 5" xfId="426" xr:uid="{00000000-0005-0000-0000-0000A9010000}"/>
    <cellStyle name="40% - Accent1 5 2" xfId="427" xr:uid="{00000000-0005-0000-0000-0000AA010000}"/>
    <cellStyle name="40% - Accent1 5 2 2" xfId="428" xr:uid="{00000000-0005-0000-0000-0000AB010000}"/>
    <cellStyle name="40% - Accent1 5 2 3" xfId="429" xr:uid="{00000000-0005-0000-0000-0000AC010000}"/>
    <cellStyle name="40% - Accent1 5 3" xfId="430" xr:uid="{00000000-0005-0000-0000-0000AD010000}"/>
    <cellStyle name="40% - Accent1 5 3 2" xfId="431" xr:uid="{00000000-0005-0000-0000-0000AE010000}"/>
    <cellStyle name="40% - Accent1 5 3 3" xfId="432" xr:uid="{00000000-0005-0000-0000-0000AF010000}"/>
    <cellStyle name="40% - Accent1 5 4" xfId="433" xr:uid="{00000000-0005-0000-0000-0000B0010000}"/>
    <cellStyle name="40% - Accent1 5 4 2" xfId="434" xr:uid="{00000000-0005-0000-0000-0000B1010000}"/>
    <cellStyle name="40% - Accent1 5 4 3" xfId="435" xr:uid="{00000000-0005-0000-0000-0000B2010000}"/>
    <cellStyle name="40% - Accent1 6" xfId="436" xr:uid="{00000000-0005-0000-0000-0000B3010000}"/>
    <cellStyle name="40% - Accent1 6 2" xfId="437" xr:uid="{00000000-0005-0000-0000-0000B4010000}"/>
    <cellStyle name="40% - Accent1 6 3" xfId="438" xr:uid="{00000000-0005-0000-0000-0000B5010000}"/>
    <cellStyle name="40% - Accent1 6 4" xfId="439" xr:uid="{00000000-0005-0000-0000-0000B6010000}"/>
    <cellStyle name="40% - Accent1 7" xfId="440" xr:uid="{00000000-0005-0000-0000-0000B7010000}"/>
    <cellStyle name="40% - Accent1 7 2" xfId="441" xr:uid="{00000000-0005-0000-0000-0000B8010000}"/>
    <cellStyle name="40% - Accent1 7 3" xfId="442" xr:uid="{00000000-0005-0000-0000-0000B9010000}"/>
    <cellStyle name="40% - Accent1 8" xfId="443" xr:uid="{00000000-0005-0000-0000-0000BA010000}"/>
    <cellStyle name="40% - Accent1 8 2" xfId="444" xr:uid="{00000000-0005-0000-0000-0000BB010000}"/>
    <cellStyle name="40% - Accent1 9" xfId="445" xr:uid="{00000000-0005-0000-0000-0000BC010000}"/>
    <cellStyle name="40% - Accent1 9 2" xfId="446" xr:uid="{00000000-0005-0000-0000-0000BD010000}"/>
    <cellStyle name="40% - Accent1 9 3" xfId="447" xr:uid="{00000000-0005-0000-0000-0000BE010000}"/>
    <cellStyle name="40% - Accent1 9 4" xfId="448" xr:uid="{00000000-0005-0000-0000-0000BF010000}"/>
    <cellStyle name="40% - Accent2" xfId="449" builtinId="35" customBuiltin="1"/>
    <cellStyle name="40% - Accent2 10" xfId="450" xr:uid="{00000000-0005-0000-0000-0000C1010000}"/>
    <cellStyle name="40% - Accent2 11" xfId="451" xr:uid="{00000000-0005-0000-0000-0000C2010000}"/>
    <cellStyle name="40% - Accent2 12" xfId="452" xr:uid="{00000000-0005-0000-0000-0000C3010000}"/>
    <cellStyle name="40% - Accent2 13" xfId="453" xr:uid="{00000000-0005-0000-0000-0000C4010000}"/>
    <cellStyle name="40% - Accent2 14" xfId="454" xr:uid="{00000000-0005-0000-0000-0000C5010000}"/>
    <cellStyle name="40% - Accent2 15" xfId="455" xr:uid="{00000000-0005-0000-0000-0000C6010000}"/>
    <cellStyle name="40% - Accent2 2" xfId="456" xr:uid="{00000000-0005-0000-0000-0000C7010000}"/>
    <cellStyle name="40% - Accent2 2 2" xfId="457" xr:uid="{00000000-0005-0000-0000-0000C8010000}"/>
    <cellStyle name="40% - Accent2 2 2 2" xfId="458" xr:uid="{00000000-0005-0000-0000-0000C9010000}"/>
    <cellStyle name="40% - Accent2 2 3" xfId="459" xr:uid="{00000000-0005-0000-0000-0000CA010000}"/>
    <cellStyle name="40% - Accent2 2 3 2" xfId="460" xr:uid="{00000000-0005-0000-0000-0000CB010000}"/>
    <cellStyle name="40% - Accent2 2 3 2 2" xfId="461" xr:uid="{00000000-0005-0000-0000-0000CC010000}"/>
    <cellStyle name="40% - Accent2 2 3 3" xfId="462" xr:uid="{00000000-0005-0000-0000-0000CD010000}"/>
    <cellStyle name="40% - Accent2 2 3 4" xfId="463" xr:uid="{00000000-0005-0000-0000-0000CE010000}"/>
    <cellStyle name="40% - Accent2 2 3 5" xfId="464" xr:uid="{00000000-0005-0000-0000-0000CF010000}"/>
    <cellStyle name="40% - Accent2 2 3 6" xfId="465" xr:uid="{00000000-0005-0000-0000-0000D0010000}"/>
    <cellStyle name="40% - Accent2 2 4" xfId="466" xr:uid="{00000000-0005-0000-0000-0000D1010000}"/>
    <cellStyle name="40% - Accent2 2 4 2" xfId="467" xr:uid="{00000000-0005-0000-0000-0000D2010000}"/>
    <cellStyle name="40% - Accent2 2 4 3" xfId="468" xr:uid="{00000000-0005-0000-0000-0000D3010000}"/>
    <cellStyle name="40% - Accent2 2 4 4" xfId="469" xr:uid="{00000000-0005-0000-0000-0000D4010000}"/>
    <cellStyle name="40% - Accent2 2 4 5" xfId="470" xr:uid="{00000000-0005-0000-0000-0000D5010000}"/>
    <cellStyle name="40% - Accent2 2 5" xfId="471" xr:uid="{00000000-0005-0000-0000-0000D6010000}"/>
    <cellStyle name="40% - Accent2 2 5 2" xfId="472" xr:uid="{00000000-0005-0000-0000-0000D7010000}"/>
    <cellStyle name="40% - Accent2 2 5 3" xfId="473" xr:uid="{00000000-0005-0000-0000-0000D8010000}"/>
    <cellStyle name="40% - Accent2 2 6" xfId="474" xr:uid="{00000000-0005-0000-0000-0000D9010000}"/>
    <cellStyle name="40% - Accent2 3" xfId="475" xr:uid="{00000000-0005-0000-0000-0000DA010000}"/>
    <cellStyle name="40% - Accent2 3 2" xfId="476" xr:uid="{00000000-0005-0000-0000-0000DB010000}"/>
    <cellStyle name="40% - Accent2 3 3" xfId="477" xr:uid="{00000000-0005-0000-0000-0000DC010000}"/>
    <cellStyle name="40% - Accent2 3 4" xfId="478" xr:uid="{00000000-0005-0000-0000-0000DD010000}"/>
    <cellStyle name="40% - Accent2 3 5" xfId="479" xr:uid="{00000000-0005-0000-0000-0000DE010000}"/>
    <cellStyle name="40% - Accent2 4" xfId="480" xr:uid="{00000000-0005-0000-0000-0000DF010000}"/>
    <cellStyle name="40% - Accent2 4 2" xfId="481" xr:uid="{00000000-0005-0000-0000-0000E0010000}"/>
    <cellStyle name="40% - Accent2 4 2 2" xfId="482" xr:uid="{00000000-0005-0000-0000-0000E1010000}"/>
    <cellStyle name="40% - Accent2 4 2 3" xfId="483" xr:uid="{00000000-0005-0000-0000-0000E2010000}"/>
    <cellStyle name="40% - Accent2 4 2 4" xfId="484" xr:uid="{00000000-0005-0000-0000-0000E3010000}"/>
    <cellStyle name="40% - Accent2 4 3" xfId="485" xr:uid="{00000000-0005-0000-0000-0000E4010000}"/>
    <cellStyle name="40% - Accent2 4 3 2" xfId="486" xr:uid="{00000000-0005-0000-0000-0000E5010000}"/>
    <cellStyle name="40% - Accent2 4 3 3" xfId="487" xr:uid="{00000000-0005-0000-0000-0000E6010000}"/>
    <cellStyle name="40% - Accent2 4 3 4" xfId="488" xr:uid="{00000000-0005-0000-0000-0000E7010000}"/>
    <cellStyle name="40% - Accent2 4 4" xfId="489" xr:uid="{00000000-0005-0000-0000-0000E8010000}"/>
    <cellStyle name="40% - Accent2 5" xfId="490" xr:uid="{00000000-0005-0000-0000-0000E9010000}"/>
    <cellStyle name="40% - Accent2 5 2" xfId="491" xr:uid="{00000000-0005-0000-0000-0000EA010000}"/>
    <cellStyle name="40% - Accent2 5 2 2" xfId="492" xr:uid="{00000000-0005-0000-0000-0000EB010000}"/>
    <cellStyle name="40% - Accent2 5 2 3" xfId="493" xr:uid="{00000000-0005-0000-0000-0000EC010000}"/>
    <cellStyle name="40% - Accent2 5 3" xfId="494" xr:uid="{00000000-0005-0000-0000-0000ED010000}"/>
    <cellStyle name="40% - Accent2 5 3 2" xfId="495" xr:uid="{00000000-0005-0000-0000-0000EE010000}"/>
    <cellStyle name="40% - Accent2 5 3 3" xfId="496" xr:uid="{00000000-0005-0000-0000-0000EF010000}"/>
    <cellStyle name="40% - Accent2 5 4" xfId="497" xr:uid="{00000000-0005-0000-0000-0000F0010000}"/>
    <cellStyle name="40% - Accent2 5 4 2" xfId="498" xr:uid="{00000000-0005-0000-0000-0000F1010000}"/>
    <cellStyle name="40% - Accent2 5 4 3" xfId="499" xr:uid="{00000000-0005-0000-0000-0000F2010000}"/>
    <cellStyle name="40% - Accent2 6" xfId="500" xr:uid="{00000000-0005-0000-0000-0000F3010000}"/>
    <cellStyle name="40% - Accent2 6 2" xfId="501" xr:uid="{00000000-0005-0000-0000-0000F4010000}"/>
    <cellStyle name="40% - Accent2 6 3" xfId="502" xr:uid="{00000000-0005-0000-0000-0000F5010000}"/>
    <cellStyle name="40% - Accent2 6 4" xfId="503" xr:uid="{00000000-0005-0000-0000-0000F6010000}"/>
    <cellStyle name="40% - Accent2 7" xfId="504" xr:uid="{00000000-0005-0000-0000-0000F7010000}"/>
    <cellStyle name="40% - Accent2 7 2" xfId="505" xr:uid="{00000000-0005-0000-0000-0000F8010000}"/>
    <cellStyle name="40% - Accent2 7 3" xfId="506" xr:uid="{00000000-0005-0000-0000-0000F9010000}"/>
    <cellStyle name="40% - Accent2 8" xfId="507" xr:uid="{00000000-0005-0000-0000-0000FA010000}"/>
    <cellStyle name="40% - Accent2 8 2" xfId="508" xr:uid="{00000000-0005-0000-0000-0000FB010000}"/>
    <cellStyle name="40% - Accent2 9" xfId="509" xr:uid="{00000000-0005-0000-0000-0000FC010000}"/>
    <cellStyle name="40% - Accent2 9 2" xfId="510" xr:uid="{00000000-0005-0000-0000-0000FD010000}"/>
    <cellStyle name="40% - Accent2 9 3" xfId="511" xr:uid="{00000000-0005-0000-0000-0000FE010000}"/>
    <cellStyle name="40% - Accent2 9 4" xfId="512" xr:uid="{00000000-0005-0000-0000-0000FF010000}"/>
    <cellStyle name="40% - Accent3" xfId="513" builtinId="39" customBuiltin="1"/>
    <cellStyle name="40% - Accent3 10" xfId="514" xr:uid="{00000000-0005-0000-0000-000001020000}"/>
    <cellStyle name="40% - Accent3 11" xfId="515" xr:uid="{00000000-0005-0000-0000-000002020000}"/>
    <cellStyle name="40% - Accent3 12" xfId="516" xr:uid="{00000000-0005-0000-0000-000003020000}"/>
    <cellStyle name="40% - Accent3 13" xfId="517" xr:uid="{00000000-0005-0000-0000-000004020000}"/>
    <cellStyle name="40% - Accent3 14" xfId="518" xr:uid="{00000000-0005-0000-0000-000005020000}"/>
    <cellStyle name="40% - Accent3 15" xfId="519" xr:uid="{00000000-0005-0000-0000-000006020000}"/>
    <cellStyle name="40% - Accent3 2" xfId="520" xr:uid="{00000000-0005-0000-0000-000007020000}"/>
    <cellStyle name="40% - Accent3 2 2" xfId="521" xr:uid="{00000000-0005-0000-0000-000008020000}"/>
    <cellStyle name="40% - Accent3 2 2 2" xfId="522" xr:uid="{00000000-0005-0000-0000-000009020000}"/>
    <cellStyle name="40% - Accent3 2 3" xfId="523" xr:uid="{00000000-0005-0000-0000-00000A020000}"/>
    <cellStyle name="40% - Accent3 2 3 2" xfId="524" xr:uid="{00000000-0005-0000-0000-00000B020000}"/>
    <cellStyle name="40% - Accent3 2 3 2 2" xfId="525" xr:uid="{00000000-0005-0000-0000-00000C020000}"/>
    <cellStyle name="40% - Accent3 2 3 3" xfId="526" xr:uid="{00000000-0005-0000-0000-00000D020000}"/>
    <cellStyle name="40% - Accent3 2 3 4" xfId="527" xr:uid="{00000000-0005-0000-0000-00000E020000}"/>
    <cellStyle name="40% - Accent3 2 3 5" xfId="528" xr:uid="{00000000-0005-0000-0000-00000F020000}"/>
    <cellStyle name="40% - Accent3 2 3 6" xfId="529" xr:uid="{00000000-0005-0000-0000-000010020000}"/>
    <cellStyle name="40% - Accent3 2 4" xfId="530" xr:uid="{00000000-0005-0000-0000-000011020000}"/>
    <cellStyle name="40% - Accent3 2 4 2" xfId="531" xr:uid="{00000000-0005-0000-0000-000012020000}"/>
    <cellStyle name="40% - Accent3 2 4 3" xfId="532" xr:uid="{00000000-0005-0000-0000-000013020000}"/>
    <cellStyle name="40% - Accent3 2 4 4" xfId="533" xr:uid="{00000000-0005-0000-0000-000014020000}"/>
    <cellStyle name="40% - Accent3 2 4 5" xfId="534" xr:uid="{00000000-0005-0000-0000-000015020000}"/>
    <cellStyle name="40% - Accent3 2 5" xfId="535" xr:uid="{00000000-0005-0000-0000-000016020000}"/>
    <cellStyle name="40% - Accent3 2 5 2" xfId="536" xr:uid="{00000000-0005-0000-0000-000017020000}"/>
    <cellStyle name="40% - Accent3 2 5 3" xfId="537" xr:uid="{00000000-0005-0000-0000-000018020000}"/>
    <cellStyle name="40% - Accent3 2 6" xfId="538" xr:uid="{00000000-0005-0000-0000-000019020000}"/>
    <cellStyle name="40% - Accent3 3" xfId="539" xr:uid="{00000000-0005-0000-0000-00001A020000}"/>
    <cellStyle name="40% - Accent3 3 2" xfId="540" xr:uid="{00000000-0005-0000-0000-00001B020000}"/>
    <cellStyle name="40% - Accent3 3 3" xfId="541" xr:uid="{00000000-0005-0000-0000-00001C020000}"/>
    <cellStyle name="40% - Accent3 3 4" xfId="542" xr:uid="{00000000-0005-0000-0000-00001D020000}"/>
    <cellStyle name="40% - Accent3 3 5" xfId="543" xr:uid="{00000000-0005-0000-0000-00001E020000}"/>
    <cellStyle name="40% - Accent3 4" xfId="544" xr:uid="{00000000-0005-0000-0000-00001F020000}"/>
    <cellStyle name="40% - Accent3 4 2" xfId="545" xr:uid="{00000000-0005-0000-0000-000020020000}"/>
    <cellStyle name="40% - Accent3 4 2 2" xfId="546" xr:uid="{00000000-0005-0000-0000-000021020000}"/>
    <cellStyle name="40% - Accent3 4 2 3" xfId="547" xr:uid="{00000000-0005-0000-0000-000022020000}"/>
    <cellStyle name="40% - Accent3 4 2 4" xfId="548" xr:uid="{00000000-0005-0000-0000-000023020000}"/>
    <cellStyle name="40% - Accent3 4 3" xfId="549" xr:uid="{00000000-0005-0000-0000-000024020000}"/>
    <cellStyle name="40% - Accent3 4 3 2" xfId="550" xr:uid="{00000000-0005-0000-0000-000025020000}"/>
    <cellStyle name="40% - Accent3 4 3 3" xfId="551" xr:uid="{00000000-0005-0000-0000-000026020000}"/>
    <cellStyle name="40% - Accent3 4 3 4" xfId="552" xr:uid="{00000000-0005-0000-0000-000027020000}"/>
    <cellStyle name="40% - Accent3 4 4" xfId="553" xr:uid="{00000000-0005-0000-0000-000028020000}"/>
    <cellStyle name="40% - Accent3 5" xfId="554" xr:uid="{00000000-0005-0000-0000-000029020000}"/>
    <cellStyle name="40% - Accent3 5 2" xfId="555" xr:uid="{00000000-0005-0000-0000-00002A020000}"/>
    <cellStyle name="40% - Accent3 5 2 2" xfId="556" xr:uid="{00000000-0005-0000-0000-00002B020000}"/>
    <cellStyle name="40% - Accent3 5 2 3" xfId="557" xr:uid="{00000000-0005-0000-0000-00002C020000}"/>
    <cellStyle name="40% - Accent3 5 3" xfId="558" xr:uid="{00000000-0005-0000-0000-00002D020000}"/>
    <cellStyle name="40% - Accent3 5 3 2" xfId="559" xr:uid="{00000000-0005-0000-0000-00002E020000}"/>
    <cellStyle name="40% - Accent3 5 3 3" xfId="560" xr:uid="{00000000-0005-0000-0000-00002F020000}"/>
    <cellStyle name="40% - Accent3 5 4" xfId="561" xr:uid="{00000000-0005-0000-0000-000030020000}"/>
    <cellStyle name="40% - Accent3 5 4 2" xfId="562" xr:uid="{00000000-0005-0000-0000-000031020000}"/>
    <cellStyle name="40% - Accent3 5 4 3" xfId="563" xr:uid="{00000000-0005-0000-0000-000032020000}"/>
    <cellStyle name="40% - Accent3 6" xfId="564" xr:uid="{00000000-0005-0000-0000-000033020000}"/>
    <cellStyle name="40% - Accent3 6 2" xfId="565" xr:uid="{00000000-0005-0000-0000-000034020000}"/>
    <cellStyle name="40% - Accent3 6 3" xfId="566" xr:uid="{00000000-0005-0000-0000-000035020000}"/>
    <cellStyle name="40% - Accent3 6 4" xfId="567" xr:uid="{00000000-0005-0000-0000-000036020000}"/>
    <cellStyle name="40% - Accent3 7" xfId="568" xr:uid="{00000000-0005-0000-0000-000037020000}"/>
    <cellStyle name="40% - Accent3 7 2" xfId="569" xr:uid="{00000000-0005-0000-0000-000038020000}"/>
    <cellStyle name="40% - Accent3 7 3" xfId="570" xr:uid="{00000000-0005-0000-0000-000039020000}"/>
    <cellStyle name="40% - Accent3 8" xfId="571" xr:uid="{00000000-0005-0000-0000-00003A020000}"/>
    <cellStyle name="40% - Accent3 8 2" xfId="572" xr:uid="{00000000-0005-0000-0000-00003B020000}"/>
    <cellStyle name="40% - Accent3 9" xfId="573" xr:uid="{00000000-0005-0000-0000-00003C020000}"/>
    <cellStyle name="40% - Accent3 9 2" xfId="574" xr:uid="{00000000-0005-0000-0000-00003D020000}"/>
    <cellStyle name="40% - Accent3 9 3" xfId="575" xr:uid="{00000000-0005-0000-0000-00003E020000}"/>
    <cellStyle name="40% - Accent3 9 4" xfId="576" xr:uid="{00000000-0005-0000-0000-00003F020000}"/>
    <cellStyle name="40% - Accent4" xfId="577" builtinId="43" customBuiltin="1"/>
    <cellStyle name="40% - Accent4 10" xfId="578" xr:uid="{00000000-0005-0000-0000-000041020000}"/>
    <cellStyle name="40% - Accent4 11" xfId="579" xr:uid="{00000000-0005-0000-0000-000042020000}"/>
    <cellStyle name="40% - Accent4 12" xfId="580" xr:uid="{00000000-0005-0000-0000-000043020000}"/>
    <cellStyle name="40% - Accent4 13" xfId="581" xr:uid="{00000000-0005-0000-0000-000044020000}"/>
    <cellStyle name="40% - Accent4 14" xfId="582" xr:uid="{00000000-0005-0000-0000-000045020000}"/>
    <cellStyle name="40% - Accent4 15" xfId="583" xr:uid="{00000000-0005-0000-0000-000046020000}"/>
    <cellStyle name="40% - Accent4 2" xfId="584" xr:uid="{00000000-0005-0000-0000-000047020000}"/>
    <cellStyle name="40% - Accent4 2 2" xfId="585" xr:uid="{00000000-0005-0000-0000-000048020000}"/>
    <cellStyle name="40% - Accent4 2 2 2" xfId="586" xr:uid="{00000000-0005-0000-0000-000049020000}"/>
    <cellStyle name="40% - Accent4 2 3" xfId="587" xr:uid="{00000000-0005-0000-0000-00004A020000}"/>
    <cellStyle name="40% - Accent4 2 3 2" xfId="588" xr:uid="{00000000-0005-0000-0000-00004B020000}"/>
    <cellStyle name="40% - Accent4 2 3 2 2" xfId="589" xr:uid="{00000000-0005-0000-0000-00004C020000}"/>
    <cellStyle name="40% - Accent4 2 3 3" xfId="590" xr:uid="{00000000-0005-0000-0000-00004D020000}"/>
    <cellStyle name="40% - Accent4 2 3 4" xfId="591" xr:uid="{00000000-0005-0000-0000-00004E020000}"/>
    <cellStyle name="40% - Accent4 2 3 5" xfId="592" xr:uid="{00000000-0005-0000-0000-00004F020000}"/>
    <cellStyle name="40% - Accent4 2 3 6" xfId="593" xr:uid="{00000000-0005-0000-0000-000050020000}"/>
    <cellStyle name="40% - Accent4 2 4" xfId="594" xr:uid="{00000000-0005-0000-0000-000051020000}"/>
    <cellStyle name="40% - Accent4 2 4 2" xfId="595" xr:uid="{00000000-0005-0000-0000-000052020000}"/>
    <cellStyle name="40% - Accent4 2 4 3" xfId="596" xr:uid="{00000000-0005-0000-0000-000053020000}"/>
    <cellStyle name="40% - Accent4 2 4 4" xfId="597" xr:uid="{00000000-0005-0000-0000-000054020000}"/>
    <cellStyle name="40% - Accent4 2 4 5" xfId="598" xr:uid="{00000000-0005-0000-0000-000055020000}"/>
    <cellStyle name="40% - Accent4 2 5" xfId="599" xr:uid="{00000000-0005-0000-0000-000056020000}"/>
    <cellStyle name="40% - Accent4 2 5 2" xfId="600" xr:uid="{00000000-0005-0000-0000-000057020000}"/>
    <cellStyle name="40% - Accent4 2 5 3" xfId="601" xr:uid="{00000000-0005-0000-0000-000058020000}"/>
    <cellStyle name="40% - Accent4 2 6" xfId="602" xr:uid="{00000000-0005-0000-0000-000059020000}"/>
    <cellStyle name="40% - Accent4 3" xfId="603" xr:uid="{00000000-0005-0000-0000-00005A020000}"/>
    <cellStyle name="40% - Accent4 3 2" xfId="604" xr:uid="{00000000-0005-0000-0000-00005B020000}"/>
    <cellStyle name="40% - Accent4 3 3" xfId="605" xr:uid="{00000000-0005-0000-0000-00005C020000}"/>
    <cellStyle name="40% - Accent4 3 4" xfId="606" xr:uid="{00000000-0005-0000-0000-00005D020000}"/>
    <cellStyle name="40% - Accent4 3 5" xfId="607" xr:uid="{00000000-0005-0000-0000-00005E020000}"/>
    <cellStyle name="40% - Accent4 4" xfId="608" xr:uid="{00000000-0005-0000-0000-00005F020000}"/>
    <cellStyle name="40% - Accent4 4 2" xfId="609" xr:uid="{00000000-0005-0000-0000-000060020000}"/>
    <cellStyle name="40% - Accent4 4 2 2" xfId="610" xr:uid="{00000000-0005-0000-0000-000061020000}"/>
    <cellStyle name="40% - Accent4 4 2 3" xfId="611" xr:uid="{00000000-0005-0000-0000-000062020000}"/>
    <cellStyle name="40% - Accent4 4 2 4" xfId="612" xr:uid="{00000000-0005-0000-0000-000063020000}"/>
    <cellStyle name="40% - Accent4 4 3" xfId="613" xr:uid="{00000000-0005-0000-0000-000064020000}"/>
    <cellStyle name="40% - Accent4 4 3 2" xfId="614" xr:uid="{00000000-0005-0000-0000-000065020000}"/>
    <cellStyle name="40% - Accent4 4 3 3" xfId="615" xr:uid="{00000000-0005-0000-0000-000066020000}"/>
    <cellStyle name="40% - Accent4 4 3 4" xfId="616" xr:uid="{00000000-0005-0000-0000-000067020000}"/>
    <cellStyle name="40% - Accent4 4 4" xfId="617" xr:uid="{00000000-0005-0000-0000-000068020000}"/>
    <cellStyle name="40% - Accent4 5" xfId="618" xr:uid="{00000000-0005-0000-0000-000069020000}"/>
    <cellStyle name="40% - Accent4 5 2" xfId="619" xr:uid="{00000000-0005-0000-0000-00006A020000}"/>
    <cellStyle name="40% - Accent4 5 2 2" xfId="620" xr:uid="{00000000-0005-0000-0000-00006B020000}"/>
    <cellStyle name="40% - Accent4 5 2 3" xfId="621" xr:uid="{00000000-0005-0000-0000-00006C020000}"/>
    <cellStyle name="40% - Accent4 5 3" xfId="622" xr:uid="{00000000-0005-0000-0000-00006D020000}"/>
    <cellStyle name="40% - Accent4 5 3 2" xfId="623" xr:uid="{00000000-0005-0000-0000-00006E020000}"/>
    <cellStyle name="40% - Accent4 5 3 3" xfId="624" xr:uid="{00000000-0005-0000-0000-00006F020000}"/>
    <cellStyle name="40% - Accent4 5 4" xfId="625" xr:uid="{00000000-0005-0000-0000-000070020000}"/>
    <cellStyle name="40% - Accent4 5 4 2" xfId="626" xr:uid="{00000000-0005-0000-0000-000071020000}"/>
    <cellStyle name="40% - Accent4 5 4 3" xfId="627" xr:uid="{00000000-0005-0000-0000-000072020000}"/>
    <cellStyle name="40% - Accent4 6" xfId="628" xr:uid="{00000000-0005-0000-0000-000073020000}"/>
    <cellStyle name="40% - Accent4 6 2" xfId="629" xr:uid="{00000000-0005-0000-0000-000074020000}"/>
    <cellStyle name="40% - Accent4 6 3" xfId="630" xr:uid="{00000000-0005-0000-0000-000075020000}"/>
    <cellStyle name="40% - Accent4 6 4" xfId="631" xr:uid="{00000000-0005-0000-0000-000076020000}"/>
    <cellStyle name="40% - Accent4 7" xfId="632" xr:uid="{00000000-0005-0000-0000-000077020000}"/>
    <cellStyle name="40% - Accent4 7 2" xfId="633" xr:uid="{00000000-0005-0000-0000-000078020000}"/>
    <cellStyle name="40% - Accent4 7 3" xfId="634" xr:uid="{00000000-0005-0000-0000-000079020000}"/>
    <cellStyle name="40% - Accent4 8" xfId="635" xr:uid="{00000000-0005-0000-0000-00007A020000}"/>
    <cellStyle name="40% - Accent4 8 2" xfId="636" xr:uid="{00000000-0005-0000-0000-00007B020000}"/>
    <cellStyle name="40% - Accent4 9" xfId="637" xr:uid="{00000000-0005-0000-0000-00007C020000}"/>
    <cellStyle name="40% - Accent4 9 2" xfId="638" xr:uid="{00000000-0005-0000-0000-00007D020000}"/>
    <cellStyle name="40% - Accent4 9 3" xfId="639" xr:uid="{00000000-0005-0000-0000-00007E020000}"/>
    <cellStyle name="40% - Accent4 9 4" xfId="640" xr:uid="{00000000-0005-0000-0000-00007F020000}"/>
    <cellStyle name="40% - Accent5" xfId="641" builtinId="47" customBuiltin="1"/>
    <cellStyle name="40% - Accent5 10" xfId="642" xr:uid="{00000000-0005-0000-0000-000081020000}"/>
    <cellStyle name="40% - Accent5 11" xfId="643" xr:uid="{00000000-0005-0000-0000-000082020000}"/>
    <cellStyle name="40% - Accent5 12" xfId="644" xr:uid="{00000000-0005-0000-0000-000083020000}"/>
    <cellStyle name="40% - Accent5 13" xfId="645" xr:uid="{00000000-0005-0000-0000-000084020000}"/>
    <cellStyle name="40% - Accent5 14" xfId="646" xr:uid="{00000000-0005-0000-0000-000085020000}"/>
    <cellStyle name="40% - Accent5 15" xfId="647" xr:uid="{00000000-0005-0000-0000-000086020000}"/>
    <cellStyle name="40% - Accent5 2" xfId="648" xr:uid="{00000000-0005-0000-0000-000087020000}"/>
    <cellStyle name="40% - Accent5 2 2" xfId="649" xr:uid="{00000000-0005-0000-0000-000088020000}"/>
    <cellStyle name="40% - Accent5 2 2 2" xfId="650" xr:uid="{00000000-0005-0000-0000-000089020000}"/>
    <cellStyle name="40% - Accent5 2 3" xfId="651" xr:uid="{00000000-0005-0000-0000-00008A020000}"/>
    <cellStyle name="40% - Accent5 2 3 2" xfId="652" xr:uid="{00000000-0005-0000-0000-00008B020000}"/>
    <cellStyle name="40% - Accent5 2 3 2 2" xfId="653" xr:uid="{00000000-0005-0000-0000-00008C020000}"/>
    <cellStyle name="40% - Accent5 2 3 3" xfId="654" xr:uid="{00000000-0005-0000-0000-00008D020000}"/>
    <cellStyle name="40% - Accent5 2 3 4" xfId="655" xr:uid="{00000000-0005-0000-0000-00008E020000}"/>
    <cellStyle name="40% - Accent5 2 3 5" xfId="656" xr:uid="{00000000-0005-0000-0000-00008F020000}"/>
    <cellStyle name="40% - Accent5 2 3 6" xfId="657" xr:uid="{00000000-0005-0000-0000-000090020000}"/>
    <cellStyle name="40% - Accent5 2 4" xfId="658" xr:uid="{00000000-0005-0000-0000-000091020000}"/>
    <cellStyle name="40% - Accent5 2 4 2" xfId="659" xr:uid="{00000000-0005-0000-0000-000092020000}"/>
    <cellStyle name="40% - Accent5 2 4 3" xfId="660" xr:uid="{00000000-0005-0000-0000-000093020000}"/>
    <cellStyle name="40% - Accent5 2 4 4" xfId="661" xr:uid="{00000000-0005-0000-0000-000094020000}"/>
    <cellStyle name="40% - Accent5 2 4 5" xfId="662" xr:uid="{00000000-0005-0000-0000-000095020000}"/>
    <cellStyle name="40% - Accent5 2 5" xfId="663" xr:uid="{00000000-0005-0000-0000-000096020000}"/>
    <cellStyle name="40% - Accent5 2 5 2" xfId="664" xr:uid="{00000000-0005-0000-0000-000097020000}"/>
    <cellStyle name="40% - Accent5 2 5 3" xfId="665" xr:uid="{00000000-0005-0000-0000-000098020000}"/>
    <cellStyle name="40% - Accent5 2 6" xfId="666" xr:uid="{00000000-0005-0000-0000-000099020000}"/>
    <cellStyle name="40% - Accent5 3" xfId="667" xr:uid="{00000000-0005-0000-0000-00009A020000}"/>
    <cellStyle name="40% - Accent5 3 2" xfId="668" xr:uid="{00000000-0005-0000-0000-00009B020000}"/>
    <cellStyle name="40% - Accent5 3 3" xfId="669" xr:uid="{00000000-0005-0000-0000-00009C020000}"/>
    <cellStyle name="40% - Accent5 3 4" xfId="670" xr:uid="{00000000-0005-0000-0000-00009D020000}"/>
    <cellStyle name="40% - Accent5 3 5" xfId="671" xr:uid="{00000000-0005-0000-0000-00009E020000}"/>
    <cellStyle name="40% - Accent5 4" xfId="672" xr:uid="{00000000-0005-0000-0000-00009F020000}"/>
    <cellStyle name="40% - Accent5 4 2" xfId="673" xr:uid="{00000000-0005-0000-0000-0000A0020000}"/>
    <cellStyle name="40% - Accent5 4 2 2" xfId="674" xr:uid="{00000000-0005-0000-0000-0000A1020000}"/>
    <cellStyle name="40% - Accent5 4 2 3" xfId="675" xr:uid="{00000000-0005-0000-0000-0000A2020000}"/>
    <cellStyle name="40% - Accent5 4 2 4" xfId="676" xr:uid="{00000000-0005-0000-0000-0000A3020000}"/>
    <cellStyle name="40% - Accent5 4 3" xfId="677" xr:uid="{00000000-0005-0000-0000-0000A4020000}"/>
    <cellStyle name="40% - Accent5 4 3 2" xfId="678" xr:uid="{00000000-0005-0000-0000-0000A5020000}"/>
    <cellStyle name="40% - Accent5 4 3 3" xfId="679" xr:uid="{00000000-0005-0000-0000-0000A6020000}"/>
    <cellStyle name="40% - Accent5 4 3 4" xfId="680" xr:uid="{00000000-0005-0000-0000-0000A7020000}"/>
    <cellStyle name="40% - Accent5 4 4" xfId="681" xr:uid="{00000000-0005-0000-0000-0000A8020000}"/>
    <cellStyle name="40% - Accent5 5" xfId="682" xr:uid="{00000000-0005-0000-0000-0000A9020000}"/>
    <cellStyle name="40% - Accent5 5 2" xfId="683" xr:uid="{00000000-0005-0000-0000-0000AA020000}"/>
    <cellStyle name="40% - Accent5 5 2 2" xfId="684" xr:uid="{00000000-0005-0000-0000-0000AB020000}"/>
    <cellStyle name="40% - Accent5 5 2 3" xfId="685" xr:uid="{00000000-0005-0000-0000-0000AC020000}"/>
    <cellStyle name="40% - Accent5 5 3" xfId="686" xr:uid="{00000000-0005-0000-0000-0000AD020000}"/>
    <cellStyle name="40% - Accent5 5 3 2" xfId="687" xr:uid="{00000000-0005-0000-0000-0000AE020000}"/>
    <cellStyle name="40% - Accent5 5 3 3" xfId="688" xr:uid="{00000000-0005-0000-0000-0000AF020000}"/>
    <cellStyle name="40% - Accent5 5 4" xfId="689" xr:uid="{00000000-0005-0000-0000-0000B0020000}"/>
    <cellStyle name="40% - Accent5 5 4 2" xfId="690" xr:uid="{00000000-0005-0000-0000-0000B1020000}"/>
    <cellStyle name="40% - Accent5 5 4 3" xfId="691" xr:uid="{00000000-0005-0000-0000-0000B2020000}"/>
    <cellStyle name="40% - Accent5 6" xfId="692" xr:uid="{00000000-0005-0000-0000-0000B3020000}"/>
    <cellStyle name="40% - Accent5 6 2" xfId="693" xr:uid="{00000000-0005-0000-0000-0000B4020000}"/>
    <cellStyle name="40% - Accent5 6 3" xfId="694" xr:uid="{00000000-0005-0000-0000-0000B5020000}"/>
    <cellStyle name="40% - Accent5 6 4" xfId="695" xr:uid="{00000000-0005-0000-0000-0000B6020000}"/>
    <cellStyle name="40% - Accent5 7" xfId="696" xr:uid="{00000000-0005-0000-0000-0000B7020000}"/>
    <cellStyle name="40% - Accent5 7 2" xfId="697" xr:uid="{00000000-0005-0000-0000-0000B8020000}"/>
    <cellStyle name="40% - Accent5 7 3" xfId="698" xr:uid="{00000000-0005-0000-0000-0000B9020000}"/>
    <cellStyle name="40% - Accent5 8" xfId="699" xr:uid="{00000000-0005-0000-0000-0000BA020000}"/>
    <cellStyle name="40% - Accent5 8 2" xfId="700" xr:uid="{00000000-0005-0000-0000-0000BB020000}"/>
    <cellStyle name="40% - Accent5 9" xfId="701" xr:uid="{00000000-0005-0000-0000-0000BC020000}"/>
    <cellStyle name="40% - Accent5 9 2" xfId="702" xr:uid="{00000000-0005-0000-0000-0000BD020000}"/>
    <cellStyle name="40% - Accent5 9 3" xfId="703" xr:uid="{00000000-0005-0000-0000-0000BE020000}"/>
    <cellStyle name="40% - Accent5 9 4" xfId="704" xr:uid="{00000000-0005-0000-0000-0000BF020000}"/>
    <cellStyle name="40% - Accent6" xfId="705" builtinId="51" customBuiltin="1"/>
    <cellStyle name="40% - Accent6 10" xfId="706" xr:uid="{00000000-0005-0000-0000-0000C1020000}"/>
    <cellStyle name="40% - Accent6 11" xfId="707" xr:uid="{00000000-0005-0000-0000-0000C2020000}"/>
    <cellStyle name="40% - Accent6 12" xfId="708" xr:uid="{00000000-0005-0000-0000-0000C3020000}"/>
    <cellStyle name="40% - Accent6 13" xfId="709" xr:uid="{00000000-0005-0000-0000-0000C4020000}"/>
    <cellStyle name="40% - Accent6 14" xfId="710" xr:uid="{00000000-0005-0000-0000-0000C5020000}"/>
    <cellStyle name="40% - Accent6 15" xfId="711" xr:uid="{00000000-0005-0000-0000-0000C6020000}"/>
    <cellStyle name="40% - Accent6 2" xfId="712" xr:uid="{00000000-0005-0000-0000-0000C7020000}"/>
    <cellStyle name="40% - Accent6 2 2" xfId="713" xr:uid="{00000000-0005-0000-0000-0000C8020000}"/>
    <cellStyle name="40% - Accent6 2 2 2" xfId="714" xr:uid="{00000000-0005-0000-0000-0000C9020000}"/>
    <cellStyle name="40% - Accent6 2 3" xfId="715" xr:uid="{00000000-0005-0000-0000-0000CA020000}"/>
    <cellStyle name="40% - Accent6 2 3 2" xfId="716" xr:uid="{00000000-0005-0000-0000-0000CB020000}"/>
    <cellStyle name="40% - Accent6 2 3 2 2" xfId="717" xr:uid="{00000000-0005-0000-0000-0000CC020000}"/>
    <cellStyle name="40% - Accent6 2 3 3" xfId="718" xr:uid="{00000000-0005-0000-0000-0000CD020000}"/>
    <cellStyle name="40% - Accent6 2 3 4" xfId="719" xr:uid="{00000000-0005-0000-0000-0000CE020000}"/>
    <cellStyle name="40% - Accent6 2 3 5" xfId="720" xr:uid="{00000000-0005-0000-0000-0000CF020000}"/>
    <cellStyle name="40% - Accent6 2 3 6" xfId="721" xr:uid="{00000000-0005-0000-0000-0000D0020000}"/>
    <cellStyle name="40% - Accent6 2 4" xfId="722" xr:uid="{00000000-0005-0000-0000-0000D1020000}"/>
    <cellStyle name="40% - Accent6 2 4 2" xfId="723" xr:uid="{00000000-0005-0000-0000-0000D2020000}"/>
    <cellStyle name="40% - Accent6 2 4 3" xfId="724" xr:uid="{00000000-0005-0000-0000-0000D3020000}"/>
    <cellStyle name="40% - Accent6 2 4 4" xfId="725" xr:uid="{00000000-0005-0000-0000-0000D4020000}"/>
    <cellStyle name="40% - Accent6 2 4 5" xfId="726" xr:uid="{00000000-0005-0000-0000-0000D5020000}"/>
    <cellStyle name="40% - Accent6 2 5" xfId="727" xr:uid="{00000000-0005-0000-0000-0000D6020000}"/>
    <cellStyle name="40% - Accent6 2 5 2" xfId="728" xr:uid="{00000000-0005-0000-0000-0000D7020000}"/>
    <cellStyle name="40% - Accent6 2 5 3" xfId="729" xr:uid="{00000000-0005-0000-0000-0000D8020000}"/>
    <cellStyle name="40% - Accent6 2 6" xfId="730" xr:uid="{00000000-0005-0000-0000-0000D9020000}"/>
    <cellStyle name="40% - Accent6 3" xfId="731" xr:uid="{00000000-0005-0000-0000-0000DA020000}"/>
    <cellStyle name="40% - Accent6 3 2" xfId="732" xr:uid="{00000000-0005-0000-0000-0000DB020000}"/>
    <cellStyle name="40% - Accent6 3 3" xfId="733" xr:uid="{00000000-0005-0000-0000-0000DC020000}"/>
    <cellStyle name="40% - Accent6 3 4" xfId="734" xr:uid="{00000000-0005-0000-0000-0000DD020000}"/>
    <cellStyle name="40% - Accent6 3 5" xfId="735" xr:uid="{00000000-0005-0000-0000-0000DE020000}"/>
    <cellStyle name="40% - Accent6 4" xfId="736" xr:uid="{00000000-0005-0000-0000-0000DF020000}"/>
    <cellStyle name="40% - Accent6 4 2" xfId="737" xr:uid="{00000000-0005-0000-0000-0000E0020000}"/>
    <cellStyle name="40% - Accent6 4 2 2" xfId="738" xr:uid="{00000000-0005-0000-0000-0000E1020000}"/>
    <cellStyle name="40% - Accent6 4 2 3" xfId="739" xr:uid="{00000000-0005-0000-0000-0000E2020000}"/>
    <cellStyle name="40% - Accent6 4 2 4" xfId="740" xr:uid="{00000000-0005-0000-0000-0000E3020000}"/>
    <cellStyle name="40% - Accent6 4 3" xfId="741" xr:uid="{00000000-0005-0000-0000-0000E4020000}"/>
    <cellStyle name="40% - Accent6 4 3 2" xfId="742" xr:uid="{00000000-0005-0000-0000-0000E5020000}"/>
    <cellStyle name="40% - Accent6 4 3 3" xfId="743" xr:uid="{00000000-0005-0000-0000-0000E6020000}"/>
    <cellStyle name="40% - Accent6 4 3 4" xfId="744" xr:uid="{00000000-0005-0000-0000-0000E7020000}"/>
    <cellStyle name="40% - Accent6 4 4" xfId="745" xr:uid="{00000000-0005-0000-0000-0000E8020000}"/>
    <cellStyle name="40% - Accent6 5" xfId="746" xr:uid="{00000000-0005-0000-0000-0000E9020000}"/>
    <cellStyle name="40% - Accent6 5 2" xfId="747" xr:uid="{00000000-0005-0000-0000-0000EA020000}"/>
    <cellStyle name="40% - Accent6 5 2 2" xfId="748" xr:uid="{00000000-0005-0000-0000-0000EB020000}"/>
    <cellStyle name="40% - Accent6 5 2 3" xfId="749" xr:uid="{00000000-0005-0000-0000-0000EC020000}"/>
    <cellStyle name="40% - Accent6 5 3" xfId="750" xr:uid="{00000000-0005-0000-0000-0000ED020000}"/>
    <cellStyle name="40% - Accent6 5 3 2" xfId="751" xr:uid="{00000000-0005-0000-0000-0000EE020000}"/>
    <cellStyle name="40% - Accent6 5 3 3" xfId="752" xr:uid="{00000000-0005-0000-0000-0000EF020000}"/>
    <cellStyle name="40% - Accent6 5 4" xfId="753" xr:uid="{00000000-0005-0000-0000-0000F0020000}"/>
    <cellStyle name="40% - Accent6 5 4 2" xfId="754" xr:uid="{00000000-0005-0000-0000-0000F1020000}"/>
    <cellStyle name="40% - Accent6 5 4 3" xfId="755" xr:uid="{00000000-0005-0000-0000-0000F2020000}"/>
    <cellStyle name="40% - Accent6 6" xfId="756" xr:uid="{00000000-0005-0000-0000-0000F3020000}"/>
    <cellStyle name="40% - Accent6 6 2" xfId="757" xr:uid="{00000000-0005-0000-0000-0000F4020000}"/>
    <cellStyle name="40% - Accent6 6 3" xfId="758" xr:uid="{00000000-0005-0000-0000-0000F5020000}"/>
    <cellStyle name="40% - Accent6 6 4" xfId="759" xr:uid="{00000000-0005-0000-0000-0000F6020000}"/>
    <cellStyle name="40% - Accent6 7" xfId="760" xr:uid="{00000000-0005-0000-0000-0000F7020000}"/>
    <cellStyle name="40% - Accent6 7 2" xfId="761" xr:uid="{00000000-0005-0000-0000-0000F8020000}"/>
    <cellStyle name="40% - Accent6 7 3" xfId="762" xr:uid="{00000000-0005-0000-0000-0000F9020000}"/>
    <cellStyle name="40% - Accent6 8" xfId="763" xr:uid="{00000000-0005-0000-0000-0000FA020000}"/>
    <cellStyle name="40% - Accent6 8 2" xfId="764" xr:uid="{00000000-0005-0000-0000-0000FB020000}"/>
    <cellStyle name="40% - Accent6 9" xfId="765" xr:uid="{00000000-0005-0000-0000-0000FC020000}"/>
    <cellStyle name="40% - Accent6 9 2" xfId="766" xr:uid="{00000000-0005-0000-0000-0000FD020000}"/>
    <cellStyle name="40% - Accent6 9 3" xfId="767" xr:uid="{00000000-0005-0000-0000-0000FE020000}"/>
    <cellStyle name="40% - Accent6 9 4" xfId="768" xr:uid="{00000000-0005-0000-0000-0000FF020000}"/>
    <cellStyle name="60% - Accent1" xfId="769" builtinId="32" customBuiltin="1"/>
    <cellStyle name="60% - Accent1 10" xfId="770" xr:uid="{00000000-0005-0000-0000-000001030000}"/>
    <cellStyle name="60% - Accent1 10 2" xfId="771" xr:uid="{00000000-0005-0000-0000-000002030000}"/>
    <cellStyle name="60% - Accent1 10 3" xfId="772" xr:uid="{00000000-0005-0000-0000-000003030000}"/>
    <cellStyle name="60% - Accent1 11" xfId="773" xr:uid="{00000000-0005-0000-0000-000004030000}"/>
    <cellStyle name="60% - Accent1 12" xfId="774" xr:uid="{00000000-0005-0000-0000-000005030000}"/>
    <cellStyle name="60% - Accent1 13" xfId="775" xr:uid="{00000000-0005-0000-0000-000006030000}"/>
    <cellStyle name="60% - Accent1 14" xfId="776" xr:uid="{00000000-0005-0000-0000-000007030000}"/>
    <cellStyle name="60% - Accent1 2" xfId="777" xr:uid="{00000000-0005-0000-0000-000008030000}"/>
    <cellStyle name="60% - Accent1 2 2" xfId="778" xr:uid="{00000000-0005-0000-0000-000009030000}"/>
    <cellStyle name="60% - Accent1 2 2 2" xfId="779" xr:uid="{00000000-0005-0000-0000-00000A030000}"/>
    <cellStyle name="60% - Accent1 2 2 3" xfId="780" xr:uid="{00000000-0005-0000-0000-00000B030000}"/>
    <cellStyle name="60% - Accent1 2 2 4" xfId="781" xr:uid="{00000000-0005-0000-0000-00000C030000}"/>
    <cellStyle name="60% - Accent1 2 2 5" xfId="782" xr:uid="{00000000-0005-0000-0000-00000D030000}"/>
    <cellStyle name="60% - Accent1 2 3" xfId="783" xr:uid="{00000000-0005-0000-0000-00000E030000}"/>
    <cellStyle name="60% - Accent1 2 3 2" xfId="784" xr:uid="{00000000-0005-0000-0000-00000F030000}"/>
    <cellStyle name="60% - Accent1 2 3 3" xfId="785" xr:uid="{00000000-0005-0000-0000-000010030000}"/>
    <cellStyle name="60% - Accent1 2 4" xfId="786" xr:uid="{00000000-0005-0000-0000-000011030000}"/>
    <cellStyle name="60% - Accent1 2 5" xfId="787" xr:uid="{00000000-0005-0000-0000-000012030000}"/>
    <cellStyle name="60% - Accent1 3" xfId="788" xr:uid="{00000000-0005-0000-0000-000013030000}"/>
    <cellStyle name="60% - Accent1 3 2" xfId="789" xr:uid="{00000000-0005-0000-0000-000014030000}"/>
    <cellStyle name="60% - Accent1 3 3" xfId="790" xr:uid="{00000000-0005-0000-0000-000015030000}"/>
    <cellStyle name="60% - Accent1 3 4" xfId="791" xr:uid="{00000000-0005-0000-0000-000016030000}"/>
    <cellStyle name="60% - Accent1 4" xfId="792" xr:uid="{00000000-0005-0000-0000-000017030000}"/>
    <cellStyle name="60% - Accent1 4 2" xfId="793" xr:uid="{00000000-0005-0000-0000-000018030000}"/>
    <cellStyle name="60% - Accent1 4 3" xfId="794" xr:uid="{00000000-0005-0000-0000-000019030000}"/>
    <cellStyle name="60% - Accent1 4 4" xfId="795" xr:uid="{00000000-0005-0000-0000-00001A030000}"/>
    <cellStyle name="60% - Accent1 5" xfId="796" xr:uid="{00000000-0005-0000-0000-00001B030000}"/>
    <cellStyle name="60% - Accent1 5 2" xfId="797" xr:uid="{00000000-0005-0000-0000-00001C030000}"/>
    <cellStyle name="60% - Accent1 5 2 2" xfId="798" xr:uid="{00000000-0005-0000-0000-00001D030000}"/>
    <cellStyle name="60% - Accent1 5 2 3" xfId="799" xr:uid="{00000000-0005-0000-0000-00001E030000}"/>
    <cellStyle name="60% - Accent1 5 2 4" xfId="800" xr:uid="{00000000-0005-0000-0000-00001F030000}"/>
    <cellStyle name="60% - Accent1 5 3" xfId="801" xr:uid="{00000000-0005-0000-0000-000020030000}"/>
    <cellStyle name="60% - Accent1 5 3 2" xfId="802" xr:uid="{00000000-0005-0000-0000-000021030000}"/>
    <cellStyle name="60% - Accent1 5 3 3" xfId="803" xr:uid="{00000000-0005-0000-0000-000022030000}"/>
    <cellStyle name="60% - Accent1 5 4" xfId="804" xr:uid="{00000000-0005-0000-0000-000023030000}"/>
    <cellStyle name="60% - Accent1 5 4 2" xfId="805" xr:uid="{00000000-0005-0000-0000-000024030000}"/>
    <cellStyle name="60% - Accent1 5 4 3" xfId="806" xr:uid="{00000000-0005-0000-0000-000025030000}"/>
    <cellStyle name="60% - Accent1 6" xfId="807" xr:uid="{00000000-0005-0000-0000-000026030000}"/>
    <cellStyle name="60% - Accent1 6 2" xfId="808" xr:uid="{00000000-0005-0000-0000-000027030000}"/>
    <cellStyle name="60% - Accent1 6 3" xfId="809" xr:uid="{00000000-0005-0000-0000-000028030000}"/>
    <cellStyle name="60% - Accent1 7" xfId="810" xr:uid="{00000000-0005-0000-0000-000029030000}"/>
    <cellStyle name="60% - Accent1 7 2" xfId="811" xr:uid="{00000000-0005-0000-0000-00002A030000}"/>
    <cellStyle name="60% - Accent1 8" xfId="812" xr:uid="{00000000-0005-0000-0000-00002B030000}"/>
    <cellStyle name="60% - Accent1 9" xfId="813" xr:uid="{00000000-0005-0000-0000-00002C030000}"/>
    <cellStyle name="60% - Accent1 9 2" xfId="814" xr:uid="{00000000-0005-0000-0000-00002D030000}"/>
    <cellStyle name="60% - Accent1 9 3" xfId="815" xr:uid="{00000000-0005-0000-0000-00002E030000}"/>
    <cellStyle name="60% - Accent2" xfId="816" builtinId="36" customBuiltin="1"/>
    <cellStyle name="60% - Accent2 10" xfId="817" xr:uid="{00000000-0005-0000-0000-000030030000}"/>
    <cellStyle name="60% - Accent2 10 2" xfId="818" xr:uid="{00000000-0005-0000-0000-000031030000}"/>
    <cellStyle name="60% - Accent2 10 3" xfId="819" xr:uid="{00000000-0005-0000-0000-000032030000}"/>
    <cellStyle name="60% - Accent2 11" xfId="820" xr:uid="{00000000-0005-0000-0000-000033030000}"/>
    <cellStyle name="60% - Accent2 12" xfId="821" xr:uid="{00000000-0005-0000-0000-000034030000}"/>
    <cellStyle name="60% - Accent2 13" xfId="822" xr:uid="{00000000-0005-0000-0000-000035030000}"/>
    <cellStyle name="60% - Accent2 14" xfId="823" xr:uid="{00000000-0005-0000-0000-000036030000}"/>
    <cellStyle name="60% - Accent2 2" xfId="824" xr:uid="{00000000-0005-0000-0000-000037030000}"/>
    <cellStyle name="60% - Accent2 2 2" xfId="825" xr:uid="{00000000-0005-0000-0000-000038030000}"/>
    <cellStyle name="60% - Accent2 2 2 2" xfId="826" xr:uid="{00000000-0005-0000-0000-000039030000}"/>
    <cellStyle name="60% - Accent2 2 2 3" xfId="827" xr:uid="{00000000-0005-0000-0000-00003A030000}"/>
    <cellStyle name="60% - Accent2 2 2 4" xfId="828" xr:uid="{00000000-0005-0000-0000-00003B030000}"/>
    <cellStyle name="60% - Accent2 2 2 5" xfId="829" xr:uid="{00000000-0005-0000-0000-00003C030000}"/>
    <cellStyle name="60% - Accent2 2 3" xfId="830" xr:uid="{00000000-0005-0000-0000-00003D030000}"/>
    <cellStyle name="60% - Accent2 2 3 2" xfId="831" xr:uid="{00000000-0005-0000-0000-00003E030000}"/>
    <cellStyle name="60% - Accent2 2 3 3" xfId="832" xr:uid="{00000000-0005-0000-0000-00003F030000}"/>
    <cellStyle name="60% - Accent2 2 4" xfId="833" xr:uid="{00000000-0005-0000-0000-000040030000}"/>
    <cellStyle name="60% - Accent2 2 5" xfId="834" xr:uid="{00000000-0005-0000-0000-000041030000}"/>
    <cellStyle name="60% - Accent2 3" xfId="835" xr:uid="{00000000-0005-0000-0000-000042030000}"/>
    <cellStyle name="60% - Accent2 3 2" xfId="836" xr:uid="{00000000-0005-0000-0000-000043030000}"/>
    <cellStyle name="60% - Accent2 3 3" xfId="837" xr:uid="{00000000-0005-0000-0000-000044030000}"/>
    <cellStyle name="60% - Accent2 3 4" xfId="838" xr:uid="{00000000-0005-0000-0000-000045030000}"/>
    <cellStyle name="60% - Accent2 4" xfId="839" xr:uid="{00000000-0005-0000-0000-000046030000}"/>
    <cellStyle name="60% - Accent2 4 2" xfId="840" xr:uid="{00000000-0005-0000-0000-000047030000}"/>
    <cellStyle name="60% - Accent2 4 3" xfId="841" xr:uid="{00000000-0005-0000-0000-000048030000}"/>
    <cellStyle name="60% - Accent2 4 4" xfId="842" xr:uid="{00000000-0005-0000-0000-000049030000}"/>
    <cellStyle name="60% - Accent2 5" xfId="843" xr:uid="{00000000-0005-0000-0000-00004A030000}"/>
    <cellStyle name="60% - Accent2 5 2" xfId="844" xr:uid="{00000000-0005-0000-0000-00004B030000}"/>
    <cellStyle name="60% - Accent2 5 2 2" xfId="845" xr:uid="{00000000-0005-0000-0000-00004C030000}"/>
    <cellStyle name="60% - Accent2 5 2 3" xfId="846" xr:uid="{00000000-0005-0000-0000-00004D030000}"/>
    <cellStyle name="60% - Accent2 5 2 4" xfId="847" xr:uid="{00000000-0005-0000-0000-00004E030000}"/>
    <cellStyle name="60% - Accent2 5 3" xfId="848" xr:uid="{00000000-0005-0000-0000-00004F030000}"/>
    <cellStyle name="60% - Accent2 5 3 2" xfId="849" xr:uid="{00000000-0005-0000-0000-000050030000}"/>
    <cellStyle name="60% - Accent2 5 3 3" xfId="850" xr:uid="{00000000-0005-0000-0000-000051030000}"/>
    <cellStyle name="60% - Accent2 5 4" xfId="851" xr:uid="{00000000-0005-0000-0000-000052030000}"/>
    <cellStyle name="60% - Accent2 5 4 2" xfId="852" xr:uid="{00000000-0005-0000-0000-000053030000}"/>
    <cellStyle name="60% - Accent2 5 4 3" xfId="853" xr:uid="{00000000-0005-0000-0000-000054030000}"/>
    <cellStyle name="60% - Accent2 6" xfId="854" xr:uid="{00000000-0005-0000-0000-000055030000}"/>
    <cellStyle name="60% - Accent2 6 2" xfId="855" xr:uid="{00000000-0005-0000-0000-000056030000}"/>
    <cellStyle name="60% - Accent2 6 3" xfId="856" xr:uid="{00000000-0005-0000-0000-000057030000}"/>
    <cellStyle name="60% - Accent2 7" xfId="857" xr:uid="{00000000-0005-0000-0000-000058030000}"/>
    <cellStyle name="60% - Accent2 7 2" xfId="858" xr:uid="{00000000-0005-0000-0000-000059030000}"/>
    <cellStyle name="60% - Accent2 8" xfId="859" xr:uid="{00000000-0005-0000-0000-00005A030000}"/>
    <cellStyle name="60% - Accent2 9" xfId="860" xr:uid="{00000000-0005-0000-0000-00005B030000}"/>
    <cellStyle name="60% - Accent2 9 2" xfId="861" xr:uid="{00000000-0005-0000-0000-00005C030000}"/>
    <cellStyle name="60% - Accent2 9 3" xfId="862" xr:uid="{00000000-0005-0000-0000-00005D030000}"/>
    <cellStyle name="60% - Accent3" xfId="863" builtinId="40" customBuiltin="1"/>
    <cellStyle name="60% - Accent3 10" xfId="864" xr:uid="{00000000-0005-0000-0000-00005F030000}"/>
    <cellStyle name="60% - Accent3 10 2" xfId="865" xr:uid="{00000000-0005-0000-0000-000060030000}"/>
    <cellStyle name="60% - Accent3 10 3" xfId="866" xr:uid="{00000000-0005-0000-0000-000061030000}"/>
    <cellStyle name="60% - Accent3 11" xfId="867" xr:uid="{00000000-0005-0000-0000-000062030000}"/>
    <cellStyle name="60% - Accent3 12" xfId="868" xr:uid="{00000000-0005-0000-0000-000063030000}"/>
    <cellStyle name="60% - Accent3 13" xfId="869" xr:uid="{00000000-0005-0000-0000-000064030000}"/>
    <cellStyle name="60% - Accent3 14" xfId="870" xr:uid="{00000000-0005-0000-0000-000065030000}"/>
    <cellStyle name="60% - Accent3 2" xfId="871" xr:uid="{00000000-0005-0000-0000-000066030000}"/>
    <cellStyle name="60% - Accent3 2 2" xfId="872" xr:uid="{00000000-0005-0000-0000-000067030000}"/>
    <cellStyle name="60% - Accent3 2 2 2" xfId="873" xr:uid="{00000000-0005-0000-0000-000068030000}"/>
    <cellStyle name="60% - Accent3 2 2 3" xfId="874" xr:uid="{00000000-0005-0000-0000-000069030000}"/>
    <cellStyle name="60% - Accent3 2 2 4" xfId="875" xr:uid="{00000000-0005-0000-0000-00006A030000}"/>
    <cellStyle name="60% - Accent3 2 2 5" xfId="876" xr:uid="{00000000-0005-0000-0000-00006B030000}"/>
    <cellStyle name="60% - Accent3 2 3" xfId="877" xr:uid="{00000000-0005-0000-0000-00006C030000}"/>
    <cellStyle name="60% - Accent3 2 3 2" xfId="878" xr:uid="{00000000-0005-0000-0000-00006D030000}"/>
    <cellStyle name="60% - Accent3 2 3 3" xfId="879" xr:uid="{00000000-0005-0000-0000-00006E030000}"/>
    <cellStyle name="60% - Accent3 2 4" xfId="880" xr:uid="{00000000-0005-0000-0000-00006F030000}"/>
    <cellStyle name="60% - Accent3 2 5" xfId="881" xr:uid="{00000000-0005-0000-0000-000070030000}"/>
    <cellStyle name="60% - Accent3 3" xfId="882" xr:uid="{00000000-0005-0000-0000-000071030000}"/>
    <cellStyle name="60% - Accent3 3 2" xfId="883" xr:uid="{00000000-0005-0000-0000-000072030000}"/>
    <cellStyle name="60% - Accent3 3 3" xfId="884" xr:uid="{00000000-0005-0000-0000-000073030000}"/>
    <cellStyle name="60% - Accent3 3 4" xfId="885" xr:uid="{00000000-0005-0000-0000-000074030000}"/>
    <cellStyle name="60% - Accent3 4" xfId="886" xr:uid="{00000000-0005-0000-0000-000075030000}"/>
    <cellStyle name="60% - Accent3 4 2" xfId="887" xr:uid="{00000000-0005-0000-0000-000076030000}"/>
    <cellStyle name="60% - Accent3 4 3" xfId="888" xr:uid="{00000000-0005-0000-0000-000077030000}"/>
    <cellStyle name="60% - Accent3 4 4" xfId="889" xr:uid="{00000000-0005-0000-0000-000078030000}"/>
    <cellStyle name="60% - Accent3 5" xfId="890" xr:uid="{00000000-0005-0000-0000-000079030000}"/>
    <cellStyle name="60% - Accent3 5 2" xfId="891" xr:uid="{00000000-0005-0000-0000-00007A030000}"/>
    <cellStyle name="60% - Accent3 5 2 2" xfId="892" xr:uid="{00000000-0005-0000-0000-00007B030000}"/>
    <cellStyle name="60% - Accent3 5 2 3" xfId="893" xr:uid="{00000000-0005-0000-0000-00007C030000}"/>
    <cellStyle name="60% - Accent3 5 2 4" xfId="894" xr:uid="{00000000-0005-0000-0000-00007D030000}"/>
    <cellStyle name="60% - Accent3 5 3" xfId="895" xr:uid="{00000000-0005-0000-0000-00007E030000}"/>
    <cellStyle name="60% - Accent3 5 3 2" xfId="896" xr:uid="{00000000-0005-0000-0000-00007F030000}"/>
    <cellStyle name="60% - Accent3 5 3 3" xfId="897" xr:uid="{00000000-0005-0000-0000-000080030000}"/>
    <cellStyle name="60% - Accent3 5 4" xfId="898" xr:uid="{00000000-0005-0000-0000-000081030000}"/>
    <cellStyle name="60% - Accent3 5 4 2" xfId="899" xr:uid="{00000000-0005-0000-0000-000082030000}"/>
    <cellStyle name="60% - Accent3 5 4 3" xfId="900" xr:uid="{00000000-0005-0000-0000-000083030000}"/>
    <cellStyle name="60% - Accent3 6" xfId="901" xr:uid="{00000000-0005-0000-0000-000084030000}"/>
    <cellStyle name="60% - Accent3 6 2" xfId="902" xr:uid="{00000000-0005-0000-0000-000085030000}"/>
    <cellStyle name="60% - Accent3 6 3" xfId="903" xr:uid="{00000000-0005-0000-0000-000086030000}"/>
    <cellStyle name="60% - Accent3 7" xfId="904" xr:uid="{00000000-0005-0000-0000-000087030000}"/>
    <cellStyle name="60% - Accent3 7 2" xfId="905" xr:uid="{00000000-0005-0000-0000-000088030000}"/>
    <cellStyle name="60% - Accent3 8" xfId="906" xr:uid="{00000000-0005-0000-0000-000089030000}"/>
    <cellStyle name="60% - Accent3 9" xfId="907" xr:uid="{00000000-0005-0000-0000-00008A030000}"/>
    <cellStyle name="60% - Accent3 9 2" xfId="908" xr:uid="{00000000-0005-0000-0000-00008B030000}"/>
    <cellStyle name="60% - Accent3 9 3" xfId="909" xr:uid="{00000000-0005-0000-0000-00008C030000}"/>
    <cellStyle name="60% - Accent4" xfId="910" builtinId="44" customBuiltin="1"/>
    <cellStyle name="60% - Accent4 10" xfId="911" xr:uid="{00000000-0005-0000-0000-00008E030000}"/>
    <cellStyle name="60% - Accent4 10 2" xfId="912" xr:uid="{00000000-0005-0000-0000-00008F030000}"/>
    <cellStyle name="60% - Accent4 10 3" xfId="913" xr:uid="{00000000-0005-0000-0000-000090030000}"/>
    <cellStyle name="60% - Accent4 11" xfId="914" xr:uid="{00000000-0005-0000-0000-000091030000}"/>
    <cellStyle name="60% - Accent4 12" xfId="915" xr:uid="{00000000-0005-0000-0000-000092030000}"/>
    <cellStyle name="60% - Accent4 13" xfId="916" xr:uid="{00000000-0005-0000-0000-000093030000}"/>
    <cellStyle name="60% - Accent4 14" xfId="917" xr:uid="{00000000-0005-0000-0000-000094030000}"/>
    <cellStyle name="60% - Accent4 2" xfId="918" xr:uid="{00000000-0005-0000-0000-000095030000}"/>
    <cellStyle name="60% - Accent4 2 2" xfId="919" xr:uid="{00000000-0005-0000-0000-000096030000}"/>
    <cellStyle name="60% - Accent4 2 2 2" xfId="920" xr:uid="{00000000-0005-0000-0000-000097030000}"/>
    <cellStyle name="60% - Accent4 2 2 3" xfId="921" xr:uid="{00000000-0005-0000-0000-000098030000}"/>
    <cellStyle name="60% - Accent4 2 2 4" xfId="922" xr:uid="{00000000-0005-0000-0000-000099030000}"/>
    <cellStyle name="60% - Accent4 2 2 5" xfId="923" xr:uid="{00000000-0005-0000-0000-00009A030000}"/>
    <cellStyle name="60% - Accent4 2 3" xfId="924" xr:uid="{00000000-0005-0000-0000-00009B030000}"/>
    <cellStyle name="60% - Accent4 2 3 2" xfId="925" xr:uid="{00000000-0005-0000-0000-00009C030000}"/>
    <cellStyle name="60% - Accent4 2 3 3" xfId="926" xr:uid="{00000000-0005-0000-0000-00009D030000}"/>
    <cellStyle name="60% - Accent4 2 4" xfId="927" xr:uid="{00000000-0005-0000-0000-00009E030000}"/>
    <cellStyle name="60% - Accent4 2 5" xfId="928" xr:uid="{00000000-0005-0000-0000-00009F030000}"/>
    <cellStyle name="60% - Accent4 3" xfId="929" xr:uid="{00000000-0005-0000-0000-0000A0030000}"/>
    <cellStyle name="60% - Accent4 3 2" xfId="930" xr:uid="{00000000-0005-0000-0000-0000A1030000}"/>
    <cellStyle name="60% - Accent4 3 3" xfId="931" xr:uid="{00000000-0005-0000-0000-0000A2030000}"/>
    <cellStyle name="60% - Accent4 3 4" xfId="932" xr:uid="{00000000-0005-0000-0000-0000A3030000}"/>
    <cellStyle name="60% - Accent4 4" xfId="933" xr:uid="{00000000-0005-0000-0000-0000A4030000}"/>
    <cellStyle name="60% - Accent4 4 2" xfId="934" xr:uid="{00000000-0005-0000-0000-0000A5030000}"/>
    <cellStyle name="60% - Accent4 4 3" xfId="935" xr:uid="{00000000-0005-0000-0000-0000A6030000}"/>
    <cellStyle name="60% - Accent4 4 4" xfId="936" xr:uid="{00000000-0005-0000-0000-0000A7030000}"/>
    <cellStyle name="60% - Accent4 5" xfId="937" xr:uid="{00000000-0005-0000-0000-0000A8030000}"/>
    <cellStyle name="60% - Accent4 5 2" xfId="938" xr:uid="{00000000-0005-0000-0000-0000A9030000}"/>
    <cellStyle name="60% - Accent4 5 2 2" xfId="939" xr:uid="{00000000-0005-0000-0000-0000AA030000}"/>
    <cellStyle name="60% - Accent4 5 2 3" xfId="940" xr:uid="{00000000-0005-0000-0000-0000AB030000}"/>
    <cellStyle name="60% - Accent4 5 2 4" xfId="941" xr:uid="{00000000-0005-0000-0000-0000AC030000}"/>
    <cellStyle name="60% - Accent4 5 3" xfId="942" xr:uid="{00000000-0005-0000-0000-0000AD030000}"/>
    <cellStyle name="60% - Accent4 5 3 2" xfId="943" xr:uid="{00000000-0005-0000-0000-0000AE030000}"/>
    <cellStyle name="60% - Accent4 5 3 3" xfId="944" xr:uid="{00000000-0005-0000-0000-0000AF030000}"/>
    <cellStyle name="60% - Accent4 5 4" xfId="945" xr:uid="{00000000-0005-0000-0000-0000B0030000}"/>
    <cellStyle name="60% - Accent4 5 4 2" xfId="946" xr:uid="{00000000-0005-0000-0000-0000B1030000}"/>
    <cellStyle name="60% - Accent4 5 4 3" xfId="947" xr:uid="{00000000-0005-0000-0000-0000B2030000}"/>
    <cellStyle name="60% - Accent4 6" xfId="948" xr:uid="{00000000-0005-0000-0000-0000B3030000}"/>
    <cellStyle name="60% - Accent4 6 2" xfId="949" xr:uid="{00000000-0005-0000-0000-0000B4030000}"/>
    <cellStyle name="60% - Accent4 6 3" xfId="950" xr:uid="{00000000-0005-0000-0000-0000B5030000}"/>
    <cellStyle name="60% - Accent4 7" xfId="951" xr:uid="{00000000-0005-0000-0000-0000B6030000}"/>
    <cellStyle name="60% - Accent4 7 2" xfId="952" xr:uid="{00000000-0005-0000-0000-0000B7030000}"/>
    <cellStyle name="60% - Accent4 8" xfId="953" xr:uid="{00000000-0005-0000-0000-0000B8030000}"/>
    <cellStyle name="60% - Accent4 9" xfId="954" xr:uid="{00000000-0005-0000-0000-0000B9030000}"/>
    <cellStyle name="60% - Accent4 9 2" xfId="955" xr:uid="{00000000-0005-0000-0000-0000BA030000}"/>
    <cellStyle name="60% - Accent4 9 3" xfId="956" xr:uid="{00000000-0005-0000-0000-0000BB030000}"/>
    <cellStyle name="60% - Accent5" xfId="957" builtinId="48" customBuiltin="1"/>
    <cellStyle name="60% - Accent5 10" xfId="958" xr:uid="{00000000-0005-0000-0000-0000BD030000}"/>
    <cellStyle name="60% - Accent5 10 2" xfId="959" xr:uid="{00000000-0005-0000-0000-0000BE030000}"/>
    <cellStyle name="60% - Accent5 10 3" xfId="960" xr:uid="{00000000-0005-0000-0000-0000BF030000}"/>
    <cellStyle name="60% - Accent5 11" xfId="961" xr:uid="{00000000-0005-0000-0000-0000C0030000}"/>
    <cellStyle name="60% - Accent5 12" xfId="962" xr:uid="{00000000-0005-0000-0000-0000C1030000}"/>
    <cellStyle name="60% - Accent5 13" xfId="963" xr:uid="{00000000-0005-0000-0000-0000C2030000}"/>
    <cellStyle name="60% - Accent5 14" xfId="964" xr:uid="{00000000-0005-0000-0000-0000C3030000}"/>
    <cellStyle name="60% - Accent5 2" xfId="965" xr:uid="{00000000-0005-0000-0000-0000C4030000}"/>
    <cellStyle name="60% - Accent5 2 2" xfId="966" xr:uid="{00000000-0005-0000-0000-0000C5030000}"/>
    <cellStyle name="60% - Accent5 2 2 2" xfId="967" xr:uid="{00000000-0005-0000-0000-0000C6030000}"/>
    <cellStyle name="60% - Accent5 2 2 3" xfId="968" xr:uid="{00000000-0005-0000-0000-0000C7030000}"/>
    <cellStyle name="60% - Accent5 2 2 4" xfId="969" xr:uid="{00000000-0005-0000-0000-0000C8030000}"/>
    <cellStyle name="60% - Accent5 2 2 5" xfId="970" xr:uid="{00000000-0005-0000-0000-0000C9030000}"/>
    <cellStyle name="60% - Accent5 2 3" xfId="971" xr:uid="{00000000-0005-0000-0000-0000CA030000}"/>
    <cellStyle name="60% - Accent5 2 3 2" xfId="972" xr:uid="{00000000-0005-0000-0000-0000CB030000}"/>
    <cellStyle name="60% - Accent5 2 3 3" xfId="973" xr:uid="{00000000-0005-0000-0000-0000CC030000}"/>
    <cellStyle name="60% - Accent5 2 4" xfId="974" xr:uid="{00000000-0005-0000-0000-0000CD030000}"/>
    <cellStyle name="60% - Accent5 2 5" xfId="975" xr:uid="{00000000-0005-0000-0000-0000CE030000}"/>
    <cellStyle name="60% - Accent5 3" xfId="976" xr:uid="{00000000-0005-0000-0000-0000CF030000}"/>
    <cellStyle name="60% - Accent5 3 2" xfId="977" xr:uid="{00000000-0005-0000-0000-0000D0030000}"/>
    <cellStyle name="60% - Accent5 3 3" xfId="978" xr:uid="{00000000-0005-0000-0000-0000D1030000}"/>
    <cellStyle name="60% - Accent5 3 4" xfId="979" xr:uid="{00000000-0005-0000-0000-0000D2030000}"/>
    <cellStyle name="60% - Accent5 4" xfId="980" xr:uid="{00000000-0005-0000-0000-0000D3030000}"/>
    <cellStyle name="60% - Accent5 4 2" xfId="981" xr:uid="{00000000-0005-0000-0000-0000D4030000}"/>
    <cellStyle name="60% - Accent5 4 3" xfId="982" xr:uid="{00000000-0005-0000-0000-0000D5030000}"/>
    <cellStyle name="60% - Accent5 4 4" xfId="983" xr:uid="{00000000-0005-0000-0000-0000D6030000}"/>
    <cellStyle name="60% - Accent5 5" xfId="984" xr:uid="{00000000-0005-0000-0000-0000D7030000}"/>
    <cellStyle name="60% - Accent5 5 2" xfId="985" xr:uid="{00000000-0005-0000-0000-0000D8030000}"/>
    <cellStyle name="60% - Accent5 5 2 2" xfId="986" xr:uid="{00000000-0005-0000-0000-0000D9030000}"/>
    <cellStyle name="60% - Accent5 5 2 3" xfId="987" xr:uid="{00000000-0005-0000-0000-0000DA030000}"/>
    <cellStyle name="60% - Accent5 5 2 4" xfId="988" xr:uid="{00000000-0005-0000-0000-0000DB030000}"/>
    <cellStyle name="60% - Accent5 5 3" xfId="989" xr:uid="{00000000-0005-0000-0000-0000DC030000}"/>
    <cellStyle name="60% - Accent5 5 3 2" xfId="990" xr:uid="{00000000-0005-0000-0000-0000DD030000}"/>
    <cellStyle name="60% - Accent5 5 3 3" xfId="991" xr:uid="{00000000-0005-0000-0000-0000DE030000}"/>
    <cellStyle name="60% - Accent5 5 4" xfId="992" xr:uid="{00000000-0005-0000-0000-0000DF030000}"/>
    <cellStyle name="60% - Accent5 5 4 2" xfId="993" xr:uid="{00000000-0005-0000-0000-0000E0030000}"/>
    <cellStyle name="60% - Accent5 5 4 3" xfId="994" xr:uid="{00000000-0005-0000-0000-0000E1030000}"/>
    <cellStyle name="60% - Accent5 6" xfId="995" xr:uid="{00000000-0005-0000-0000-0000E2030000}"/>
    <cellStyle name="60% - Accent5 6 2" xfId="996" xr:uid="{00000000-0005-0000-0000-0000E3030000}"/>
    <cellStyle name="60% - Accent5 6 3" xfId="997" xr:uid="{00000000-0005-0000-0000-0000E4030000}"/>
    <cellStyle name="60% - Accent5 7" xfId="998" xr:uid="{00000000-0005-0000-0000-0000E5030000}"/>
    <cellStyle name="60% - Accent5 7 2" xfId="999" xr:uid="{00000000-0005-0000-0000-0000E6030000}"/>
    <cellStyle name="60% - Accent5 8" xfId="1000" xr:uid="{00000000-0005-0000-0000-0000E7030000}"/>
    <cellStyle name="60% - Accent5 9" xfId="1001" xr:uid="{00000000-0005-0000-0000-0000E8030000}"/>
    <cellStyle name="60% - Accent5 9 2" xfId="1002" xr:uid="{00000000-0005-0000-0000-0000E9030000}"/>
    <cellStyle name="60% - Accent5 9 3" xfId="1003" xr:uid="{00000000-0005-0000-0000-0000EA030000}"/>
    <cellStyle name="60% - Accent6" xfId="1004" builtinId="52" customBuiltin="1"/>
    <cellStyle name="60% - Accent6 10" xfId="1005" xr:uid="{00000000-0005-0000-0000-0000EC030000}"/>
    <cellStyle name="60% - Accent6 10 2" xfId="1006" xr:uid="{00000000-0005-0000-0000-0000ED030000}"/>
    <cellStyle name="60% - Accent6 10 3" xfId="1007" xr:uid="{00000000-0005-0000-0000-0000EE030000}"/>
    <cellStyle name="60% - Accent6 11" xfId="1008" xr:uid="{00000000-0005-0000-0000-0000EF030000}"/>
    <cellStyle name="60% - Accent6 12" xfId="1009" xr:uid="{00000000-0005-0000-0000-0000F0030000}"/>
    <cellStyle name="60% - Accent6 13" xfId="1010" xr:uid="{00000000-0005-0000-0000-0000F1030000}"/>
    <cellStyle name="60% - Accent6 14" xfId="1011" xr:uid="{00000000-0005-0000-0000-0000F2030000}"/>
    <cellStyle name="60% - Accent6 2" xfId="1012" xr:uid="{00000000-0005-0000-0000-0000F3030000}"/>
    <cellStyle name="60% - Accent6 2 2" xfId="1013" xr:uid="{00000000-0005-0000-0000-0000F4030000}"/>
    <cellStyle name="60% - Accent6 2 2 2" xfId="1014" xr:uid="{00000000-0005-0000-0000-0000F5030000}"/>
    <cellStyle name="60% - Accent6 2 2 3" xfId="1015" xr:uid="{00000000-0005-0000-0000-0000F6030000}"/>
    <cellStyle name="60% - Accent6 2 2 4" xfId="1016" xr:uid="{00000000-0005-0000-0000-0000F7030000}"/>
    <cellStyle name="60% - Accent6 2 2 5" xfId="1017" xr:uid="{00000000-0005-0000-0000-0000F8030000}"/>
    <cellStyle name="60% - Accent6 2 3" xfId="1018" xr:uid="{00000000-0005-0000-0000-0000F9030000}"/>
    <cellStyle name="60% - Accent6 2 3 2" xfId="1019" xr:uid="{00000000-0005-0000-0000-0000FA030000}"/>
    <cellStyle name="60% - Accent6 2 3 3" xfId="1020" xr:uid="{00000000-0005-0000-0000-0000FB030000}"/>
    <cellStyle name="60% - Accent6 2 4" xfId="1021" xr:uid="{00000000-0005-0000-0000-0000FC030000}"/>
    <cellStyle name="60% - Accent6 2 5" xfId="1022" xr:uid="{00000000-0005-0000-0000-0000FD030000}"/>
    <cellStyle name="60% - Accent6 3" xfId="1023" xr:uid="{00000000-0005-0000-0000-0000FE030000}"/>
    <cellStyle name="60% - Accent6 3 2" xfId="1024" xr:uid="{00000000-0005-0000-0000-0000FF030000}"/>
    <cellStyle name="60% - Accent6 3 3" xfId="1025" xr:uid="{00000000-0005-0000-0000-000000040000}"/>
    <cellStyle name="60% - Accent6 3 4" xfId="1026" xr:uid="{00000000-0005-0000-0000-000001040000}"/>
    <cellStyle name="60% - Accent6 4" xfId="1027" xr:uid="{00000000-0005-0000-0000-000002040000}"/>
    <cellStyle name="60% - Accent6 4 2" xfId="1028" xr:uid="{00000000-0005-0000-0000-000003040000}"/>
    <cellStyle name="60% - Accent6 4 3" xfId="1029" xr:uid="{00000000-0005-0000-0000-000004040000}"/>
    <cellStyle name="60% - Accent6 4 4" xfId="1030" xr:uid="{00000000-0005-0000-0000-000005040000}"/>
    <cellStyle name="60% - Accent6 5" xfId="1031" xr:uid="{00000000-0005-0000-0000-000006040000}"/>
    <cellStyle name="60% - Accent6 5 2" xfId="1032" xr:uid="{00000000-0005-0000-0000-000007040000}"/>
    <cellStyle name="60% - Accent6 5 2 2" xfId="1033" xr:uid="{00000000-0005-0000-0000-000008040000}"/>
    <cellStyle name="60% - Accent6 5 2 3" xfId="1034" xr:uid="{00000000-0005-0000-0000-000009040000}"/>
    <cellStyle name="60% - Accent6 5 2 4" xfId="1035" xr:uid="{00000000-0005-0000-0000-00000A040000}"/>
    <cellStyle name="60% - Accent6 5 3" xfId="1036" xr:uid="{00000000-0005-0000-0000-00000B040000}"/>
    <cellStyle name="60% - Accent6 5 3 2" xfId="1037" xr:uid="{00000000-0005-0000-0000-00000C040000}"/>
    <cellStyle name="60% - Accent6 5 3 3" xfId="1038" xr:uid="{00000000-0005-0000-0000-00000D040000}"/>
    <cellStyle name="60% - Accent6 5 4" xfId="1039" xr:uid="{00000000-0005-0000-0000-00000E040000}"/>
    <cellStyle name="60% - Accent6 5 4 2" xfId="1040" xr:uid="{00000000-0005-0000-0000-00000F040000}"/>
    <cellStyle name="60% - Accent6 5 4 3" xfId="1041" xr:uid="{00000000-0005-0000-0000-000010040000}"/>
    <cellStyle name="60% - Accent6 6" xfId="1042" xr:uid="{00000000-0005-0000-0000-000011040000}"/>
    <cellStyle name="60% - Accent6 6 2" xfId="1043" xr:uid="{00000000-0005-0000-0000-000012040000}"/>
    <cellStyle name="60% - Accent6 6 3" xfId="1044" xr:uid="{00000000-0005-0000-0000-000013040000}"/>
    <cellStyle name="60% - Accent6 7" xfId="1045" xr:uid="{00000000-0005-0000-0000-000014040000}"/>
    <cellStyle name="60% - Accent6 7 2" xfId="1046" xr:uid="{00000000-0005-0000-0000-000015040000}"/>
    <cellStyle name="60% - Accent6 8" xfId="1047" xr:uid="{00000000-0005-0000-0000-000016040000}"/>
    <cellStyle name="60% - Accent6 9" xfId="1048" xr:uid="{00000000-0005-0000-0000-000017040000}"/>
    <cellStyle name="60% - Accent6 9 2" xfId="1049" xr:uid="{00000000-0005-0000-0000-000018040000}"/>
    <cellStyle name="60% - Accent6 9 3" xfId="1050" xr:uid="{00000000-0005-0000-0000-000019040000}"/>
    <cellStyle name="Accent1" xfId="1051" builtinId="29" customBuiltin="1"/>
    <cellStyle name="Accent1 10" xfId="1052" xr:uid="{00000000-0005-0000-0000-00001B040000}"/>
    <cellStyle name="Accent1 10 2" xfId="1053" xr:uid="{00000000-0005-0000-0000-00001C040000}"/>
    <cellStyle name="Accent1 10 3" xfId="1054" xr:uid="{00000000-0005-0000-0000-00001D040000}"/>
    <cellStyle name="Accent1 11" xfId="1055" xr:uid="{00000000-0005-0000-0000-00001E040000}"/>
    <cellStyle name="Accent1 12" xfId="1056" xr:uid="{00000000-0005-0000-0000-00001F040000}"/>
    <cellStyle name="Accent1 13" xfId="1057" xr:uid="{00000000-0005-0000-0000-000020040000}"/>
    <cellStyle name="Accent1 14" xfId="1058" xr:uid="{00000000-0005-0000-0000-000021040000}"/>
    <cellStyle name="Accent1 2" xfId="1059" xr:uid="{00000000-0005-0000-0000-000022040000}"/>
    <cellStyle name="Accent1 2 2" xfId="1060" xr:uid="{00000000-0005-0000-0000-000023040000}"/>
    <cellStyle name="Accent1 2 2 2" xfId="1061" xr:uid="{00000000-0005-0000-0000-000024040000}"/>
    <cellStyle name="Accent1 2 2 3" xfId="1062" xr:uid="{00000000-0005-0000-0000-000025040000}"/>
    <cellStyle name="Accent1 2 2 4" xfId="1063" xr:uid="{00000000-0005-0000-0000-000026040000}"/>
    <cellStyle name="Accent1 2 2 5" xfId="1064" xr:uid="{00000000-0005-0000-0000-000027040000}"/>
    <cellStyle name="Accent1 2 3" xfId="1065" xr:uid="{00000000-0005-0000-0000-000028040000}"/>
    <cellStyle name="Accent1 2 3 2" xfId="1066" xr:uid="{00000000-0005-0000-0000-000029040000}"/>
    <cellStyle name="Accent1 2 3 3" xfId="1067" xr:uid="{00000000-0005-0000-0000-00002A040000}"/>
    <cellStyle name="Accent1 2 4" xfId="1068" xr:uid="{00000000-0005-0000-0000-00002B040000}"/>
    <cellStyle name="Accent1 2 5" xfId="1069" xr:uid="{00000000-0005-0000-0000-00002C040000}"/>
    <cellStyle name="Accent1 3" xfId="1070" xr:uid="{00000000-0005-0000-0000-00002D040000}"/>
    <cellStyle name="Accent1 3 2" xfId="1071" xr:uid="{00000000-0005-0000-0000-00002E040000}"/>
    <cellStyle name="Accent1 3 3" xfId="1072" xr:uid="{00000000-0005-0000-0000-00002F040000}"/>
    <cellStyle name="Accent1 3 4" xfId="1073" xr:uid="{00000000-0005-0000-0000-000030040000}"/>
    <cellStyle name="Accent1 4" xfId="1074" xr:uid="{00000000-0005-0000-0000-000031040000}"/>
    <cellStyle name="Accent1 4 2" xfId="1075" xr:uid="{00000000-0005-0000-0000-000032040000}"/>
    <cellStyle name="Accent1 4 3" xfId="1076" xr:uid="{00000000-0005-0000-0000-000033040000}"/>
    <cellStyle name="Accent1 4 4" xfId="1077" xr:uid="{00000000-0005-0000-0000-000034040000}"/>
    <cellStyle name="Accent1 5" xfId="1078" xr:uid="{00000000-0005-0000-0000-000035040000}"/>
    <cellStyle name="Accent1 5 2" xfId="1079" xr:uid="{00000000-0005-0000-0000-000036040000}"/>
    <cellStyle name="Accent1 5 2 2" xfId="1080" xr:uid="{00000000-0005-0000-0000-000037040000}"/>
    <cellStyle name="Accent1 5 2 3" xfId="1081" xr:uid="{00000000-0005-0000-0000-000038040000}"/>
    <cellStyle name="Accent1 5 2 4" xfId="1082" xr:uid="{00000000-0005-0000-0000-000039040000}"/>
    <cellStyle name="Accent1 5 3" xfId="1083" xr:uid="{00000000-0005-0000-0000-00003A040000}"/>
    <cellStyle name="Accent1 5 3 2" xfId="1084" xr:uid="{00000000-0005-0000-0000-00003B040000}"/>
    <cellStyle name="Accent1 5 3 3" xfId="1085" xr:uid="{00000000-0005-0000-0000-00003C040000}"/>
    <cellStyle name="Accent1 5 4" xfId="1086" xr:uid="{00000000-0005-0000-0000-00003D040000}"/>
    <cellStyle name="Accent1 5 4 2" xfId="1087" xr:uid="{00000000-0005-0000-0000-00003E040000}"/>
    <cellStyle name="Accent1 5 4 3" xfId="1088" xr:uid="{00000000-0005-0000-0000-00003F040000}"/>
    <cellStyle name="Accent1 6" xfId="1089" xr:uid="{00000000-0005-0000-0000-000040040000}"/>
    <cellStyle name="Accent1 6 2" xfId="1090" xr:uid="{00000000-0005-0000-0000-000041040000}"/>
    <cellStyle name="Accent1 6 3" xfId="1091" xr:uid="{00000000-0005-0000-0000-000042040000}"/>
    <cellStyle name="Accent1 7" xfId="1092" xr:uid="{00000000-0005-0000-0000-000043040000}"/>
    <cellStyle name="Accent1 7 2" xfId="1093" xr:uid="{00000000-0005-0000-0000-000044040000}"/>
    <cellStyle name="Accent1 8" xfId="1094" xr:uid="{00000000-0005-0000-0000-000045040000}"/>
    <cellStyle name="Accent1 9" xfId="1095" xr:uid="{00000000-0005-0000-0000-000046040000}"/>
    <cellStyle name="Accent1 9 2" xfId="1096" xr:uid="{00000000-0005-0000-0000-000047040000}"/>
    <cellStyle name="Accent1 9 3" xfId="1097" xr:uid="{00000000-0005-0000-0000-000048040000}"/>
    <cellStyle name="Accent2" xfId="1098" builtinId="33" customBuiltin="1"/>
    <cellStyle name="Accent2 10" xfId="1099" xr:uid="{00000000-0005-0000-0000-00004A040000}"/>
    <cellStyle name="Accent2 10 2" xfId="1100" xr:uid="{00000000-0005-0000-0000-00004B040000}"/>
    <cellStyle name="Accent2 10 3" xfId="1101" xr:uid="{00000000-0005-0000-0000-00004C040000}"/>
    <cellStyle name="Accent2 11" xfId="1102" xr:uid="{00000000-0005-0000-0000-00004D040000}"/>
    <cellStyle name="Accent2 12" xfId="1103" xr:uid="{00000000-0005-0000-0000-00004E040000}"/>
    <cellStyle name="Accent2 13" xfId="1104" xr:uid="{00000000-0005-0000-0000-00004F040000}"/>
    <cellStyle name="Accent2 14" xfId="1105" xr:uid="{00000000-0005-0000-0000-000050040000}"/>
    <cellStyle name="Accent2 2" xfId="1106" xr:uid="{00000000-0005-0000-0000-000051040000}"/>
    <cellStyle name="Accent2 2 2" xfId="1107" xr:uid="{00000000-0005-0000-0000-000052040000}"/>
    <cellStyle name="Accent2 2 2 2" xfId="1108" xr:uid="{00000000-0005-0000-0000-000053040000}"/>
    <cellStyle name="Accent2 2 2 3" xfId="1109" xr:uid="{00000000-0005-0000-0000-000054040000}"/>
    <cellStyle name="Accent2 2 2 4" xfId="1110" xr:uid="{00000000-0005-0000-0000-000055040000}"/>
    <cellStyle name="Accent2 2 2 5" xfId="1111" xr:uid="{00000000-0005-0000-0000-000056040000}"/>
    <cellStyle name="Accent2 2 3" xfId="1112" xr:uid="{00000000-0005-0000-0000-000057040000}"/>
    <cellStyle name="Accent2 2 3 2" xfId="1113" xr:uid="{00000000-0005-0000-0000-000058040000}"/>
    <cellStyle name="Accent2 2 3 3" xfId="1114" xr:uid="{00000000-0005-0000-0000-000059040000}"/>
    <cellStyle name="Accent2 2 4" xfId="1115" xr:uid="{00000000-0005-0000-0000-00005A040000}"/>
    <cellStyle name="Accent2 2 5" xfId="1116" xr:uid="{00000000-0005-0000-0000-00005B040000}"/>
    <cellStyle name="Accent2 3" xfId="1117" xr:uid="{00000000-0005-0000-0000-00005C040000}"/>
    <cellStyle name="Accent2 3 2" xfId="1118" xr:uid="{00000000-0005-0000-0000-00005D040000}"/>
    <cellStyle name="Accent2 3 3" xfId="1119" xr:uid="{00000000-0005-0000-0000-00005E040000}"/>
    <cellStyle name="Accent2 3 4" xfId="1120" xr:uid="{00000000-0005-0000-0000-00005F040000}"/>
    <cellStyle name="Accent2 4" xfId="1121" xr:uid="{00000000-0005-0000-0000-000060040000}"/>
    <cellStyle name="Accent2 4 2" xfId="1122" xr:uid="{00000000-0005-0000-0000-000061040000}"/>
    <cellStyle name="Accent2 4 3" xfId="1123" xr:uid="{00000000-0005-0000-0000-000062040000}"/>
    <cellStyle name="Accent2 4 4" xfId="1124" xr:uid="{00000000-0005-0000-0000-000063040000}"/>
    <cellStyle name="Accent2 5" xfId="1125" xr:uid="{00000000-0005-0000-0000-000064040000}"/>
    <cellStyle name="Accent2 5 2" xfId="1126" xr:uid="{00000000-0005-0000-0000-000065040000}"/>
    <cellStyle name="Accent2 5 2 2" xfId="1127" xr:uid="{00000000-0005-0000-0000-000066040000}"/>
    <cellStyle name="Accent2 5 2 3" xfId="1128" xr:uid="{00000000-0005-0000-0000-000067040000}"/>
    <cellStyle name="Accent2 5 2 4" xfId="1129" xr:uid="{00000000-0005-0000-0000-000068040000}"/>
    <cellStyle name="Accent2 5 3" xfId="1130" xr:uid="{00000000-0005-0000-0000-000069040000}"/>
    <cellStyle name="Accent2 5 3 2" xfId="1131" xr:uid="{00000000-0005-0000-0000-00006A040000}"/>
    <cellStyle name="Accent2 5 3 3" xfId="1132" xr:uid="{00000000-0005-0000-0000-00006B040000}"/>
    <cellStyle name="Accent2 5 4" xfId="1133" xr:uid="{00000000-0005-0000-0000-00006C040000}"/>
    <cellStyle name="Accent2 5 4 2" xfId="1134" xr:uid="{00000000-0005-0000-0000-00006D040000}"/>
    <cellStyle name="Accent2 5 4 3" xfId="1135" xr:uid="{00000000-0005-0000-0000-00006E040000}"/>
    <cellStyle name="Accent2 6" xfId="1136" xr:uid="{00000000-0005-0000-0000-00006F040000}"/>
    <cellStyle name="Accent2 6 2" xfId="1137" xr:uid="{00000000-0005-0000-0000-000070040000}"/>
    <cellStyle name="Accent2 6 3" xfId="1138" xr:uid="{00000000-0005-0000-0000-000071040000}"/>
    <cellStyle name="Accent2 7" xfId="1139" xr:uid="{00000000-0005-0000-0000-000072040000}"/>
    <cellStyle name="Accent2 7 2" xfId="1140" xr:uid="{00000000-0005-0000-0000-000073040000}"/>
    <cellStyle name="Accent2 8" xfId="1141" xr:uid="{00000000-0005-0000-0000-000074040000}"/>
    <cellStyle name="Accent2 9" xfId="1142" xr:uid="{00000000-0005-0000-0000-000075040000}"/>
    <cellStyle name="Accent2 9 2" xfId="1143" xr:uid="{00000000-0005-0000-0000-000076040000}"/>
    <cellStyle name="Accent2 9 3" xfId="1144" xr:uid="{00000000-0005-0000-0000-000077040000}"/>
    <cellStyle name="Accent3" xfId="1145" builtinId="37" customBuiltin="1"/>
    <cellStyle name="Accent3 10" xfId="1146" xr:uid="{00000000-0005-0000-0000-000079040000}"/>
    <cellStyle name="Accent3 10 2" xfId="1147" xr:uid="{00000000-0005-0000-0000-00007A040000}"/>
    <cellStyle name="Accent3 10 3" xfId="1148" xr:uid="{00000000-0005-0000-0000-00007B040000}"/>
    <cellStyle name="Accent3 11" xfId="1149" xr:uid="{00000000-0005-0000-0000-00007C040000}"/>
    <cellStyle name="Accent3 12" xfId="1150" xr:uid="{00000000-0005-0000-0000-00007D040000}"/>
    <cellStyle name="Accent3 13" xfId="1151" xr:uid="{00000000-0005-0000-0000-00007E040000}"/>
    <cellStyle name="Accent3 14" xfId="1152" xr:uid="{00000000-0005-0000-0000-00007F040000}"/>
    <cellStyle name="Accent3 2" xfId="1153" xr:uid="{00000000-0005-0000-0000-000080040000}"/>
    <cellStyle name="Accent3 2 2" xfId="1154" xr:uid="{00000000-0005-0000-0000-000081040000}"/>
    <cellStyle name="Accent3 2 2 2" xfId="1155" xr:uid="{00000000-0005-0000-0000-000082040000}"/>
    <cellStyle name="Accent3 2 2 3" xfId="1156" xr:uid="{00000000-0005-0000-0000-000083040000}"/>
    <cellStyle name="Accent3 2 2 4" xfId="1157" xr:uid="{00000000-0005-0000-0000-000084040000}"/>
    <cellStyle name="Accent3 2 2 5" xfId="1158" xr:uid="{00000000-0005-0000-0000-000085040000}"/>
    <cellStyle name="Accent3 2 3" xfId="1159" xr:uid="{00000000-0005-0000-0000-000086040000}"/>
    <cellStyle name="Accent3 2 3 2" xfId="1160" xr:uid="{00000000-0005-0000-0000-000087040000}"/>
    <cellStyle name="Accent3 2 3 3" xfId="1161" xr:uid="{00000000-0005-0000-0000-000088040000}"/>
    <cellStyle name="Accent3 2 4" xfId="1162" xr:uid="{00000000-0005-0000-0000-000089040000}"/>
    <cellStyle name="Accent3 2 5" xfId="1163" xr:uid="{00000000-0005-0000-0000-00008A040000}"/>
    <cellStyle name="Accent3 3" xfId="1164" xr:uid="{00000000-0005-0000-0000-00008B040000}"/>
    <cellStyle name="Accent3 3 2" xfId="1165" xr:uid="{00000000-0005-0000-0000-00008C040000}"/>
    <cellStyle name="Accent3 3 3" xfId="1166" xr:uid="{00000000-0005-0000-0000-00008D040000}"/>
    <cellStyle name="Accent3 3 4" xfId="1167" xr:uid="{00000000-0005-0000-0000-00008E040000}"/>
    <cellStyle name="Accent3 4" xfId="1168" xr:uid="{00000000-0005-0000-0000-00008F040000}"/>
    <cellStyle name="Accent3 4 2" xfId="1169" xr:uid="{00000000-0005-0000-0000-000090040000}"/>
    <cellStyle name="Accent3 4 3" xfId="1170" xr:uid="{00000000-0005-0000-0000-000091040000}"/>
    <cellStyle name="Accent3 4 4" xfId="1171" xr:uid="{00000000-0005-0000-0000-000092040000}"/>
    <cellStyle name="Accent3 5" xfId="1172" xr:uid="{00000000-0005-0000-0000-000093040000}"/>
    <cellStyle name="Accent3 5 2" xfId="1173" xr:uid="{00000000-0005-0000-0000-000094040000}"/>
    <cellStyle name="Accent3 5 2 2" xfId="1174" xr:uid="{00000000-0005-0000-0000-000095040000}"/>
    <cellStyle name="Accent3 5 2 3" xfId="1175" xr:uid="{00000000-0005-0000-0000-000096040000}"/>
    <cellStyle name="Accent3 5 2 4" xfId="1176" xr:uid="{00000000-0005-0000-0000-000097040000}"/>
    <cellStyle name="Accent3 5 3" xfId="1177" xr:uid="{00000000-0005-0000-0000-000098040000}"/>
    <cellStyle name="Accent3 5 3 2" xfId="1178" xr:uid="{00000000-0005-0000-0000-000099040000}"/>
    <cellStyle name="Accent3 5 3 3" xfId="1179" xr:uid="{00000000-0005-0000-0000-00009A040000}"/>
    <cellStyle name="Accent3 5 4" xfId="1180" xr:uid="{00000000-0005-0000-0000-00009B040000}"/>
    <cellStyle name="Accent3 5 4 2" xfId="1181" xr:uid="{00000000-0005-0000-0000-00009C040000}"/>
    <cellStyle name="Accent3 5 4 3" xfId="1182" xr:uid="{00000000-0005-0000-0000-00009D040000}"/>
    <cellStyle name="Accent3 6" xfId="1183" xr:uid="{00000000-0005-0000-0000-00009E040000}"/>
    <cellStyle name="Accent3 6 2" xfId="1184" xr:uid="{00000000-0005-0000-0000-00009F040000}"/>
    <cellStyle name="Accent3 6 3" xfId="1185" xr:uid="{00000000-0005-0000-0000-0000A0040000}"/>
    <cellStyle name="Accent3 7" xfId="1186" xr:uid="{00000000-0005-0000-0000-0000A1040000}"/>
    <cellStyle name="Accent3 7 2" xfId="1187" xr:uid="{00000000-0005-0000-0000-0000A2040000}"/>
    <cellStyle name="Accent3 8" xfId="1188" xr:uid="{00000000-0005-0000-0000-0000A3040000}"/>
    <cellStyle name="Accent3 9" xfId="1189" xr:uid="{00000000-0005-0000-0000-0000A4040000}"/>
    <cellStyle name="Accent3 9 2" xfId="1190" xr:uid="{00000000-0005-0000-0000-0000A5040000}"/>
    <cellStyle name="Accent3 9 3" xfId="1191" xr:uid="{00000000-0005-0000-0000-0000A6040000}"/>
    <cellStyle name="Accent4" xfId="1192" builtinId="41" customBuiltin="1"/>
    <cellStyle name="Accent4 10" xfId="1193" xr:uid="{00000000-0005-0000-0000-0000A8040000}"/>
    <cellStyle name="Accent4 10 2" xfId="1194" xr:uid="{00000000-0005-0000-0000-0000A9040000}"/>
    <cellStyle name="Accent4 10 3" xfId="1195" xr:uid="{00000000-0005-0000-0000-0000AA040000}"/>
    <cellStyle name="Accent4 11" xfId="1196" xr:uid="{00000000-0005-0000-0000-0000AB040000}"/>
    <cellStyle name="Accent4 12" xfId="1197" xr:uid="{00000000-0005-0000-0000-0000AC040000}"/>
    <cellStyle name="Accent4 13" xfId="1198" xr:uid="{00000000-0005-0000-0000-0000AD040000}"/>
    <cellStyle name="Accent4 14" xfId="1199" xr:uid="{00000000-0005-0000-0000-0000AE040000}"/>
    <cellStyle name="Accent4 2" xfId="1200" xr:uid="{00000000-0005-0000-0000-0000AF040000}"/>
    <cellStyle name="Accent4 2 2" xfId="1201" xr:uid="{00000000-0005-0000-0000-0000B0040000}"/>
    <cellStyle name="Accent4 2 2 2" xfId="1202" xr:uid="{00000000-0005-0000-0000-0000B1040000}"/>
    <cellStyle name="Accent4 2 2 3" xfId="1203" xr:uid="{00000000-0005-0000-0000-0000B2040000}"/>
    <cellStyle name="Accent4 2 2 4" xfId="1204" xr:uid="{00000000-0005-0000-0000-0000B3040000}"/>
    <cellStyle name="Accent4 2 2 5" xfId="1205" xr:uid="{00000000-0005-0000-0000-0000B4040000}"/>
    <cellStyle name="Accent4 2 3" xfId="1206" xr:uid="{00000000-0005-0000-0000-0000B5040000}"/>
    <cellStyle name="Accent4 2 3 2" xfId="1207" xr:uid="{00000000-0005-0000-0000-0000B6040000}"/>
    <cellStyle name="Accent4 2 3 3" xfId="1208" xr:uid="{00000000-0005-0000-0000-0000B7040000}"/>
    <cellStyle name="Accent4 2 4" xfId="1209" xr:uid="{00000000-0005-0000-0000-0000B8040000}"/>
    <cellStyle name="Accent4 2 5" xfId="1210" xr:uid="{00000000-0005-0000-0000-0000B9040000}"/>
    <cellStyle name="Accent4 3" xfId="1211" xr:uid="{00000000-0005-0000-0000-0000BA040000}"/>
    <cellStyle name="Accent4 3 2" xfId="1212" xr:uid="{00000000-0005-0000-0000-0000BB040000}"/>
    <cellStyle name="Accent4 3 3" xfId="1213" xr:uid="{00000000-0005-0000-0000-0000BC040000}"/>
    <cellStyle name="Accent4 3 4" xfId="1214" xr:uid="{00000000-0005-0000-0000-0000BD040000}"/>
    <cellStyle name="Accent4 4" xfId="1215" xr:uid="{00000000-0005-0000-0000-0000BE040000}"/>
    <cellStyle name="Accent4 4 2" xfId="1216" xr:uid="{00000000-0005-0000-0000-0000BF040000}"/>
    <cellStyle name="Accent4 4 3" xfId="1217" xr:uid="{00000000-0005-0000-0000-0000C0040000}"/>
    <cellStyle name="Accent4 4 4" xfId="1218" xr:uid="{00000000-0005-0000-0000-0000C1040000}"/>
    <cellStyle name="Accent4 5" xfId="1219" xr:uid="{00000000-0005-0000-0000-0000C2040000}"/>
    <cellStyle name="Accent4 5 2" xfId="1220" xr:uid="{00000000-0005-0000-0000-0000C3040000}"/>
    <cellStyle name="Accent4 5 2 2" xfId="1221" xr:uid="{00000000-0005-0000-0000-0000C4040000}"/>
    <cellStyle name="Accent4 5 2 3" xfId="1222" xr:uid="{00000000-0005-0000-0000-0000C5040000}"/>
    <cellStyle name="Accent4 5 2 4" xfId="1223" xr:uid="{00000000-0005-0000-0000-0000C6040000}"/>
    <cellStyle name="Accent4 5 3" xfId="1224" xr:uid="{00000000-0005-0000-0000-0000C7040000}"/>
    <cellStyle name="Accent4 5 3 2" xfId="1225" xr:uid="{00000000-0005-0000-0000-0000C8040000}"/>
    <cellStyle name="Accent4 5 3 3" xfId="1226" xr:uid="{00000000-0005-0000-0000-0000C9040000}"/>
    <cellStyle name="Accent4 5 4" xfId="1227" xr:uid="{00000000-0005-0000-0000-0000CA040000}"/>
    <cellStyle name="Accent4 5 4 2" xfId="1228" xr:uid="{00000000-0005-0000-0000-0000CB040000}"/>
    <cellStyle name="Accent4 5 4 3" xfId="1229" xr:uid="{00000000-0005-0000-0000-0000CC040000}"/>
    <cellStyle name="Accent4 6" xfId="1230" xr:uid="{00000000-0005-0000-0000-0000CD040000}"/>
    <cellStyle name="Accent4 6 2" xfId="1231" xr:uid="{00000000-0005-0000-0000-0000CE040000}"/>
    <cellStyle name="Accent4 6 3" xfId="1232" xr:uid="{00000000-0005-0000-0000-0000CF040000}"/>
    <cellStyle name="Accent4 7" xfId="1233" xr:uid="{00000000-0005-0000-0000-0000D0040000}"/>
    <cellStyle name="Accent4 7 2" xfId="1234" xr:uid="{00000000-0005-0000-0000-0000D1040000}"/>
    <cellStyle name="Accent4 8" xfId="1235" xr:uid="{00000000-0005-0000-0000-0000D2040000}"/>
    <cellStyle name="Accent4 9" xfId="1236" xr:uid="{00000000-0005-0000-0000-0000D3040000}"/>
    <cellStyle name="Accent4 9 2" xfId="1237" xr:uid="{00000000-0005-0000-0000-0000D4040000}"/>
    <cellStyle name="Accent4 9 3" xfId="1238" xr:uid="{00000000-0005-0000-0000-0000D5040000}"/>
    <cellStyle name="Accent5" xfId="1239" builtinId="45" customBuiltin="1"/>
    <cellStyle name="Accent5 10" xfId="1240" xr:uid="{00000000-0005-0000-0000-0000D7040000}"/>
    <cellStyle name="Accent5 10 2" xfId="1241" xr:uid="{00000000-0005-0000-0000-0000D8040000}"/>
    <cellStyle name="Accent5 10 3" xfId="1242" xr:uid="{00000000-0005-0000-0000-0000D9040000}"/>
    <cellStyle name="Accent5 11" xfId="1243" xr:uid="{00000000-0005-0000-0000-0000DA040000}"/>
    <cellStyle name="Accent5 12" xfId="1244" xr:uid="{00000000-0005-0000-0000-0000DB040000}"/>
    <cellStyle name="Accent5 13" xfId="1245" xr:uid="{00000000-0005-0000-0000-0000DC040000}"/>
    <cellStyle name="Accent5 14" xfId="1246" xr:uid="{00000000-0005-0000-0000-0000DD040000}"/>
    <cellStyle name="Accent5 2" xfId="1247" xr:uid="{00000000-0005-0000-0000-0000DE040000}"/>
    <cellStyle name="Accent5 2 2" xfId="1248" xr:uid="{00000000-0005-0000-0000-0000DF040000}"/>
    <cellStyle name="Accent5 2 2 2" xfId="1249" xr:uid="{00000000-0005-0000-0000-0000E0040000}"/>
    <cellStyle name="Accent5 2 2 3" xfId="1250" xr:uid="{00000000-0005-0000-0000-0000E1040000}"/>
    <cellStyle name="Accent5 2 2 4" xfId="1251" xr:uid="{00000000-0005-0000-0000-0000E2040000}"/>
    <cellStyle name="Accent5 2 2 5" xfId="1252" xr:uid="{00000000-0005-0000-0000-0000E3040000}"/>
    <cellStyle name="Accent5 2 3" xfId="1253" xr:uid="{00000000-0005-0000-0000-0000E4040000}"/>
    <cellStyle name="Accent5 2 3 2" xfId="1254" xr:uid="{00000000-0005-0000-0000-0000E5040000}"/>
    <cellStyle name="Accent5 2 3 3" xfId="1255" xr:uid="{00000000-0005-0000-0000-0000E6040000}"/>
    <cellStyle name="Accent5 2 4" xfId="1256" xr:uid="{00000000-0005-0000-0000-0000E7040000}"/>
    <cellStyle name="Accent5 2 5" xfId="1257" xr:uid="{00000000-0005-0000-0000-0000E8040000}"/>
    <cellStyle name="Accent5 3" xfId="1258" xr:uid="{00000000-0005-0000-0000-0000E9040000}"/>
    <cellStyle name="Accent5 3 2" xfId="1259" xr:uid="{00000000-0005-0000-0000-0000EA040000}"/>
    <cellStyle name="Accent5 3 3" xfId="1260" xr:uid="{00000000-0005-0000-0000-0000EB040000}"/>
    <cellStyle name="Accent5 3 4" xfId="1261" xr:uid="{00000000-0005-0000-0000-0000EC040000}"/>
    <cellStyle name="Accent5 4" xfId="1262" xr:uid="{00000000-0005-0000-0000-0000ED040000}"/>
    <cellStyle name="Accent5 4 2" xfId="1263" xr:uid="{00000000-0005-0000-0000-0000EE040000}"/>
    <cellStyle name="Accent5 4 3" xfId="1264" xr:uid="{00000000-0005-0000-0000-0000EF040000}"/>
    <cellStyle name="Accent5 4 4" xfId="1265" xr:uid="{00000000-0005-0000-0000-0000F0040000}"/>
    <cellStyle name="Accent5 5" xfId="1266" xr:uid="{00000000-0005-0000-0000-0000F1040000}"/>
    <cellStyle name="Accent5 5 2" xfId="1267" xr:uid="{00000000-0005-0000-0000-0000F2040000}"/>
    <cellStyle name="Accent5 5 2 2" xfId="1268" xr:uid="{00000000-0005-0000-0000-0000F3040000}"/>
    <cellStyle name="Accent5 5 2 3" xfId="1269" xr:uid="{00000000-0005-0000-0000-0000F4040000}"/>
    <cellStyle name="Accent5 5 2 4" xfId="1270" xr:uid="{00000000-0005-0000-0000-0000F5040000}"/>
    <cellStyle name="Accent5 5 3" xfId="1271" xr:uid="{00000000-0005-0000-0000-0000F6040000}"/>
    <cellStyle name="Accent5 5 3 2" xfId="1272" xr:uid="{00000000-0005-0000-0000-0000F7040000}"/>
    <cellStyle name="Accent5 5 3 3" xfId="1273" xr:uid="{00000000-0005-0000-0000-0000F8040000}"/>
    <cellStyle name="Accent5 5 4" xfId="1274" xr:uid="{00000000-0005-0000-0000-0000F9040000}"/>
    <cellStyle name="Accent5 5 4 2" xfId="1275" xr:uid="{00000000-0005-0000-0000-0000FA040000}"/>
    <cellStyle name="Accent5 5 4 3" xfId="1276" xr:uid="{00000000-0005-0000-0000-0000FB040000}"/>
    <cellStyle name="Accent5 6" xfId="1277" xr:uid="{00000000-0005-0000-0000-0000FC040000}"/>
    <cellStyle name="Accent5 6 2" xfId="1278" xr:uid="{00000000-0005-0000-0000-0000FD040000}"/>
    <cellStyle name="Accent5 6 3" xfId="1279" xr:uid="{00000000-0005-0000-0000-0000FE040000}"/>
    <cellStyle name="Accent5 7" xfId="1280" xr:uid="{00000000-0005-0000-0000-0000FF040000}"/>
    <cellStyle name="Accent5 7 2" xfId="1281" xr:uid="{00000000-0005-0000-0000-000000050000}"/>
    <cellStyle name="Accent5 8" xfId="1282" xr:uid="{00000000-0005-0000-0000-000001050000}"/>
    <cellStyle name="Accent5 9" xfId="1283" xr:uid="{00000000-0005-0000-0000-000002050000}"/>
    <cellStyle name="Accent5 9 2" xfId="1284" xr:uid="{00000000-0005-0000-0000-000003050000}"/>
    <cellStyle name="Accent5 9 3" xfId="1285" xr:uid="{00000000-0005-0000-0000-000004050000}"/>
    <cellStyle name="Accent6" xfId="1286" builtinId="49" customBuiltin="1"/>
    <cellStyle name="Accent6 10" xfId="1287" xr:uid="{00000000-0005-0000-0000-000006050000}"/>
    <cellStyle name="Accent6 10 2" xfId="1288" xr:uid="{00000000-0005-0000-0000-000007050000}"/>
    <cellStyle name="Accent6 10 3" xfId="1289" xr:uid="{00000000-0005-0000-0000-000008050000}"/>
    <cellStyle name="Accent6 11" xfId="1290" xr:uid="{00000000-0005-0000-0000-000009050000}"/>
    <cellStyle name="Accent6 12" xfId="1291" xr:uid="{00000000-0005-0000-0000-00000A050000}"/>
    <cellStyle name="Accent6 13" xfId="1292" xr:uid="{00000000-0005-0000-0000-00000B050000}"/>
    <cellStyle name="Accent6 14" xfId="1293" xr:uid="{00000000-0005-0000-0000-00000C050000}"/>
    <cellStyle name="Accent6 2" xfId="1294" xr:uid="{00000000-0005-0000-0000-00000D050000}"/>
    <cellStyle name="Accent6 2 2" xfId="1295" xr:uid="{00000000-0005-0000-0000-00000E050000}"/>
    <cellStyle name="Accent6 2 2 2" xfId="1296" xr:uid="{00000000-0005-0000-0000-00000F050000}"/>
    <cellStyle name="Accent6 2 2 3" xfId="1297" xr:uid="{00000000-0005-0000-0000-000010050000}"/>
    <cellStyle name="Accent6 2 2 4" xfId="1298" xr:uid="{00000000-0005-0000-0000-000011050000}"/>
    <cellStyle name="Accent6 2 2 5" xfId="1299" xr:uid="{00000000-0005-0000-0000-000012050000}"/>
    <cellStyle name="Accent6 2 3" xfId="1300" xr:uid="{00000000-0005-0000-0000-000013050000}"/>
    <cellStyle name="Accent6 2 3 2" xfId="1301" xr:uid="{00000000-0005-0000-0000-000014050000}"/>
    <cellStyle name="Accent6 2 3 3" xfId="1302" xr:uid="{00000000-0005-0000-0000-000015050000}"/>
    <cellStyle name="Accent6 2 4" xfId="1303" xr:uid="{00000000-0005-0000-0000-000016050000}"/>
    <cellStyle name="Accent6 2 5" xfId="1304" xr:uid="{00000000-0005-0000-0000-000017050000}"/>
    <cellStyle name="Accent6 3" xfId="1305" xr:uid="{00000000-0005-0000-0000-000018050000}"/>
    <cellStyle name="Accent6 3 2" xfId="1306" xr:uid="{00000000-0005-0000-0000-000019050000}"/>
    <cellStyle name="Accent6 3 3" xfId="1307" xr:uid="{00000000-0005-0000-0000-00001A050000}"/>
    <cellStyle name="Accent6 3 4" xfId="1308" xr:uid="{00000000-0005-0000-0000-00001B050000}"/>
    <cellStyle name="Accent6 4" xfId="1309" xr:uid="{00000000-0005-0000-0000-00001C050000}"/>
    <cellStyle name="Accent6 4 2" xfId="1310" xr:uid="{00000000-0005-0000-0000-00001D050000}"/>
    <cellStyle name="Accent6 4 3" xfId="1311" xr:uid="{00000000-0005-0000-0000-00001E050000}"/>
    <cellStyle name="Accent6 4 4" xfId="1312" xr:uid="{00000000-0005-0000-0000-00001F050000}"/>
    <cellStyle name="Accent6 5" xfId="1313" xr:uid="{00000000-0005-0000-0000-000020050000}"/>
    <cellStyle name="Accent6 5 2" xfId="1314" xr:uid="{00000000-0005-0000-0000-000021050000}"/>
    <cellStyle name="Accent6 5 2 2" xfId="1315" xr:uid="{00000000-0005-0000-0000-000022050000}"/>
    <cellStyle name="Accent6 5 2 3" xfId="1316" xr:uid="{00000000-0005-0000-0000-000023050000}"/>
    <cellStyle name="Accent6 5 2 4" xfId="1317" xr:uid="{00000000-0005-0000-0000-000024050000}"/>
    <cellStyle name="Accent6 5 3" xfId="1318" xr:uid="{00000000-0005-0000-0000-000025050000}"/>
    <cellStyle name="Accent6 5 3 2" xfId="1319" xr:uid="{00000000-0005-0000-0000-000026050000}"/>
    <cellStyle name="Accent6 5 3 3" xfId="1320" xr:uid="{00000000-0005-0000-0000-000027050000}"/>
    <cellStyle name="Accent6 5 4" xfId="1321" xr:uid="{00000000-0005-0000-0000-000028050000}"/>
    <cellStyle name="Accent6 5 4 2" xfId="1322" xr:uid="{00000000-0005-0000-0000-000029050000}"/>
    <cellStyle name="Accent6 5 4 3" xfId="1323" xr:uid="{00000000-0005-0000-0000-00002A050000}"/>
    <cellStyle name="Accent6 6" xfId="1324" xr:uid="{00000000-0005-0000-0000-00002B050000}"/>
    <cellStyle name="Accent6 6 2" xfId="1325" xr:uid="{00000000-0005-0000-0000-00002C050000}"/>
    <cellStyle name="Accent6 6 3" xfId="1326" xr:uid="{00000000-0005-0000-0000-00002D050000}"/>
    <cellStyle name="Accent6 7" xfId="1327" xr:uid="{00000000-0005-0000-0000-00002E050000}"/>
    <cellStyle name="Accent6 7 2" xfId="1328" xr:uid="{00000000-0005-0000-0000-00002F050000}"/>
    <cellStyle name="Accent6 8" xfId="1329" xr:uid="{00000000-0005-0000-0000-000030050000}"/>
    <cellStyle name="Accent6 9" xfId="1330" xr:uid="{00000000-0005-0000-0000-000031050000}"/>
    <cellStyle name="Accent6 9 2" xfId="1331" xr:uid="{00000000-0005-0000-0000-000032050000}"/>
    <cellStyle name="Accent6 9 3" xfId="1332" xr:uid="{00000000-0005-0000-0000-000033050000}"/>
    <cellStyle name="Bad" xfId="1333" builtinId="27" customBuiltin="1"/>
    <cellStyle name="Bad 10" xfId="1334" xr:uid="{00000000-0005-0000-0000-000035050000}"/>
    <cellStyle name="Bad 10 2" xfId="1335" xr:uid="{00000000-0005-0000-0000-000036050000}"/>
    <cellStyle name="Bad 10 3" xfId="1336" xr:uid="{00000000-0005-0000-0000-000037050000}"/>
    <cellStyle name="Bad 11" xfId="1337" xr:uid="{00000000-0005-0000-0000-000038050000}"/>
    <cellStyle name="Bad 12" xfId="1338" xr:uid="{00000000-0005-0000-0000-000039050000}"/>
    <cellStyle name="Bad 13" xfId="1339" xr:uid="{00000000-0005-0000-0000-00003A050000}"/>
    <cellStyle name="Bad 14" xfId="1340" xr:uid="{00000000-0005-0000-0000-00003B050000}"/>
    <cellStyle name="Bad 2" xfId="1341" xr:uid="{00000000-0005-0000-0000-00003C050000}"/>
    <cellStyle name="Bad 2 2" xfId="1342" xr:uid="{00000000-0005-0000-0000-00003D050000}"/>
    <cellStyle name="Bad 2 2 2" xfId="1343" xr:uid="{00000000-0005-0000-0000-00003E050000}"/>
    <cellStyle name="Bad 2 2 3" xfId="1344" xr:uid="{00000000-0005-0000-0000-00003F050000}"/>
    <cellStyle name="Bad 2 2 4" xfId="1345" xr:uid="{00000000-0005-0000-0000-000040050000}"/>
    <cellStyle name="Bad 2 2 5" xfId="1346" xr:uid="{00000000-0005-0000-0000-000041050000}"/>
    <cellStyle name="Bad 2 3" xfId="1347" xr:uid="{00000000-0005-0000-0000-000042050000}"/>
    <cellStyle name="Bad 2 3 2" xfId="1348" xr:uid="{00000000-0005-0000-0000-000043050000}"/>
    <cellStyle name="Bad 2 3 3" xfId="1349" xr:uid="{00000000-0005-0000-0000-000044050000}"/>
    <cellStyle name="Bad 2 4" xfId="1350" xr:uid="{00000000-0005-0000-0000-000045050000}"/>
    <cellStyle name="Bad 2 5" xfId="1351" xr:uid="{00000000-0005-0000-0000-000046050000}"/>
    <cellStyle name="Bad 3" xfId="1352" xr:uid="{00000000-0005-0000-0000-000047050000}"/>
    <cellStyle name="Bad 3 2" xfId="1353" xr:uid="{00000000-0005-0000-0000-000048050000}"/>
    <cellStyle name="Bad 3 3" xfId="1354" xr:uid="{00000000-0005-0000-0000-000049050000}"/>
    <cellStyle name="Bad 3 4" xfId="1355" xr:uid="{00000000-0005-0000-0000-00004A050000}"/>
    <cellStyle name="Bad 4" xfId="1356" xr:uid="{00000000-0005-0000-0000-00004B050000}"/>
    <cellStyle name="Bad 4 2" xfId="1357" xr:uid="{00000000-0005-0000-0000-00004C050000}"/>
    <cellStyle name="Bad 4 3" xfId="1358" xr:uid="{00000000-0005-0000-0000-00004D050000}"/>
    <cellStyle name="Bad 4 4" xfId="1359" xr:uid="{00000000-0005-0000-0000-00004E050000}"/>
    <cellStyle name="Bad 5" xfId="1360" xr:uid="{00000000-0005-0000-0000-00004F050000}"/>
    <cellStyle name="Bad 5 2" xfId="1361" xr:uid="{00000000-0005-0000-0000-000050050000}"/>
    <cellStyle name="Bad 5 2 2" xfId="1362" xr:uid="{00000000-0005-0000-0000-000051050000}"/>
    <cellStyle name="Bad 5 2 3" xfId="1363" xr:uid="{00000000-0005-0000-0000-000052050000}"/>
    <cellStyle name="Bad 5 2 4" xfId="1364" xr:uid="{00000000-0005-0000-0000-000053050000}"/>
    <cellStyle name="Bad 5 3" xfId="1365" xr:uid="{00000000-0005-0000-0000-000054050000}"/>
    <cellStyle name="Bad 5 3 2" xfId="1366" xr:uid="{00000000-0005-0000-0000-000055050000}"/>
    <cellStyle name="Bad 5 3 3" xfId="1367" xr:uid="{00000000-0005-0000-0000-000056050000}"/>
    <cellStyle name="Bad 5 4" xfId="1368" xr:uid="{00000000-0005-0000-0000-000057050000}"/>
    <cellStyle name="Bad 5 4 2" xfId="1369" xr:uid="{00000000-0005-0000-0000-000058050000}"/>
    <cellStyle name="Bad 5 4 3" xfId="1370" xr:uid="{00000000-0005-0000-0000-000059050000}"/>
    <cellStyle name="Bad 6" xfId="1371" xr:uid="{00000000-0005-0000-0000-00005A050000}"/>
    <cellStyle name="Bad 6 2" xfId="1372" xr:uid="{00000000-0005-0000-0000-00005B050000}"/>
    <cellStyle name="Bad 6 3" xfId="1373" xr:uid="{00000000-0005-0000-0000-00005C050000}"/>
    <cellStyle name="Bad 7" xfId="1374" xr:uid="{00000000-0005-0000-0000-00005D050000}"/>
    <cellStyle name="Bad 7 2" xfId="1375" xr:uid="{00000000-0005-0000-0000-00005E050000}"/>
    <cellStyle name="Bad 8" xfId="1376" xr:uid="{00000000-0005-0000-0000-00005F050000}"/>
    <cellStyle name="Bad 9" xfId="1377" xr:uid="{00000000-0005-0000-0000-000060050000}"/>
    <cellStyle name="Bad 9 2" xfId="1378" xr:uid="{00000000-0005-0000-0000-000061050000}"/>
    <cellStyle name="Bad 9 3" xfId="1379" xr:uid="{00000000-0005-0000-0000-000062050000}"/>
    <cellStyle name="Calculation" xfId="1380" builtinId="22" customBuiltin="1"/>
    <cellStyle name="Calculation 10" xfId="1381" xr:uid="{00000000-0005-0000-0000-000064050000}"/>
    <cellStyle name="Calculation 10 2" xfId="1382" xr:uid="{00000000-0005-0000-0000-000065050000}"/>
    <cellStyle name="Calculation 10 3" xfId="1383" xr:uid="{00000000-0005-0000-0000-000066050000}"/>
    <cellStyle name="Calculation 11" xfId="1384" xr:uid="{00000000-0005-0000-0000-000067050000}"/>
    <cellStyle name="Calculation 12" xfId="1385" xr:uid="{00000000-0005-0000-0000-000068050000}"/>
    <cellStyle name="Calculation 13" xfId="1386" xr:uid="{00000000-0005-0000-0000-000069050000}"/>
    <cellStyle name="Calculation 14" xfId="1387" xr:uid="{00000000-0005-0000-0000-00006A050000}"/>
    <cellStyle name="Calculation 2" xfId="1388" xr:uid="{00000000-0005-0000-0000-00006B050000}"/>
    <cellStyle name="Calculation 2 2" xfId="1389" xr:uid="{00000000-0005-0000-0000-00006C050000}"/>
    <cellStyle name="Calculation 2 2 2" xfId="1390" xr:uid="{00000000-0005-0000-0000-00006D050000}"/>
    <cellStyle name="Calculation 2 2 3" xfId="1391" xr:uid="{00000000-0005-0000-0000-00006E050000}"/>
    <cellStyle name="Calculation 2 2 4" xfId="1392" xr:uid="{00000000-0005-0000-0000-00006F050000}"/>
    <cellStyle name="Calculation 2 2 5" xfId="1393" xr:uid="{00000000-0005-0000-0000-000070050000}"/>
    <cellStyle name="Calculation 2 3" xfId="1394" xr:uid="{00000000-0005-0000-0000-000071050000}"/>
    <cellStyle name="Calculation 2 3 2" xfId="1395" xr:uid="{00000000-0005-0000-0000-000072050000}"/>
    <cellStyle name="Calculation 2 3 3" xfId="1396" xr:uid="{00000000-0005-0000-0000-000073050000}"/>
    <cellStyle name="Calculation 2 4" xfId="1397" xr:uid="{00000000-0005-0000-0000-000074050000}"/>
    <cellStyle name="Calculation 2 5" xfId="1398" xr:uid="{00000000-0005-0000-0000-000075050000}"/>
    <cellStyle name="Calculation 3" xfId="1399" xr:uid="{00000000-0005-0000-0000-000076050000}"/>
    <cellStyle name="Calculation 3 2" xfId="1400" xr:uid="{00000000-0005-0000-0000-000077050000}"/>
    <cellStyle name="Calculation 3 3" xfId="1401" xr:uid="{00000000-0005-0000-0000-000078050000}"/>
    <cellStyle name="Calculation 3 4" xfId="1402" xr:uid="{00000000-0005-0000-0000-000079050000}"/>
    <cellStyle name="Calculation 4" xfId="1403" xr:uid="{00000000-0005-0000-0000-00007A050000}"/>
    <cellStyle name="Calculation 4 2" xfId="1404" xr:uid="{00000000-0005-0000-0000-00007B050000}"/>
    <cellStyle name="Calculation 4 3" xfId="1405" xr:uid="{00000000-0005-0000-0000-00007C050000}"/>
    <cellStyle name="Calculation 4 4" xfId="1406" xr:uid="{00000000-0005-0000-0000-00007D050000}"/>
    <cellStyle name="Calculation 5" xfId="1407" xr:uid="{00000000-0005-0000-0000-00007E050000}"/>
    <cellStyle name="Calculation 5 2" xfId="1408" xr:uid="{00000000-0005-0000-0000-00007F050000}"/>
    <cellStyle name="Calculation 5 2 2" xfId="1409" xr:uid="{00000000-0005-0000-0000-000080050000}"/>
    <cellStyle name="Calculation 5 2 3" xfId="1410" xr:uid="{00000000-0005-0000-0000-000081050000}"/>
    <cellStyle name="Calculation 5 2 4" xfId="1411" xr:uid="{00000000-0005-0000-0000-000082050000}"/>
    <cellStyle name="Calculation 5 3" xfId="1412" xr:uid="{00000000-0005-0000-0000-000083050000}"/>
    <cellStyle name="Calculation 5 3 2" xfId="1413" xr:uid="{00000000-0005-0000-0000-000084050000}"/>
    <cellStyle name="Calculation 5 3 3" xfId="1414" xr:uid="{00000000-0005-0000-0000-000085050000}"/>
    <cellStyle name="Calculation 5 4" xfId="1415" xr:uid="{00000000-0005-0000-0000-000086050000}"/>
    <cellStyle name="Calculation 5 4 2" xfId="1416" xr:uid="{00000000-0005-0000-0000-000087050000}"/>
    <cellStyle name="Calculation 5 4 3" xfId="1417" xr:uid="{00000000-0005-0000-0000-000088050000}"/>
    <cellStyle name="Calculation 6" xfId="1418" xr:uid="{00000000-0005-0000-0000-000089050000}"/>
    <cellStyle name="Calculation 6 2" xfId="1419" xr:uid="{00000000-0005-0000-0000-00008A050000}"/>
    <cellStyle name="Calculation 6 3" xfId="1420" xr:uid="{00000000-0005-0000-0000-00008B050000}"/>
    <cellStyle name="Calculation 7" xfId="1421" xr:uid="{00000000-0005-0000-0000-00008C050000}"/>
    <cellStyle name="Calculation 7 2" xfId="1422" xr:uid="{00000000-0005-0000-0000-00008D050000}"/>
    <cellStyle name="Calculation 8" xfId="1423" xr:uid="{00000000-0005-0000-0000-00008E050000}"/>
    <cellStyle name="Calculation 9" xfId="1424" xr:uid="{00000000-0005-0000-0000-00008F050000}"/>
    <cellStyle name="Calculation 9 2" xfId="1425" xr:uid="{00000000-0005-0000-0000-000090050000}"/>
    <cellStyle name="Calculation 9 3" xfId="1426" xr:uid="{00000000-0005-0000-0000-000091050000}"/>
    <cellStyle name="Check Cell" xfId="1427" builtinId="23" customBuiltin="1"/>
    <cellStyle name="Check Cell 10" xfId="1428" xr:uid="{00000000-0005-0000-0000-000093050000}"/>
    <cellStyle name="Check Cell 10 2" xfId="1429" xr:uid="{00000000-0005-0000-0000-000094050000}"/>
    <cellStyle name="Check Cell 10 3" xfId="1430" xr:uid="{00000000-0005-0000-0000-000095050000}"/>
    <cellStyle name="Check Cell 11" xfId="1431" xr:uid="{00000000-0005-0000-0000-000096050000}"/>
    <cellStyle name="Check Cell 12" xfId="1432" xr:uid="{00000000-0005-0000-0000-000097050000}"/>
    <cellStyle name="Check Cell 13" xfId="1433" xr:uid="{00000000-0005-0000-0000-000098050000}"/>
    <cellStyle name="Check Cell 14" xfId="1434" xr:uid="{00000000-0005-0000-0000-000099050000}"/>
    <cellStyle name="Check Cell 2" xfId="1435" xr:uid="{00000000-0005-0000-0000-00009A050000}"/>
    <cellStyle name="Check Cell 2 2" xfId="1436" xr:uid="{00000000-0005-0000-0000-00009B050000}"/>
    <cellStyle name="Check Cell 2 2 2" xfId="1437" xr:uid="{00000000-0005-0000-0000-00009C050000}"/>
    <cellStyle name="Check Cell 2 2 3" xfId="1438" xr:uid="{00000000-0005-0000-0000-00009D050000}"/>
    <cellStyle name="Check Cell 2 2 4" xfId="1439" xr:uid="{00000000-0005-0000-0000-00009E050000}"/>
    <cellStyle name="Check Cell 2 2 5" xfId="1440" xr:uid="{00000000-0005-0000-0000-00009F050000}"/>
    <cellStyle name="Check Cell 2 3" xfId="1441" xr:uid="{00000000-0005-0000-0000-0000A0050000}"/>
    <cellStyle name="Check Cell 2 3 2" xfId="1442" xr:uid="{00000000-0005-0000-0000-0000A1050000}"/>
    <cellStyle name="Check Cell 2 3 3" xfId="1443" xr:uid="{00000000-0005-0000-0000-0000A2050000}"/>
    <cellStyle name="Check Cell 2 4" xfId="1444" xr:uid="{00000000-0005-0000-0000-0000A3050000}"/>
    <cellStyle name="Check Cell 2 5" xfId="1445" xr:uid="{00000000-0005-0000-0000-0000A4050000}"/>
    <cellStyle name="Check Cell 3" xfId="1446" xr:uid="{00000000-0005-0000-0000-0000A5050000}"/>
    <cellStyle name="Check Cell 3 2" xfId="1447" xr:uid="{00000000-0005-0000-0000-0000A6050000}"/>
    <cellStyle name="Check Cell 3 3" xfId="1448" xr:uid="{00000000-0005-0000-0000-0000A7050000}"/>
    <cellStyle name="Check Cell 3 4" xfId="1449" xr:uid="{00000000-0005-0000-0000-0000A8050000}"/>
    <cellStyle name="Check Cell 4" xfId="1450" xr:uid="{00000000-0005-0000-0000-0000A9050000}"/>
    <cellStyle name="Check Cell 4 2" xfId="1451" xr:uid="{00000000-0005-0000-0000-0000AA050000}"/>
    <cellStyle name="Check Cell 4 3" xfId="1452" xr:uid="{00000000-0005-0000-0000-0000AB050000}"/>
    <cellStyle name="Check Cell 4 4" xfId="1453" xr:uid="{00000000-0005-0000-0000-0000AC050000}"/>
    <cellStyle name="Check Cell 5" xfId="1454" xr:uid="{00000000-0005-0000-0000-0000AD050000}"/>
    <cellStyle name="Check Cell 5 2" xfId="1455" xr:uid="{00000000-0005-0000-0000-0000AE050000}"/>
    <cellStyle name="Check Cell 5 2 2" xfId="1456" xr:uid="{00000000-0005-0000-0000-0000AF050000}"/>
    <cellStyle name="Check Cell 5 2 3" xfId="1457" xr:uid="{00000000-0005-0000-0000-0000B0050000}"/>
    <cellStyle name="Check Cell 5 2 4" xfId="1458" xr:uid="{00000000-0005-0000-0000-0000B1050000}"/>
    <cellStyle name="Check Cell 5 3" xfId="1459" xr:uid="{00000000-0005-0000-0000-0000B2050000}"/>
    <cellStyle name="Check Cell 5 3 2" xfId="1460" xr:uid="{00000000-0005-0000-0000-0000B3050000}"/>
    <cellStyle name="Check Cell 5 3 3" xfId="1461" xr:uid="{00000000-0005-0000-0000-0000B4050000}"/>
    <cellStyle name="Check Cell 5 4" xfId="1462" xr:uid="{00000000-0005-0000-0000-0000B5050000}"/>
    <cellStyle name="Check Cell 5 4 2" xfId="1463" xr:uid="{00000000-0005-0000-0000-0000B6050000}"/>
    <cellStyle name="Check Cell 5 4 3" xfId="1464" xr:uid="{00000000-0005-0000-0000-0000B7050000}"/>
    <cellStyle name="Check Cell 6" xfId="1465" xr:uid="{00000000-0005-0000-0000-0000B8050000}"/>
    <cellStyle name="Check Cell 6 2" xfId="1466" xr:uid="{00000000-0005-0000-0000-0000B9050000}"/>
    <cellStyle name="Check Cell 6 3" xfId="1467" xr:uid="{00000000-0005-0000-0000-0000BA050000}"/>
    <cellStyle name="Check Cell 7" xfId="1468" xr:uid="{00000000-0005-0000-0000-0000BB050000}"/>
    <cellStyle name="Check Cell 7 2" xfId="1469" xr:uid="{00000000-0005-0000-0000-0000BC050000}"/>
    <cellStyle name="Check Cell 8" xfId="1470" xr:uid="{00000000-0005-0000-0000-0000BD050000}"/>
    <cellStyle name="Check Cell 9" xfId="1471" xr:uid="{00000000-0005-0000-0000-0000BE050000}"/>
    <cellStyle name="Check Cell 9 2" xfId="1472" xr:uid="{00000000-0005-0000-0000-0000BF050000}"/>
    <cellStyle name="Check Cell 9 3" xfId="1473" xr:uid="{00000000-0005-0000-0000-0000C0050000}"/>
    <cellStyle name="Comma" xfId="1474" builtinId="3"/>
    <cellStyle name="Comma 10" xfId="1475" xr:uid="{00000000-0005-0000-0000-0000C2050000}"/>
    <cellStyle name="Comma 11" xfId="1476" xr:uid="{00000000-0005-0000-0000-0000C3050000}"/>
    <cellStyle name="Comma 12" xfId="1477" xr:uid="{00000000-0005-0000-0000-0000C4050000}"/>
    <cellStyle name="Comma 13" xfId="1478" xr:uid="{00000000-0005-0000-0000-0000C5050000}"/>
    <cellStyle name="Comma 14" xfId="1479" xr:uid="{00000000-0005-0000-0000-0000C6050000}"/>
    <cellStyle name="Comma 15" xfId="1480" xr:uid="{00000000-0005-0000-0000-0000C7050000}"/>
    <cellStyle name="Comma 16" xfId="1481" xr:uid="{00000000-0005-0000-0000-0000C8050000}"/>
    <cellStyle name="Comma 2" xfId="1482" xr:uid="{00000000-0005-0000-0000-0000C9050000}"/>
    <cellStyle name="Comma 2 2" xfId="1483" xr:uid="{00000000-0005-0000-0000-0000CA050000}"/>
    <cellStyle name="Comma 3" xfId="1484" xr:uid="{00000000-0005-0000-0000-0000CB050000}"/>
    <cellStyle name="Comma 3 2" xfId="1485" xr:uid="{00000000-0005-0000-0000-0000CC050000}"/>
    <cellStyle name="Comma 4" xfId="1486" xr:uid="{00000000-0005-0000-0000-0000CD050000}"/>
    <cellStyle name="Comma 5" xfId="1487" xr:uid="{00000000-0005-0000-0000-0000CE050000}"/>
    <cellStyle name="Comma 5 2" xfId="1488" xr:uid="{00000000-0005-0000-0000-0000CF050000}"/>
    <cellStyle name="Comma 5 3" xfId="1489" xr:uid="{00000000-0005-0000-0000-0000D0050000}"/>
    <cellStyle name="Comma 6" xfId="1490" xr:uid="{00000000-0005-0000-0000-0000D1050000}"/>
    <cellStyle name="Comma 6 10" xfId="1491" xr:uid="{00000000-0005-0000-0000-0000D2050000}"/>
    <cellStyle name="Comma 6 2" xfId="1492" xr:uid="{00000000-0005-0000-0000-0000D3050000}"/>
    <cellStyle name="Comma 6 2 2" xfId="1493" xr:uid="{00000000-0005-0000-0000-0000D4050000}"/>
    <cellStyle name="Comma 6 2 2 2" xfId="1494" xr:uid="{00000000-0005-0000-0000-0000D5050000}"/>
    <cellStyle name="Comma 6 2 2 2 2" xfId="1495" xr:uid="{00000000-0005-0000-0000-0000D6050000}"/>
    <cellStyle name="Comma 6 2 2 2 2 2" xfId="1496" xr:uid="{00000000-0005-0000-0000-0000D7050000}"/>
    <cellStyle name="Comma 6 2 2 2 3" xfId="1497" xr:uid="{00000000-0005-0000-0000-0000D8050000}"/>
    <cellStyle name="Comma 6 2 2 2 3 2" xfId="1498" xr:uid="{00000000-0005-0000-0000-0000D9050000}"/>
    <cellStyle name="Comma 6 2 2 2 4" xfId="1499" xr:uid="{00000000-0005-0000-0000-0000DA050000}"/>
    <cellStyle name="Comma 6 2 2 3" xfId="1500" xr:uid="{00000000-0005-0000-0000-0000DB050000}"/>
    <cellStyle name="Comma 6 2 2 3 2" xfId="1501" xr:uid="{00000000-0005-0000-0000-0000DC050000}"/>
    <cellStyle name="Comma 6 2 2 3 2 2" xfId="1502" xr:uid="{00000000-0005-0000-0000-0000DD050000}"/>
    <cellStyle name="Comma 6 2 2 3 3" xfId="1503" xr:uid="{00000000-0005-0000-0000-0000DE050000}"/>
    <cellStyle name="Comma 6 2 2 4" xfId="1504" xr:uid="{00000000-0005-0000-0000-0000DF050000}"/>
    <cellStyle name="Comma 6 2 2 4 2" xfId="1505" xr:uid="{00000000-0005-0000-0000-0000E0050000}"/>
    <cellStyle name="Comma 6 2 2 5" xfId="1506" xr:uid="{00000000-0005-0000-0000-0000E1050000}"/>
    <cellStyle name="Comma 6 2 2 5 2" xfId="1507" xr:uid="{00000000-0005-0000-0000-0000E2050000}"/>
    <cellStyle name="Comma 6 2 2 6" xfId="1508" xr:uid="{00000000-0005-0000-0000-0000E3050000}"/>
    <cellStyle name="Comma 6 2 3" xfId="1509" xr:uid="{00000000-0005-0000-0000-0000E4050000}"/>
    <cellStyle name="Comma 6 2 3 2" xfId="1510" xr:uid="{00000000-0005-0000-0000-0000E5050000}"/>
    <cellStyle name="Comma 6 2 3 2 2" xfId="1511" xr:uid="{00000000-0005-0000-0000-0000E6050000}"/>
    <cellStyle name="Comma 6 2 3 2 2 2" xfId="1512" xr:uid="{00000000-0005-0000-0000-0000E7050000}"/>
    <cellStyle name="Comma 6 2 3 2 3" xfId="1513" xr:uid="{00000000-0005-0000-0000-0000E8050000}"/>
    <cellStyle name="Comma 6 2 3 2 3 2" xfId="1514" xr:uid="{00000000-0005-0000-0000-0000E9050000}"/>
    <cellStyle name="Comma 6 2 3 2 4" xfId="1515" xr:uid="{00000000-0005-0000-0000-0000EA050000}"/>
    <cellStyle name="Comma 6 2 3 3" xfId="1516" xr:uid="{00000000-0005-0000-0000-0000EB050000}"/>
    <cellStyle name="Comma 6 2 3 3 2" xfId="1517" xr:uid="{00000000-0005-0000-0000-0000EC050000}"/>
    <cellStyle name="Comma 6 2 3 3 2 2" xfId="1518" xr:uid="{00000000-0005-0000-0000-0000ED050000}"/>
    <cellStyle name="Comma 6 2 3 3 3" xfId="1519" xr:uid="{00000000-0005-0000-0000-0000EE050000}"/>
    <cellStyle name="Comma 6 2 3 4" xfId="1520" xr:uid="{00000000-0005-0000-0000-0000EF050000}"/>
    <cellStyle name="Comma 6 2 3 4 2" xfId="1521" xr:uid="{00000000-0005-0000-0000-0000F0050000}"/>
    <cellStyle name="Comma 6 2 3 5" xfId="1522" xr:uid="{00000000-0005-0000-0000-0000F1050000}"/>
    <cellStyle name="Comma 6 2 3 5 2" xfId="1523" xr:uid="{00000000-0005-0000-0000-0000F2050000}"/>
    <cellStyle name="Comma 6 2 3 6" xfId="1524" xr:uid="{00000000-0005-0000-0000-0000F3050000}"/>
    <cellStyle name="Comma 6 2 4" xfId="1525" xr:uid="{00000000-0005-0000-0000-0000F4050000}"/>
    <cellStyle name="Comma 6 2 4 2" xfId="1526" xr:uid="{00000000-0005-0000-0000-0000F5050000}"/>
    <cellStyle name="Comma 6 2 4 2 2" xfId="1527" xr:uid="{00000000-0005-0000-0000-0000F6050000}"/>
    <cellStyle name="Comma 6 2 4 3" xfId="1528" xr:uid="{00000000-0005-0000-0000-0000F7050000}"/>
    <cellStyle name="Comma 6 2 4 3 2" xfId="1529" xr:uid="{00000000-0005-0000-0000-0000F8050000}"/>
    <cellStyle name="Comma 6 2 4 4" xfId="1530" xr:uid="{00000000-0005-0000-0000-0000F9050000}"/>
    <cellStyle name="Comma 6 2 5" xfId="1531" xr:uid="{00000000-0005-0000-0000-0000FA050000}"/>
    <cellStyle name="Comma 6 2 5 2" xfId="1532" xr:uid="{00000000-0005-0000-0000-0000FB050000}"/>
    <cellStyle name="Comma 6 2 5 2 2" xfId="1533" xr:uid="{00000000-0005-0000-0000-0000FC050000}"/>
    <cellStyle name="Comma 6 2 5 3" xfId="1534" xr:uid="{00000000-0005-0000-0000-0000FD050000}"/>
    <cellStyle name="Comma 6 2 6" xfId="1535" xr:uid="{00000000-0005-0000-0000-0000FE050000}"/>
    <cellStyle name="Comma 6 2 6 2" xfId="1536" xr:uid="{00000000-0005-0000-0000-0000FF050000}"/>
    <cellStyle name="Comma 6 2 7" xfId="1537" xr:uid="{00000000-0005-0000-0000-000000060000}"/>
    <cellStyle name="Comma 6 2 7 2" xfId="1538" xr:uid="{00000000-0005-0000-0000-000001060000}"/>
    <cellStyle name="Comma 6 2 8" xfId="1539" xr:uid="{00000000-0005-0000-0000-000002060000}"/>
    <cellStyle name="Comma 6 3" xfId="1540" xr:uid="{00000000-0005-0000-0000-000003060000}"/>
    <cellStyle name="Comma 6 4" xfId="1541" xr:uid="{00000000-0005-0000-0000-000004060000}"/>
    <cellStyle name="Comma 6 4 2" xfId="1542" xr:uid="{00000000-0005-0000-0000-000005060000}"/>
    <cellStyle name="Comma 6 4 2 2" xfId="1543" xr:uid="{00000000-0005-0000-0000-000006060000}"/>
    <cellStyle name="Comma 6 4 2 2 2" xfId="1544" xr:uid="{00000000-0005-0000-0000-000007060000}"/>
    <cellStyle name="Comma 6 4 2 3" xfId="1545" xr:uid="{00000000-0005-0000-0000-000008060000}"/>
    <cellStyle name="Comma 6 4 2 3 2" xfId="1546" xr:uid="{00000000-0005-0000-0000-000009060000}"/>
    <cellStyle name="Comma 6 4 2 4" xfId="1547" xr:uid="{00000000-0005-0000-0000-00000A060000}"/>
    <cellStyle name="Comma 6 4 3" xfId="1548" xr:uid="{00000000-0005-0000-0000-00000B060000}"/>
    <cellStyle name="Comma 6 4 3 2" xfId="1549" xr:uid="{00000000-0005-0000-0000-00000C060000}"/>
    <cellStyle name="Comma 6 4 3 2 2" xfId="1550" xr:uid="{00000000-0005-0000-0000-00000D060000}"/>
    <cellStyle name="Comma 6 4 3 3" xfId="1551" xr:uid="{00000000-0005-0000-0000-00000E060000}"/>
    <cellStyle name="Comma 6 4 4" xfId="1552" xr:uid="{00000000-0005-0000-0000-00000F060000}"/>
    <cellStyle name="Comma 6 4 4 2" xfId="1553" xr:uid="{00000000-0005-0000-0000-000010060000}"/>
    <cellStyle name="Comma 6 4 5" xfId="1554" xr:uid="{00000000-0005-0000-0000-000011060000}"/>
    <cellStyle name="Comma 6 4 5 2" xfId="1555" xr:uid="{00000000-0005-0000-0000-000012060000}"/>
    <cellStyle name="Comma 6 4 6" xfId="1556" xr:uid="{00000000-0005-0000-0000-000013060000}"/>
    <cellStyle name="Comma 6 5" xfId="1557" xr:uid="{00000000-0005-0000-0000-000014060000}"/>
    <cellStyle name="Comma 6 5 2" xfId="1558" xr:uid="{00000000-0005-0000-0000-000015060000}"/>
    <cellStyle name="Comma 6 5 2 2" xfId="1559" xr:uid="{00000000-0005-0000-0000-000016060000}"/>
    <cellStyle name="Comma 6 5 2 2 2" xfId="1560" xr:uid="{00000000-0005-0000-0000-000017060000}"/>
    <cellStyle name="Comma 6 5 2 3" xfId="1561" xr:uid="{00000000-0005-0000-0000-000018060000}"/>
    <cellStyle name="Comma 6 5 2 3 2" xfId="1562" xr:uid="{00000000-0005-0000-0000-000019060000}"/>
    <cellStyle name="Comma 6 5 2 4" xfId="1563" xr:uid="{00000000-0005-0000-0000-00001A060000}"/>
    <cellStyle name="Comma 6 5 3" xfId="1564" xr:uid="{00000000-0005-0000-0000-00001B060000}"/>
    <cellStyle name="Comma 6 5 3 2" xfId="1565" xr:uid="{00000000-0005-0000-0000-00001C060000}"/>
    <cellStyle name="Comma 6 5 3 2 2" xfId="1566" xr:uid="{00000000-0005-0000-0000-00001D060000}"/>
    <cellStyle name="Comma 6 5 3 3" xfId="1567" xr:uid="{00000000-0005-0000-0000-00001E060000}"/>
    <cellStyle name="Comma 6 5 4" xfId="1568" xr:uid="{00000000-0005-0000-0000-00001F060000}"/>
    <cellStyle name="Comma 6 5 4 2" xfId="1569" xr:uid="{00000000-0005-0000-0000-000020060000}"/>
    <cellStyle name="Comma 6 5 5" xfId="1570" xr:uid="{00000000-0005-0000-0000-000021060000}"/>
    <cellStyle name="Comma 6 5 5 2" xfId="1571" xr:uid="{00000000-0005-0000-0000-000022060000}"/>
    <cellStyle name="Comma 6 5 6" xfId="1572" xr:uid="{00000000-0005-0000-0000-000023060000}"/>
    <cellStyle name="Comma 6 6" xfId="1573" xr:uid="{00000000-0005-0000-0000-000024060000}"/>
    <cellStyle name="Comma 6 6 2" xfId="1574" xr:uid="{00000000-0005-0000-0000-000025060000}"/>
    <cellStyle name="Comma 6 6 2 2" xfId="1575" xr:uid="{00000000-0005-0000-0000-000026060000}"/>
    <cellStyle name="Comma 6 6 3" xfId="1576" xr:uid="{00000000-0005-0000-0000-000027060000}"/>
    <cellStyle name="Comma 6 6 3 2" xfId="1577" xr:uid="{00000000-0005-0000-0000-000028060000}"/>
    <cellStyle name="Comma 6 6 4" xfId="1578" xr:uid="{00000000-0005-0000-0000-000029060000}"/>
    <cellStyle name="Comma 6 7" xfId="1579" xr:uid="{00000000-0005-0000-0000-00002A060000}"/>
    <cellStyle name="Comma 6 7 2" xfId="1580" xr:uid="{00000000-0005-0000-0000-00002B060000}"/>
    <cellStyle name="Comma 6 7 2 2" xfId="1581" xr:uid="{00000000-0005-0000-0000-00002C060000}"/>
    <cellStyle name="Comma 6 7 3" xfId="1582" xr:uid="{00000000-0005-0000-0000-00002D060000}"/>
    <cellStyle name="Comma 6 7 3 2" xfId="1583" xr:uid="{00000000-0005-0000-0000-00002E060000}"/>
    <cellStyle name="Comma 6 7 4" xfId="1584" xr:uid="{00000000-0005-0000-0000-00002F060000}"/>
    <cellStyle name="Comma 6 8" xfId="1585" xr:uid="{00000000-0005-0000-0000-000030060000}"/>
    <cellStyle name="Comma 6 9" xfId="1586" xr:uid="{00000000-0005-0000-0000-000031060000}"/>
    <cellStyle name="Comma 7" xfId="1587" xr:uid="{00000000-0005-0000-0000-000032060000}"/>
    <cellStyle name="Comma 7 2" xfId="1588" xr:uid="{00000000-0005-0000-0000-000033060000}"/>
    <cellStyle name="Comma 7 3" xfId="1589" xr:uid="{00000000-0005-0000-0000-000034060000}"/>
    <cellStyle name="Comma 8" xfId="1590" xr:uid="{00000000-0005-0000-0000-000035060000}"/>
    <cellStyle name="Comma 9" xfId="1591" xr:uid="{00000000-0005-0000-0000-000036060000}"/>
    <cellStyle name="Currency" xfId="1592" builtinId="4"/>
    <cellStyle name="Currency 10" xfId="1593" xr:uid="{00000000-0005-0000-0000-000038060000}"/>
    <cellStyle name="Currency 11" xfId="1594" xr:uid="{00000000-0005-0000-0000-000039060000}"/>
    <cellStyle name="Currency 12" xfId="1595" xr:uid="{00000000-0005-0000-0000-00003A060000}"/>
    <cellStyle name="Currency 13" xfId="1596" xr:uid="{00000000-0005-0000-0000-00003B060000}"/>
    <cellStyle name="Currency 14" xfId="1597" xr:uid="{00000000-0005-0000-0000-00003C060000}"/>
    <cellStyle name="Currency 2" xfId="1598" xr:uid="{00000000-0005-0000-0000-00003D060000}"/>
    <cellStyle name="Currency 2 2" xfId="1599" xr:uid="{00000000-0005-0000-0000-00003E060000}"/>
    <cellStyle name="Currency 3" xfId="1600" xr:uid="{00000000-0005-0000-0000-00003F060000}"/>
    <cellStyle name="Currency 3 2" xfId="1601" xr:uid="{00000000-0005-0000-0000-000040060000}"/>
    <cellStyle name="Currency 4" xfId="1602" xr:uid="{00000000-0005-0000-0000-000041060000}"/>
    <cellStyle name="Currency 5" xfId="1603" xr:uid="{00000000-0005-0000-0000-000042060000}"/>
    <cellStyle name="Currency 6" xfId="1604" xr:uid="{00000000-0005-0000-0000-000043060000}"/>
    <cellStyle name="Currency 7" xfId="1605" xr:uid="{00000000-0005-0000-0000-000044060000}"/>
    <cellStyle name="Currency 8" xfId="1606" xr:uid="{00000000-0005-0000-0000-000045060000}"/>
    <cellStyle name="Currency 9" xfId="1607" xr:uid="{00000000-0005-0000-0000-000046060000}"/>
    <cellStyle name="Explanatory Text" xfId="1608" builtinId="53" customBuiltin="1"/>
    <cellStyle name="Explanatory Text 10" xfId="1609" xr:uid="{00000000-0005-0000-0000-000048060000}"/>
    <cellStyle name="Explanatory Text 10 2" xfId="1610" xr:uid="{00000000-0005-0000-0000-000049060000}"/>
    <cellStyle name="Explanatory Text 10 3" xfId="1611" xr:uid="{00000000-0005-0000-0000-00004A060000}"/>
    <cellStyle name="Explanatory Text 11" xfId="1612" xr:uid="{00000000-0005-0000-0000-00004B060000}"/>
    <cellStyle name="Explanatory Text 12" xfId="1613" xr:uid="{00000000-0005-0000-0000-00004C060000}"/>
    <cellStyle name="Explanatory Text 13" xfId="1614" xr:uid="{00000000-0005-0000-0000-00004D060000}"/>
    <cellStyle name="Explanatory Text 14" xfId="1615" xr:uid="{00000000-0005-0000-0000-00004E060000}"/>
    <cellStyle name="Explanatory Text 2" xfId="1616" xr:uid="{00000000-0005-0000-0000-00004F060000}"/>
    <cellStyle name="Explanatory Text 2 2" xfId="1617" xr:uid="{00000000-0005-0000-0000-000050060000}"/>
    <cellStyle name="Explanatory Text 2 2 2" xfId="1618" xr:uid="{00000000-0005-0000-0000-000051060000}"/>
    <cellStyle name="Explanatory Text 2 2 3" xfId="1619" xr:uid="{00000000-0005-0000-0000-000052060000}"/>
    <cellStyle name="Explanatory Text 2 2 4" xfId="1620" xr:uid="{00000000-0005-0000-0000-000053060000}"/>
    <cellStyle name="Explanatory Text 2 2 5" xfId="1621" xr:uid="{00000000-0005-0000-0000-000054060000}"/>
    <cellStyle name="Explanatory Text 2 3" xfId="1622" xr:uid="{00000000-0005-0000-0000-000055060000}"/>
    <cellStyle name="Explanatory Text 2 3 2" xfId="1623" xr:uid="{00000000-0005-0000-0000-000056060000}"/>
    <cellStyle name="Explanatory Text 2 3 3" xfId="1624" xr:uid="{00000000-0005-0000-0000-000057060000}"/>
    <cellStyle name="Explanatory Text 2 4" xfId="1625" xr:uid="{00000000-0005-0000-0000-000058060000}"/>
    <cellStyle name="Explanatory Text 2 5" xfId="1626" xr:uid="{00000000-0005-0000-0000-000059060000}"/>
    <cellStyle name="Explanatory Text 3" xfId="1627" xr:uid="{00000000-0005-0000-0000-00005A060000}"/>
    <cellStyle name="Explanatory Text 3 2" xfId="1628" xr:uid="{00000000-0005-0000-0000-00005B060000}"/>
    <cellStyle name="Explanatory Text 3 3" xfId="1629" xr:uid="{00000000-0005-0000-0000-00005C060000}"/>
    <cellStyle name="Explanatory Text 3 4" xfId="1630" xr:uid="{00000000-0005-0000-0000-00005D060000}"/>
    <cellStyle name="Explanatory Text 4" xfId="1631" xr:uid="{00000000-0005-0000-0000-00005E060000}"/>
    <cellStyle name="Explanatory Text 4 2" xfId="1632" xr:uid="{00000000-0005-0000-0000-00005F060000}"/>
    <cellStyle name="Explanatory Text 4 3" xfId="1633" xr:uid="{00000000-0005-0000-0000-000060060000}"/>
    <cellStyle name="Explanatory Text 4 4" xfId="1634" xr:uid="{00000000-0005-0000-0000-000061060000}"/>
    <cellStyle name="Explanatory Text 5" xfId="1635" xr:uid="{00000000-0005-0000-0000-000062060000}"/>
    <cellStyle name="Explanatory Text 5 2" xfId="1636" xr:uid="{00000000-0005-0000-0000-000063060000}"/>
    <cellStyle name="Explanatory Text 5 2 2" xfId="1637" xr:uid="{00000000-0005-0000-0000-000064060000}"/>
    <cellStyle name="Explanatory Text 5 2 3" xfId="1638" xr:uid="{00000000-0005-0000-0000-000065060000}"/>
    <cellStyle name="Explanatory Text 5 2 4" xfId="1639" xr:uid="{00000000-0005-0000-0000-000066060000}"/>
    <cellStyle name="Explanatory Text 5 3" xfId="1640" xr:uid="{00000000-0005-0000-0000-000067060000}"/>
    <cellStyle name="Explanatory Text 5 3 2" xfId="1641" xr:uid="{00000000-0005-0000-0000-000068060000}"/>
    <cellStyle name="Explanatory Text 5 3 3" xfId="1642" xr:uid="{00000000-0005-0000-0000-000069060000}"/>
    <cellStyle name="Explanatory Text 5 4" xfId="1643" xr:uid="{00000000-0005-0000-0000-00006A060000}"/>
    <cellStyle name="Explanatory Text 5 4 2" xfId="1644" xr:uid="{00000000-0005-0000-0000-00006B060000}"/>
    <cellStyle name="Explanatory Text 5 4 3" xfId="1645" xr:uid="{00000000-0005-0000-0000-00006C060000}"/>
    <cellStyle name="Explanatory Text 6" xfId="1646" xr:uid="{00000000-0005-0000-0000-00006D060000}"/>
    <cellStyle name="Explanatory Text 6 2" xfId="1647" xr:uid="{00000000-0005-0000-0000-00006E060000}"/>
    <cellStyle name="Explanatory Text 6 3" xfId="1648" xr:uid="{00000000-0005-0000-0000-00006F060000}"/>
    <cellStyle name="Explanatory Text 7" xfId="1649" xr:uid="{00000000-0005-0000-0000-000070060000}"/>
    <cellStyle name="Explanatory Text 7 2" xfId="1650" xr:uid="{00000000-0005-0000-0000-000071060000}"/>
    <cellStyle name="Explanatory Text 8" xfId="1651" xr:uid="{00000000-0005-0000-0000-000072060000}"/>
    <cellStyle name="Explanatory Text 9" xfId="1652" xr:uid="{00000000-0005-0000-0000-000073060000}"/>
    <cellStyle name="Explanatory Text 9 2" xfId="1653" xr:uid="{00000000-0005-0000-0000-000074060000}"/>
    <cellStyle name="Explanatory Text 9 3" xfId="1654" xr:uid="{00000000-0005-0000-0000-000075060000}"/>
    <cellStyle name="Good" xfId="1655" builtinId="26" customBuiltin="1"/>
    <cellStyle name="Good 10" xfId="1656" xr:uid="{00000000-0005-0000-0000-000077060000}"/>
    <cellStyle name="Good 10 2" xfId="1657" xr:uid="{00000000-0005-0000-0000-000078060000}"/>
    <cellStyle name="Good 10 3" xfId="1658" xr:uid="{00000000-0005-0000-0000-000079060000}"/>
    <cellStyle name="Good 11" xfId="1659" xr:uid="{00000000-0005-0000-0000-00007A060000}"/>
    <cellStyle name="Good 12" xfId="1660" xr:uid="{00000000-0005-0000-0000-00007B060000}"/>
    <cellStyle name="Good 13" xfId="1661" xr:uid="{00000000-0005-0000-0000-00007C060000}"/>
    <cellStyle name="Good 14" xfId="1662" xr:uid="{00000000-0005-0000-0000-00007D060000}"/>
    <cellStyle name="Good 2" xfId="1663" xr:uid="{00000000-0005-0000-0000-00007E060000}"/>
    <cellStyle name="Good 2 2" xfId="1664" xr:uid="{00000000-0005-0000-0000-00007F060000}"/>
    <cellStyle name="Good 2 2 2" xfId="1665" xr:uid="{00000000-0005-0000-0000-000080060000}"/>
    <cellStyle name="Good 2 2 3" xfId="1666" xr:uid="{00000000-0005-0000-0000-000081060000}"/>
    <cellStyle name="Good 2 2 4" xfId="1667" xr:uid="{00000000-0005-0000-0000-000082060000}"/>
    <cellStyle name="Good 2 2 5" xfId="1668" xr:uid="{00000000-0005-0000-0000-000083060000}"/>
    <cellStyle name="Good 2 3" xfId="1669" xr:uid="{00000000-0005-0000-0000-000084060000}"/>
    <cellStyle name="Good 2 3 2" xfId="1670" xr:uid="{00000000-0005-0000-0000-000085060000}"/>
    <cellStyle name="Good 2 3 3" xfId="1671" xr:uid="{00000000-0005-0000-0000-000086060000}"/>
    <cellStyle name="Good 2 4" xfId="1672" xr:uid="{00000000-0005-0000-0000-000087060000}"/>
    <cellStyle name="Good 2 5" xfId="1673" xr:uid="{00000000-0005-0000-0000-000088060000}"/>
    <cellStyle name="Good 3" xfId="1674" xr:uid="{00000000-0005-0000-0000-000089060000}"/>
    <cellStyle name="Good 3 2" xfId="1675" xr:uid="{00000000-0005-0000-0000-00008A060000}"/>
    <cellStyle name="Good 3 3" xfId="1676" xr:uid="{00000000-0005-0000-0000-00008B060000}"/>
    <cellStyle name="Good 3 4" xfId="1677" xr:uid="{00000000-0005-0000-0000-00008C060000}"/>
    <cellStyle name="Good 4" xfId="1678" xr:uid="{00000000-0005-0000-0000-00008D060000}"/>
    <cellStyle name="Good 4 2" xfId="1679" xr:uid="{00000000-0005-0000-0000-00008E060000}"/>
    <cellStyle name="Good 4 3" xfId="1680" xr:uid="{00000000-0005-0000-0000-00008F060000}"/>
    <cellStyle name="Good 4 4" xfId="1681" xr:uid="{00000000-0005-0000-0000-000090060000}"/>
    <cellStyle name="Good 5" xfId="1682" xr:uid="{00000000-0005-0000-0000-000091060000}"/>
    <cellStyle name="Good 5 2" xfId="1683" xr:uid="{00000000-0005-0000-0000-000092060000}"/>
    <cellStyle name="Good 5 2 2" xfId="1684" xr:uid="{00000000-0005-0000-0000-000093060000}"/>
    <cellStyle name="Good 5 2 3" xfId="1685" xr:uid="{00000000-0005-0000-0000-000094060000}"/>
    <cellStyle name="Good 5 2 4" xfId="1686" xr:uid="{00000000-0005-0000-0000-000095060000}"/>
    <cellStyle name="Good 5 3" xfId="1687" xr:uid="{00000000-0005-0000-0000-000096060000}"/>
    <cellStyle name="Good 5 3 2" xfId="1688" xr:uid="{00000000-0005-0000-0000-000097060000}"/>
    <cellStyle name="Good 5 3 3" xfId="1689" xr:uid="{00000000-0005-0000-0000-000098060000}"/>
    <cellStyle name="Good 5 4" xfId="1690" xr:uid="{00000000-0005-0000-0000-000099060000}"/>
    <cellStyle name="Good 5 4 2" xfId="1691" xr:uid="{00000000-0005-0000-0000-00009A060000}"/>
    <cellStyle name="Good 5 4 3" xfId="1692" xr:uid="{00000000-0005-0000-0000-00009B060000}"/>
    <cellStyle name="Good 6" xfId="1693" xr:uid="{00000000-0005-0000-0000-00009C060000}"/>
    <cellStyle name="Good 6 2" xfId="1694" xr:uid="{00000000-0005-0000-0000-00009D060000}"/>
    <cellStyle name="Good 6 3" xfId="1695" xr:uid="{00000000-0005-0000-0000-00009E060000}"/>
    <cellStyle name="Good 7" xfId="1696" xr:uid="{00000000-0005-0000-0000-00009F060000}"/>
    <cellStyle name="Good 7 2" xfId="1697" xr:uid="{00000000-0005-0000-0000-0000A0060000}"/>
    <cellStyle name="Good 8" xfId="1698" xr:uid="{00000000-0005-0000-0000-0000A1060000}"/>
    <cellStyle name="Good 9" xfId="1699" xr:uid="{00000000-0005-0000-0000-0000A2060000}"/>
    <cellStyle name="Good 9 2" xfId="1700" xr:uid="{00000000-0005-0000-0000-0000A3060000}"/>
    <cellStyle name="Good 9 3" xfId="1701" xr:uid="{00000000-0005-0000-0000-0000A4060000}"/>
    <cellStyle name="Heading 1" xfId="1702" builtinId="16" customBuiltin="1"/>
    <cellStyle name="Heading 1 10" xfId="1703" xr:uid="{00000000-0005-0000-0000-0000A6060000}"/>
    <cellStyle name="Heading 1 10 2" xfId="1704" xr:uid="{00000000-0005-0000-0000-0000A7060000}"/>
    <cellStyle name="Heading 1 10 3" xfId="1705" xr:uid="{00000000-0005-0000-0000-0000A8060000}"/>
    <cellStyle name="Heading 1 11" xfId="1706" xr:uid="{00000000-0005-0000-0000-0000A9060000}"/>
    <cellStyle name="Heading 1 12" xfId="1707" xr:uid="{00000000-0005-0000-0000-0000AA060000}"/>
    <cellStyle name="Heading 1 13" xfId="1708" xr:uid="{00000000-0005-0000-0000-0000AB060000}"/>
    <cellStyle name="Heading 1 14" xfId="1709" xr:uid="{00000000-0005-0000-0000-0000AC060000}"/>
    <cellStyle name="Heading 1 2" xfId="1710" xr:uid="{00000000-0005-0000-0000-0000AD060000}"/>
    <cellStyle name="Heading 1 2 2" xfId="1711" xr:uid="{00000000-0005-0000-0000-0000AE060000}"/>
    <cellStyle name="Heading 1 2 2 2" xfId="1712" xr:uid="{00000000-0005-0000-0000-0000AF060000}"/>
    <cellStyle name="Heading 1 2 2 3" xfId="1713" xr:uid="{00000000-0005-0000-0000-0000B0060000}"/>
    <cellStyle name="Heading 1 2 2 4" xfId="1714" xr:uid="{00000000-0005-0000-0000-0000B1060000}"/>
    <cellStyle name="Heading 1 2 2 5" xfId="1715" xr:uid="{00000000-0005-0000-0000-0000B2060000}"/>
    <cellStyle name="Heading 1 2 3" xfId="1716" xr:uid="{00000000-0005-0000-0000-0000B3060000}"/>
    <cellStyle name="Heading 1 2 3 2" xfId="1717" xr:uid="{00000000-0005-0000-0000-0000B4060000}"/>
    <cellStyle name="Heading 1 2 3 3" xfId="1718" xr:uid="{00000000-0005-0000-0000-0000B5060000}"/>
    <cellStyle name="Heading 1 2 4" xfId="1719" xr:uid="{00000000-0005-0000-0000-0000B6060000}"/>
    <cellStyle name="Heading 1 2 5" xfId="1720" xr:uid="{00000000-0005-0000-0000-0000B7060000}"/>
    <cellStyle name="Heading 1 3" xfId="1721" xr:uid="{00000000-0005-0000-0000-0000B8060000}"/>
    <cellStyle name="Heading 1 3 2" xfId="1722" xr:uid="{00000000-0005-0000-0000-0000B9060000}"/>
    <cellStyle name="Heading 1 3 3" xfId="1723" xr:uid="{00000000-0005-0000-0000-0000BA060000}"/>
    <cellStyle name="Heading 1 3 4" xfId="1724" xr:uid="{00000000-0005-0000-0000-0000BB060000}"/>
    <cellStyle name="Heading 1 4" xfId="1725" xr:uid="{00000000-0005-0000-0000-0000BC060000}"/>
    <cellStyle name="Heading 1 4 2" xfId="1726" xr:uid="{00000000-0005-0000-0000-0000BD060000}"/>
    <cellStyle name="Heading 1 4 3" xfId="1727" xr:uid="{00000000-0005-0000-0000-0000BE060000}"/>
    <cellStyle name="Heading 1 4 4" xfId="1728" xr:uid="{00000000-0005-0000-0000-0000BF060000}"/>
    <cellStyle name="Heading 1 5" xfId="1729" xr:uid="{00000000-0005-0000-0000-0000C0060000}"/>
    <cellStyle name="Heading 1 5 2" xfId="1730" xr:uid="{00000000-0005-0000-0000-0000C1060000}"/>
    <cellStyle name="Heading 1 5 2 2" xfId="1731" xr:uid="{00000000-0005-0000-0000-0000C2060000}"/>
    <cellStyle name="Heading 1 5 2 3" xfId="1732" xr:uid="{00000000-0005-0000-0000-0000C3060000}"/>
    <cellStyle name="Heading 1 5 2 4" xfId="1733" xr:uid="{00000000-0005-0000-0000-0000C4060000}"/>
    <cellStyle name="Heading 1 5 3" xfId="1734" xr:uid="{00000000-0005-0000-0000-0000C5060000}"/>
    <cellStyle name="Heading 1 5 3 2" xfId="1735" xr:uid="{00000000-0005-0000-0000-0000C6060000}"/>
    <cellStyle name="Heading 1 5 3 3" xfId="1736" xr:uid="{00000000-0005-0000-0000-0000C7060000}"/>
    <cellStyle name="Heading 1 5 4" xfId="1737" xr:uid="{00000000-0005-0000-0000-0000C8060000}"/>
    <cellStyle name="Heading 1 5 4 2" xfId="1738" xr:uid="{00000000-0005-0000-0000-0000C9060000}"/>
    <cellStyle name="Heading 1 5 4 3" xfId="1739" xr:uid="{00000000-0005-0000-0000-0000CA060000}"/>
    <cellStyle name="Heading 1 6" xfId="1740" xr:uid="{00000000-0005-0000-0000-0000CB060000}"/>
    <cellStyle name="Heading 1 6 2" xfId="1741" xr:uid="{00000000-0005-0000-0000-0000CC060000}"/>
    <cellStyle name="Heading 1 6 3" xfId="1742" xr:uid="{00000000-0005-0000-0000-0000CD060000}"/>
    <cellStyle name="Heading 1 7" xfId="1743" xr:uid="{00000000-0005-0000-0000-0000CE060000}"/>
    <cellStyle name="Heading 1 7 2" xfId="1744" xr:uid="{00000000-0005-0000-0000-0000CF060000}"/>
    <cellStyle name="Heading 1 8" xfId="1745" xr:uid="{00000000-0005-0000-0000-0000D0060000}"/>
    <cellStyle name="Heading 1 9" xfId="1746" xr:uid="{00000000-0005-0000-0000-0000D1060000}"/>
    <cellStyle name="Heading 1 9 2" xfId="1747" xr:uid="{00000000-0005-0000-0000-0000D2060000}"/>
    <cellStyle name="Heading 1 9 3" xfId="1748" xr:uid="{00000000-0005-0000-0000-0000D3060000}"/>
    <cellStyle name="Heading 2" xfId="1749" builtinId="17" customBuiltin="1"/>
    <cellStyle name="Heading 2 10" xfId="1750" xr:uid="{00000000-0005-0000-0000-0000D5060000}"/>
    <cellStyle name="Heading 2 10 2" xfId="1751" xr:uid="{00000000-0005-0000-0000-0000D6060000}"/>
    <cellStyle name="Heading 2 10 3" xfId="1752" xr:uid="{00000000-0005-0000-0000-0000D7060000}"/>
    <cellStyle name="Heading 2 11" xfId="1753" xr:uid="{00000000-0005-0000-0000-0000D8060000}"/>
    <cellStyle name="Heading 2 12" xfId="1754" xr:uid="{00000000-0005-0000-0000-0000D9060000}"/>
    <cellStyle name="Heading 2 13" xfId="1755" xr:uid="{00000000-0005-0000-0000-0000DA060000}"/>
    <cellStyle name="Heading 2 14" xfId="1756" xr:uid="{00000000-0005-0000-0000-0000DB060000}"/>
    <cellStyle name="Heading 2 2" xfId="1757" xr:uid="{00000000-0005-0000-0000-0000DC060000}"/>
    <cellStyle name="Heading 2 2 2" xfId="1758" xr:uid="{00000000-0005-0000-0000-0000DD060000}"/>
    <cellStyle name="Heading 2 2 2 2" xfId="1759" xr:uid="{00000000-0005-0000-0000-0000DE060000}"/>
    <cellStyle name="Heading 2 2 2 3" xfId="1760" xr:uid="{00000000-0005-0000-0000-0000DF060000}"/>
    <cellStyle name="Heading 2 2 2 4" xfId="1761" xr:uid="{00000000-0005-0000-0000-0000E0060000}"/>
    <cellStyle name="Heading 2 2 2 5" xfId="1762" xr:uid="{00000000-0005-0000-0000-0000E1060000}"/>
    <cellStyle name="Heading 2 2 3" xfId="1763" xr:uid="{00000000-0005-0000-0000-0000E2060000}"/>
    <cellStyle name="Heading 2 2 3 2" xfId="1764" xr:uid="{00000000-0005-0000-0000-0000E3060000}"/>
    <cellStyle name="Heading 2 2 3 3" xfId="1765" xr:uid="{00000000-0005-0000-0000-0000E4060000}"/>
    <cellStyle name="Heading 2 2 4" xfId="1766" xr:uid="{00000000-0005-0000-0000-0000E5060000}"/>
    <cellStyle name="Heading 2 2 5" xfId="1767" xr:uid="{00000000-0005-0000-0000-0000E6060000}"/>
    <cellStyle name="Heading 2 3" xfId="1768" xr:uid="{00000000-0005-0000-0000-0000E7060000}"/>
    <cellStyle name="Heading 2 3 2" xfId="1769" xr:uid="{00000000-0005-0000-0000-0000E8060000}"/>
    <cellStyle name="Heading 2 3 3" xfId="1770" xr:uid="{00000000-0005-0000-0000-0000E9060000}"/>
    <cellStyle name="Heading 2 3 4" xfId="1771" xr:uid="{00000000-0005-0000-0000-0000EA060000}"/>
    <cellStyle name="Heading 2 4" xfId="1772" xr:uid="{00000000-0005-0000-0000-0000EB060000}"/>
    <cellStyle name="Heading 2 4 2" xfId="1773" xr:uid="{00000000-0005-0000-0000-0000EC060000}"/>
    <cellStyle name="Heading 2 4 3" xfId="1774" xr:uid="{00000000-0005-0000-0000-0000ED060000}"/>
    <cellStyle name="Heading 2 4 4" xfId="1775" xr:uid="{00000000-0005-0000-0000-0000EE060000}"/>
    <cellStyle name="Heading 2 5" xfId="1776" xr:uid="{00000000-0005-0000-0000-0000EF060000}"/>
    <cellStyle name="Heading 2 5 2" xfId="1777" xr:uid="{00000000-0005-0000-0000-0000F0060000}"/>
    <cellStyle name="Heading 2 5 2 2" xfId="1778" xr:uid="{00000000-0005-0000-0000-0000F1060000}"/>
    <cellStyle name="Heading 2 5 2 3" xfId="1779" xr:uid="{00000000-0005-0000-0000-0000F2060000}"/>
    <cellStyle name="Heading 2 5 2 4" xfId="1780" xr:uid="{00000000-0005-0000-0000-0000F3060000}"/>
    <cellStyle name="Heading 2 5 3" xfId="1781" xr:uid="{00000000-0005-0000-0000-0000F4060000}"/>
    <cellStyle name="Heading 2 5 3 2" xfId="1782" xr:uid="{00000000-0005-0000-0000-0000F5060000}"/>
    <cellStyle name="Heading 2 5 3 3" xfId="1783" xr:uid="{00000000-0005-0000-0000-0000F6060000}"/>
    <cellStyle name="Heading 2 5 4" xfId="1784" xr:uid="{00000000-0005-0000-0000-0000F7060000}"/>
    <cellStyle name="Heading 2 5 4 2" xfId="1785" xr:uid="{00000000-0005-0000-0000-0000F8060000}"/>
    <cellStyle name="Heading 2 5 4 3" xfId="1786" xr:uid="{00000000-0005-0000-0000-0000F9060000}"/>
    <cellStyle name="Heading 2 6" xfId="1787" xr:uid="{00000000-0005-0000-0000-0000FA060000}"/>
    <cellStyle name="Heading 2 6 2" xfId="1788" xr:uid="{00000000-0005-0000-0000-0000FB060000}"/>
    <cellStyle name="Heading 2 6 3" xfId="1789" xr:uid="{00000000-0005-0000-0000-0000FC060000}"/>
    <cellStyle name="Heading 2 7" xfId="1790" xr:uid="{00000000-0005-0000-0000-0000FD060000}"/>
    <cellStyle name="Heading 2 7 2" xfId="1791" xr:uid="{00000000-0005-0000-0000-0000FE060000}"/>
    <cellStyle name="Heading 2 8" xfId="1792" xr:uid="{00000000-0005-0000-0000-0000FF060000}"/>
    <cellStyle name="Heading 2 9" xfId="1793" xr:uid="{00000000-0005-0000-0000-000000070000}"/>
    <cellStyle name="Heading 2 9 2" xfId="1794" xr:uid="{00000000-0005-0000-0000-000001070000}"/>
    <cellStyle name="Heading 2 9 3" xfId="1795" xr:uid="{00000000-0005-0000-0000-000002070000}"/>
    <cellStyle name="Heading 3" xfId="1796" builtinId="18" customBuiltin="1"/>
    <cellStyle name="Heading 3 10" xfId="1797" xr:uid="{00000000-0005-0000-0000-000004070000}"/>
    <cellStyle name="Heading 3 10 2" xfId="1798" xr:uid="{00000000-0005-0000-0000-000005070000}"/>
    <cellStyle name="Heading 3 10 3" xfId="1799" xr:uid="{00000000-0005-0000-0000-000006070000}"/>
    <cellStyle name="Heading 3 11" xfId="1800" xr:uid="{00000000-0005-0000-0000-000007070000}"/>
    <cellStyle name="Heading 3 12" xfId="1801" xr:uid="{00000000-0005-0000-0000-000008070000}"/>
    <cellStyle name="Heading 3 13" xfId="1802" xr:uid="{00000000-0005-0000-0000-000009070000}"/>
    <cellStyle name="Heading 3 14" xfId="1803" xr:uid="{00000000-0005-0000-0000-00000A070000}"/>
    <cellStyle name="Heading 3 2" xfId="1804" xr:uid="{00000000-0005-0000-0000-00000B070000}"/>
    <cellStyle name="Heading 3 2 2" xfId="1805" xr:uid="{00000000-0005-0000-0000-00000C070000}"/>
    <cellStyle name="Heading 3 2 2 2" xfId="1806" xr:uid="{00000000-0005-0000-0000-00000D070000}"/>
    <cellStyle name="Heading 3 2 2 3" xfId="1807" xr:uid="{00000000-0005-0000-0000-00000E070000}"/>
    <cellStyle name="Heading 3 2 2 4" xfId="1808" xr:uid="{00000000-0005-0000-0000-00000F070000}"/>
    <cellStyle name="Heading 3 2 2 5" xfId="1809" xr:uid="{00000000-0005-0000-0000-000010070000}"/>
    <cellStyle name="Heading 3 2 3" xfId="1810" xr:uid="{00000000-0005-0000-0000-000011070000}"/>
    <cellStyle name="Heading 3 2 3 2" xfId="1811" xr:uid="{00000000-0005-0000-0000-000012070000}"/>
    <cellStyle name="Heading 3 2 3 3" xfId="1812" xr:uid="{00000000-0005-0000-0000-000013070000}"/>
    <cellStyle name="Heading 3 2 4" xfId="1813" xr:uid="{00000000-0005-0000-0000-000014070000}"/>
    <cellStyle name="Heading 3 2 5" xfId="1814" xr:uid="{00000000-0005-0000-0000-000015070000}"/>
    <cellStyle name="Heading 3 3" xfId="1815" xr:uid="{00000000-0005-0000-0000-000016070000}"/>
    <cellStyle name="Heading 3 3 2" xfId="1816" xr:uid="{00000000-0005-0000-0000-000017070000}"/>
    <cellStyle name="Heading 3 3 3" xfId="1817" xr:uid="{00000000-0005-0000-0000-000018070000}"/>
    <cellStyle name="Heading 3 3 4" xfId="1818" xr:uid="{00000000-0005-0000-0000-000019070000}"/>
    <cellStyle name="Heading 3 4" xfId="1819" xr:uid="{00000000-0005-0000-0000-00001A070000}"/>
    <cellStyle name="Heading 3 4 2" xfId="1820" xr:uid="{00000000-0005-0000-0000-00001B070000}"/>
    <cellStyle name="Heading 3 4 3" xfId="1821" xr:uid="{00000000-0005-0000-0000-00001C070000}"/>
    <cellStyle name="Heading 3 4 4" xfId="1822" xr:uid="{00000000-0005-0000-0000-00001D070000}"/>
    <cellStyle name="Heading 3 5" xfId="1823" xr:uid="{00000000-0005-0000-0000-00001E070000}"/>
    <cellStyle name="Heading 3 5 2" xfId="1824" xr:uid="{00000000-0005-0000-0000-00001F070000}"/>
    <cellStyle name="Heading 3 5 2 2" xfId="1825" xr:uid="{00000000-0005-0000-0000-000020070000}"/>
    <cellStyle name="Heading 3 5 2 3" xfId="1826" xr:uid="{00000000-0005-0000-0000-000021070000}"/>
    <cellStyle name="Heading 3 5 2 4" xfId="1827" xr:uid="{00000000-0005-0000-0000-000022070000}"/>
    <cellStyle name="Heading 3 5 3" xfId="1828" xr:uid="{00000000-0005-0000-0000-000023070000}"/>
    <cellStyle name="Heading 3 5 3 2" xfId="1829" xr:uid="{00000000-0005-0000-0000-000024070000}"/>
    <cellStyle name="Heading 3 5 3 3" xfId="1830" xr:uid="{00000000-0005-0000-0000-000025070000}"/>
    <cellStyle name="Heading 3 5 4" xfId="1831" xr:uid="{00000000-0005-0000-0000-000026070000}"/>
    <cellStyle name="Heading 3 5 4 2" xfId="1832" xr:uid="{00000000-0005-0000-0000-000027070000}"/>
    <cellStyle name="Heading 3 5 4 3" xfId="1833" xr:uid="{00000000-0005-0000-0000-000028070000}"/>
    <cellStyle name="Heading 3 6" xfId="1834" xr:uid="{00000000-0005-0000-0000-000029070000}"/>
    <cellStyle name="Heading 3 6 2" xfId="1835" xr:uid="{00000000-0005-0000-0000-00002A070000}"/>
    <cellStyle name="Heading 3 6 3" xfId="1836" xr:uid="{00000000-0005-0000-0000-00002B070000}"/>
    <cellStyle name="Heading 3 7" xfId="1837" xr:uid="{00000000-0005-0000-0000-00002C070000}"/>
    <cellStyle name="Heading 3 7 2" xfId="1838" xr:uid="{00000000-0005-0000-0000-00002D070000}"/>
    <cellStyle name="Heading 3 8" xfId="1839" xr:uid="{00000000-0005-0000-0000-00002E070000}"/>
    <cellStyle name="Heading 3 9" xfId="1840" xr:uid="{00000000-0005-0000-0000-00002F070000}"/>
    <cellStyle name="Heading 3 9 2" xfId="1841" xr:uid="{00000000-0005-0000-0000-000030070000}"/>
    <cellStyle name="Heading 3 9 3" xfId="1842" xr:uid="{00000000-0005-0000-0000-000031070000}"/>
    <cellStyle name="Heading 4" xfId="1843" builtinId="19" customBuiltin="1"/>
    <cellStyle name="Heading 4 10" xfId="1844" xr:uid="{00000000-0005-0000-0000-000033070000}"/>
    <cellStyle name="Heading 4 10 2" xfId="1845" xr:uid="{00000000-0005-0000-0000-000034070000}"/>
    <cellStyle name="Heading 4 10 3" xfId="1846" xr:uid="{00000000-0005-0000-0000-000035070000}"/>
    <cellStyle name="Heading 4 11" xfId="1847" xr:uid="{00000000-0005-0000-0000-000036070000}"/>
    <cellStyle name="Heading 4 12" xfId="1848" xr:uid="{00000000-0005-0000-0000-000037070000}"/>
    <cellStyle name="Heading 4 13" xfId="1849" xr:uid="{00000000-0005-0000-0000-000038070000}"/>
    <cellStyle name="Heading 4 14" xfId="1850" xr:uid="{00000000-0005-0000-0000-000039070000}"/>
    <cellStyle name="Heading 4 2" xfId="1851" xr:uid="{00000000-0005-0000-0000-00003A070000}"/>
    <cellStyle name="Heading 4 2 2" xfId="1852" xr:uid="{00000000-0005-0000-0000-00003B070000}"/>
    <cellStyle name="Heading 4 2 2 2" xfId="1853" xr:uid="{00000000-0005-0000-0000-00003C070000}"/>
    <cellStyle name="Heading 4 2 2 3" xfId="1854" xr:uid="{00000000-0005-0000-0000-00003D070000}"/>
    <cellStyle name="Heading 4 2 2 4" xfId="1855" xr:uid="{00000000-0005-0000-0000-00003E070000}"/>
    <cellStyle name="Heading 4 2 2 5" xfId="1856" xr:uid="{00000000-0005-0000-0000-00003F070000}"/>
    <cellStyle name="Heading 4 2 3" xfId="1857" xr:uid="{00000000-0005-0000-0000-000040070000}"/>
    <cellStyle name="Heading 4 2 3 2" xfId="1858" xr:uid="{00000000-0005-0000-0000-000041070000}"/>
    <cellStyle name="Heading 4 2 3 3" xfId="1859" xr:uid="{00000000-0005-0000-0000-000042070000}"/>
    <cellStyle name="Heading 4 2 4" xfId="1860" xr:uid="{00000000-0005-0000-0000-000043070000}"/>
    <cellStyle name="Heading 4 2 5" xfId="1861" xr:uid="{00000000-0005-0000-0000-000044070000}"/>
    <cellStyle name="Heading 4 3" xfId="1862" xr:uid="{00000000-0005-0000-0000-000045070000}"/>
    <cellStyle name="Heading 4 3 2" xfId="1863" xr:uid="{00000000-0005-0000-0000-000046070000}"/>
    <cellStyle name="Heading 4 3 3" xfId="1864" xr:uid="{00000000-0005-0000-0000-000047070000}"/>
    <cellStyle name="Heading 4 3 4" xfId="1865" xr:uid="{00000000-0005-0000-0000-000048070000}"/>
    <cellStyle name="Heading 4 4" xfId="1866" xr:uid="{00000000-0005-0000-0000-000049070000}"/>
    <cellStyle name="Heading 4 4 2" xfId="1867" xr:uid="{00000000-0005-0000-0000-00004A070000}"/>
    <cellStyle name="Heading 4 4 3" xfId="1868" xr:uid="{00000000-0005-0000-0000-00004B070000}"/>
    <cellStyle name="Heading 4 4 4" xfId="1869" xr:uid="{00000000-0005-0000-0000-00004C070000}"/>
    <cellStyle name="Heading 4 5" xfId="1870" xr:uid="{00000000-0005-0000-0000-00004D070000}"/>
    <cellStyle name="Heading 4 5 2" xfId="1871" xr:uid="{00000000-0005-0000-0000-00004E070000}"/>
    <cellStyle name="Heading 4 5 2 2" xfId="1872" xr:uid="{00000000-0005-0000-0000-00004F070000}"/>
    <cellStyle name="Heading 4 5 2 3" xfId="1873" xr:uid="{00000000-0005-0000-0000-000050070000}"/>
    <cellStyle name="Heading 4 5 2 4" xfId="1874" xr:uid="{00000000-0005-0000-0000-000051070000}"/>
    <cellStyle name="Heading 4 5 3" xfId="1875" xr:uid="{00000000-0005-0000-0000-000052070000}"/>
    <cellStyle name="Heading 4 5 3 2" xfId="1876" xr:uid="{00000000-0005-0000-0000-000053070000}"/>
    <cellStyle name="Heading 4 5 3 3" xfId="1877" xr:uid="{00000000-0005-0000-0000-000054070000}"/>
    <cellStyle name="Heading 4 5 4" xfId="1878" xr:uid="{00000000-0005-0000-0000-000055070000}"/>
    <cellStyle name="Heading 4 5 4 2" xfId="1879" xr:uid="{00000000-0005-0000-0000-000056070000}"/>
    <cellStyle name="Heading 4 5 4 3" xfId="1880" xr:uid="{00000000-0005-0000-0000-000057070000}"/>
    <cellStyle name="Heading 4 6" xfId="1881" xr:uid="{00000000-0005-0000-0000-000058070000}"/>
    <cellStyle name="Heading 4 6 2" xfId="1882" xr:uid="{00000000-0005-0000-0000-000059070000}"/>
    <cellStyle name="Heading 4 6 3" xfId="1883" xr:uid="{00000000-0005-0000-0000-00005A070000}"/>
    <cellStyle name="Heading 4 7" xfId="1884" xr:uid="{00000000-0005-0000-0000-00005B070000}"/>
    <cellStyle name="Heading 4 7 2" xfId="1885" xr:uid="{00000000-0005-0000-0000-00005C070000}"/>
    <cellStyle name="Heading 4 8" xfId="1886" xr:uid="{00000000-0005-0000-0000-00005D070000}"/>
    <cellStyle name="Heading 4 9" xfId="1887" xr:uid="{00000000-0005-0000-0000-00005E070000}"/>
    <cellStyle name="Heading 4 9 2" xfId="1888" xr:uid="{00000000-0005-0000-0000-00005F070000}"/>
    <cellStyle name="Heading 4 9 3" xfId="1889" xr:uid="{00000000-0005-0000-0000-000060070000}"/>
    <cellStyle name="Hyperlink 2" xfId="1890" xr:uid="{00000000-0005-0000-0000-000061070000}"/>
    <cellStyle name="Hyperlink 3" xfId="1891" xr:uid="{00000000-0005-0000-0000-000062070000}"/>
    <cellStyle name="Input" xfId="1892" builtinId="20" customBuiltin="1"/>
    <cellStyle name="Input 10" xfId="1893" xr:uid="{00000000-0005-0000-0000-000064070000}"/>
    <cellStyle name="Input 10 2" xfId="1894" xr:uid="{00000000-0005-0000-0000-000065070000}"/>
    <cellStyle name="Input 10 3" xfId="1895" xr:uid="{00000000-0005-0000-0000-000066070000}"/>
    <cellStyle name="Input 11" xfId="1896" xr:uid="{00000000-0005-0000-0000-000067070000}"/>
    <cellStyle name="Input 12" xfId="1897" xr:uid="{00000000-0005-0000-0000-000068070000}"/>
    <cellStyle name="Input 13" xfId="1898" xr:uid="{00000000-0005-0000-0000-000069070000}"/>
    <cellStyle name="Input 14" xfId="1899" xr:uid="{00000000-0005-0000-0000-00006A070000}"/>
    <cellStyle name="Input 2" xfId="1900" xr:uid="{00000000-0005-0000-0000-00006B070000}"/>
    <cellStyle name="Input 2 2" xfId="1901" xr:uid="{00000000-0005-0000-0000-00006C070000}"/>
    <cellStyle name="Input 2 2 2" xfId="1902" xr:uid="{00000000-0005-0000-0000-00006D070000}"/>
    <cellStyle name="Input 2 2 3" xfId="1903" xr:uid="{00000000-0005-0000-0000-00006E070000}"/>
    <cellStyle name="Input 2 2 4" xfId="1904" xr:uid="{00000000-0005-0000-0000-00006F070000}"/>
    <cellStyle name="Input 2 2 5" xfId="1905" xr:uid="{00000000-0005-0000-0000-000070070000}"/>
    <cellStyle name="Input 2 3" xfId="1906" xr:uid="{00000000-0005-0000-0000-000071070000}"/>
    <cellStyle name="Input 2 3 2" xfId="1907" xr:uid="{00000000-0005-0000-0000-000072070000}"/>
    <cellStyle name="Input 2 3 3" xfId="1908" xr:uid="{00000000-0005-0000-0000-000073070000}"/>
    <cellStyle name="Input 2 4" xfId="1909" xr:uid="{00000000-0005-0000-0000-000074070000}"/>
    <cellStyle name="Input 2 5" xfId="1910" xr:uid="{00000000-0005-0000-0000-000075070000}"/>
    <cellStyle name="Input 3" xfId="1911" xr:uid="{00000000-0005-0000-0000-000076070000}"/>
    <cellStyle name="Input 3 2" xfId="1912" xr:uid="{00000000-0005-0000-0000-000077070000}"/>
    <cellStyle name="Input 3 3" xfId="1913" xr:uid="{00000000-0005-0000-0000-000078070000}"/>
    <cellStyle name="Input 3 4" xfId="1914" xr:uid="{00000000-0005-0000-0000-000079070000}"/>
    <cellStyle name="Input 4" xfId="1915" xr:uid="{00000000-0005-0000-0000-00007A070000}"/>
    <cellStyle name="Input 4 2" xfId="1916" xr:uid="{00000000-0005-0000-0000-00007B070000}"/>
    <cellStyle name="Input 4 3" xfId="1917" xr:uid="{00000000-0005-0000-0000-00007C070000}"/>
    <cellStyle name="Input 4 4" xfId="1918" xr:uid="{00000000-0005-0000-0000-00007D070000}"/>
    <cellStyle name="Input 5" xfId="1919" xr:uid="{00000000-0005-0000-0000-00007E070000}"/>
    <cellStyle name="Input 5 2" xfId="1920" xr:uid="{00000000-0005-0000-0000-00007F070000}"/>
    <cellStyle name="Input 5 2 2" xfId="1921" xr:uid="{00000000-0005-0000-0000-000080070000}"/>
    <cellStyle name="Input 5 2 3" xfId="1922" xr:uid="{00000000-0005-0000-0000-000081070000}"/>
    <cellStyle name="Input 5 2 4" xfId="1923" xr:uid="{00000000-0005-0000-0000-000082070000}"/>
    <cellStyle name="Input 5 3" xfId="1924" xr:uid="{00000000-0005-0000-0000-000083070000}"/>
    <cellStyle name="Input 5 3 2" xfId="1925" xr:uid="{00000000-0005-0000-0000-000084070000}"/>
    <cellStyle name="Input 5 3 3" xfId="1926" xr:uid="{00000000-0005-0000-0000-000085070000}"/>
    <cellStyle name="Input 5 4" xfId="1927" xr:uid="{00000000-0005-0000-0000-000086070000}"/>
    <cellStyle name="Input 5 4 2" xfId="1928" xr:uid="{00000000-0005-0000-0000-000087070000}"/>
    <cellStyle name="Input 5 4 3" xfId="1929" xr:uid="{00000000-0005-0000-0000-000088070000}"/>
    <cellStyle name="Input 6" xfId="1930" xr:uid="{00000000-0005-0000-0000-000089070000}"/>
    <cellStyle name="Input 6 2" xfId="1931" xr:uid="{00000000-0005-0000-0000-00008A070000}"/>
    <cellStyle name="Input 6 3" xfId="1932" xr:uid="{00000000-0005-0000-0000-00008B070000}"/>
    <cellStyle name="Input 7" xfId="1933" xr:uid="{00000000-0005-0000-0000-00008C070000}"/>
    <cellStyle name="Input 7 2" xfId="1934" xr:uid="{00000000-0005-0000-0000-00008D070000}"/>
    <cellStyle name="Input 8" xfId="1935" xr:uid="{00000000-0005-0000-0000-00008E070000}"/>
    <cellStyle name="Input 9" xfId="1936" xr:uid="{00000000-0005-0000-0000-00008F070000}"/>
    <cellStyle name="Input 9 2" xfId="1937" xr:uid="{00000000-0005-0000-0000-000090070000}"/>
    <cellStyle name="Input 9 3" xfId="1938" xr:uid="{00000000-0005-0000-0000-000091070000}"/>
    <cellStyle name="Linked Cell" xfId="1939" builtinId="24" customBuiltin="1"/>
    <cellStyle name="Linked Cell 10" xfId="1940" xr:uid="{00000000-0005-0000-0000-000093070000}"/>
    <cellStyle name="Linked Cell 10 2" xfId="1941" xr:uid="{00000000-0005-0000-0000-000094070000}"/>
    <cellStyle name="Linked Cell 10 3" xfId="1942" xr:uid="{00000000-0005-0000-0000-000095070000}"/>
    <cellStyle name="Linked Cell 11" xfId="1943" xr:uid="{00000000-0005-0000-0000-000096070000}"/>
    <cellStyle name="Linked Cell 12" xfId="1944" xr:uid="{00000000-0005-0000-0000-000097070000}"/>
    <cellStyle name="Linked Cell 13" xfId="1945" xr:uid="{00000000-0005-0000-0000-000098070000}"/>
    <cellStyle name="Linked Cell 14" xfId="1946" xr:uid="{00000000-0005-0000-0000-000099070000}"/>
    <cellStyle name="Linked Cell 2" xfId="1947" xr:uid="{00000000-0005-0000-0000-00009A070000}"/>
    <cellStyle name="Linked Cell 2 2" xfId="1948" xr:uid="{00000000-0005-0000-0000-00009B070000}"/>
    <cellStyle name="Linked Cell 2 2 2" xfId="1949" xr:uid="{00000000-0005-0000-0000-00009C070000}"/>
    <cellStyle name="Linked Cell 2 2 3" xfId="1950" xr:uid="{00000000-0005-0000-0000-00009D070000}"/>
    <cellStyle name="Linked Cell 2 2 4" xfId="1951" xr:uid="{00000000-0005-0000-0000-00009E070000}"/>
    <cellStyle name="Linked Cell 2 2 5" xfId="1952" xr:uid="{00000000-0005-0000-0000-00009F070000}"/>
    <cellStyle name="Linked Cell 2 3" xfId="1953" xr:uid="{00000000-0005-0000-0000-0000A0070000}"/>
    <cellStyle name="Linked Cell 2 3 2" xfId="1954" xr:uid="{00000000-0005-0000-0000-0000A1070000}"/>
    <cellStyle name="Linked Cell 2 3 3" xfId="1955" xr:uid="{00000000-0005-0000-0000-0000A2070000}"/>
    <cellStyle name="Linked Cell 2 4" xfId="1956" xr:uid="{00000000-0005-0000-0000-0000A3070000}"/>
    <cellStyle name="Linked Cell 2 5" xfId="1957" xr:uid="{00000000-0005-0000-0000-0000A4070000}"/>
    <cellStyle name="Linked Cell 3" xfId="1958" xr:uid="{00000000-0005-0000-0000-0000A5070000}"/>
    <cellStyle name="Linked Cell 3 2" xfId="1959" xr:uid="{00000000-0005-0000-0000-0000A6070000}"/>
    <cellStyle name="Linked Cell 3 3" xfId="1960" xr:uid="{00000000-0005-0000-0000-0000A7070000}"/>
    <cellStyle name="Linked Cell 3 4" xfId="1961" xr:uid="{00000000-0005-0000-0000-0000A8070000}"/>
    <cellStyle name="Linked Cell 4" xfId="1962" xr:uid="{00000000-0005-0000-0000-0000A9070000}"/>
    <cellStyle name="Linked Cell 4 2" xfId="1963" xr:uid="{00000000-0005-0000-0000-0000AA070000}"/>
    <cellStyle name="Linked Cell 4 3" xfId="1964" xr:uid="{00000000-0005-0000-0000-0000AB070000}"/>
    <cellStyle name="Linked Cell 4 4" xfId="1965" xr:uid="{00000000-0005-0000-0000-0000AC070000}"/>
    <cellStyle name="Linked Cell 5" xfId="1966" xr:uid="{00000000-0005-0000-0000-0000AD070000}"/>
    <cellStyle name="Linked Cell 5 2" xfId="1967" xr:uid="{00000000-0005-0000-0000-0000AE070000}"/>
    <cellStyle name="Linked Cell 5 2 2" xfId="1968" xr:uid="{00000000-0005-0000-0000-0000AF070000}"/>
    <cellStyle name="Linked Cell 5 2 3" xfId="1969" xr:uid="{00000000-0005-0000-0000-0000B0070000}"/>
    <cellStyle name="Linked Cell 5 2 4" xfId="1970" xr:uid="{00000000-0005-0000-0000-0000B1070000}"/>
    <cellStyle name="Linked Cell 5 3" xfId="1971" xr:uid="{00000000-0005-0000-0000-0000B2070000}"/>
    <cellStyle name="Linked Cell 5 3 2" xfId="1972" xr:uid="{00000000-0005-0000-0000-0000B3070000}"/>
    <cellStyle name="Linked Cell 5 3 3" xfId="1973" xr:uid="{00000000-0005-0000-0000-0000B4070000}"/>
    <cellStyle name="Linked Cell 5 4" xfId="1974" xr:uid="{00000000-0005-0000-0000-0000B5070000}"/>
    <cellStyle name="Linked Cell 5 4 2" xfId="1975" xr:uid="{00000000-0005-0000-0000-0000B6070000}"/>
    <cellStyle name="Linked Cell 5 4 3" xfId="1976" xr:uid="{00000000-0005-0000-0000-0000B7070000}"/>
    <cellStyle name="Linked Cell 6" xfId="1977" xr:uid="{00000000-0005-0000-0000-0000B8070000}"/>
    <cellStyle name="Linked Cell 6 2" xfId="1978" xr:uid="{00000000-0005-0000-0000-0000B9070000}"/>
    <cellStyle name="Linked Cell 6 3" xfId="1979" xr:uid="{00000000-0005-0000-0000-0000BA070000}"/>
    <cellStyle name="Linked Cell 7" xfId="1980" xr:uid="{00000000-0005-0000-0000-0000BB070000}"/>
    <cellStyle name="Linked Cell 7 2" xfId="1981" xr:uid="{00000000-0005-0000-0000-0000BC070000}"/>
    <cellStyle name="Linked Cell 8" xfId="1982" xr:uid="{00000000-0005-0000-0000-0000BD070000}"/>
    <cellStyle name="Linked Cell 9" xfId="1983" xr:uid="{00000000-0005-0000-0000-0000BE070000}"/>
    <cellStyle name="Linked Cell 9 2" xfId="1984" xr:uid="{00000000-0005-0000-0000-0000BF070000}"/>
    <cellStyle name="Linked Cell 9 3" xfId="1985" xr:uid="{00000000-0005-0000-0000-0000C0070000}"/>
    <cellStyle name="Neutral" xfId="1986" builtinId="28" customBuiltin="1"/>
    <cellStyle name="Neutral 10" xfId="1987" xr:uid="{00000000-0005-0000-0000-0000C2070000}"/>
    <cellStyle name="Neutral 10 2" xfId="1988" xr:uid="{00000000-0005-0000-0000-0000C3070000}"/>
    <cellStyle name="Neutral 10 3" xfId="1989" xr:uid="{00000000-0005-0000-0000-0000C4070000}"/>
    <cellStyle name="Neutral 11" xfId="1990" xr:uid="{00000000-0005-0000-0000-0000C5070000}"/>
    <cellStyle name="Neutral 12" xfId="1991" xr:uid="{00000000-0005-0000-0000-0000C6070000}"/>
    <cellStyle name="Neutral 13" xfId="1992" xr:uid="{00000000-0005-0000-0000-0000C7070000}"/>
    <cellStyle name="Neutral 14" xfId="1993" xr:uid="{00000000-0005-0000-0000-0000C8070000}"/>
    <cellStyle name="Neutral 2" xfId="1994" xr:uid="{00000000-0005-0000-0000-0000C9070000}"/>
    <cellStyle name="Neutral 2 2" xfId="1995" xr:uid="{00000000-0005-0000-0000-0000CA070000}"/>
    <cellStyle name="Neutral 2 2 2" xfId="1996" xr:uid="{00000000-0005-0000-0000-0000CB070000}"/>
    <cellStyle name="Neutral 2 2 3" xfId="1997" xr:uid="{00000000-0005-0000-0000-0000CC070000}"/>
    <cellStyle name="Neutral 2 2 4" xfId="1998" xr:uid="{00000000-0005-0000-0000-0000CD070000}"/>
    <cellStyle name="Neutral 2 2 5" xfId="1999" xr:uid="{00000000-0005-0000-0000-0000CE070000}"/>
    <cellStyle name="Neutral 2 3" xfId="2000" xr:uid="{00000000-0005-0000-0000-0000CF070000}"/>
    <cellStyle name="Neutral 2 3 2" xfId="2001" xr:uid="{00000000-0005-0000-0000-0000D0070000}"/>
    <cellStyle name="Neutral 2 3 3" xfId="2002" xr:uid="{00000000-0005-0000-0000-0000D1070000}"/>
    <cellStyle name="Neutral 2 4" xfId="2003" xr:uid="{00000000-0005-0000-0000-0000D2070000}"/>
    <cellStyle name="Neutral 2 5" xfId="2004" xr:uid="{00000000-0005-0000-0000-0000D3070000}"/>
    <cellStyle name="Neutral 3" xfId="2005" xr:uid="{00000000-0005-0000-0000-0000D4070000}"/>
    <cellStyle name="Neutral 3 2" xfId="2006" xr:uid="{00000000-0005-0000-0000-0000D5070000}"/>
    <cellStyle name="Neutral 3 3" xfId="2007" xr:uid="{00000000-0005-0000-0000-0000D6070000}"/>
    <cellStyle name="Neutral 3 4" xfId="2008" xr:uid="{00000000-0005-0000-0000-0000D7070000}"/>
    <cellStyle name="Neutral 4" xfId="2009" xr:uid="{00000000-0005-0000-0000-0000D8070000}"/>
    <cellStyle name="Neutral 4 2" xfId="2010" xr:uid="{00000000-0005-0000-0000-0000D9070000}"/>
    <cellStyle name="Neutral 4 3" xfId="2011" xr:uid="{00000000-0005-0000-0000-0000DA070000}"/>
    <cellStyle name="Neutral 4 4" xfId="2012" xr:uid="{00000000-0005-0000-0000-0000DB070000}"/>
    <cellStyle name="Neutral 5" xfId="2013" xr:uid="{00000000-0005-0000-0000-0000DC070000}"/>
    <cellStyle name="Neutral 5 2" xfId="2014" xr:uid="{00000000-0005-0000-0000-0000DD070000}"/>
    <cellStyle name="Neutral 5 2 2" xfId="2015" xr:uid="{00000000-0005-0000-0000-0000DE070000}"/>
    <cellStyle name="Neutral 5 2 3" xfId="2016" xr:uid="{00000000-0005-0000-0000-0000DF070000}"/>
    <cellStyle name="Neutral 5 2 4" xfId="2017" xr:uid="{00000000-0005-0000-0000-0000E0070000}"/>
    <cellStyle name="Neutral 5 3" xfId="2018" xr:uid="{00000000-0005-0000-0000-0000E1070000}"/>
    <cellStyle name="Neutral 5 3 2" xfId="2019" xr:uid="{00000000-0005-0000-0000-0000E2070000}"/>
    <cellStyle name="Neutral 5 3 3" xfId="2020" xr:uid="{00000000-0005-0000-0000-0000E3070000}"/>
    <cellStyle name="Neutral 5 4" xfId="2021" xr:uid="{00000000-0005-0000-0000-0000E4070000}"/>
    <cellStyle name="Neutral 5 4 2" xfId="2022" xr:uid="{00000000-0005-0000-0000-0000E5070000}"/>
    <cellStyle name="Neutral 5 4 3" xfId="2023" xr:uid="{00000000-0005-0000-0000-0000E6070000}"/>
    <cellStyle name="Neutral 6" xfId="2024" xr:uid="{00000000-0005-0000-0000-0000E7070000}"/>
    <cellStyle name="Neutral 6 2" xfId="2025" xr:uid="{00000000-0005-0000-0000-0000E8070000}"/>
    <cellStyle name="Neutral 6 3" xfId="2026" xr:uid="{00000000-0005-0000-0000-0000E9070000}"/>
    <cellStyle name="Neutral 7" xfId="2027" xr:uid="{00000000-0005-0000-0000-0000EA070000}"/>
    <cellStyle name="Neutral 7 2" xfId="2028" xr:uid="{00000000-0005-0000-0000-0000EB070000}"/>
    <cellStyle name="Neutral 8" xfId="2029" xr:uid="{00000000-0005-0000-0000-0000EC070000}"/>
    <cellStyle name="Neutral 9" xfId="2030" xr:uid="{00000000-0005-0000-0000-0000ED070000}"/>
    <cellStyle name="Neutral 9 2" xfId="2031" xr:uid="{00000000-0005-0000-0000-0000EE070000}"/>
    <cellStyle name="Neutral 9 3" xfId="2032" xr:uid="{00000000-0005-0000-0000-0000EF070000}"/>
    <cellStyle name="Normal" xfId="0" builtinId="0"/>
    <cellStyle name="Normal 10" xfId="2033" xr:uid="{00000000-0005-0000-0000-0000F1070000}"/>
    <cellStyle name="Normal 10 2" xfId="2034" xr:uid="{00000000-0005-0000-0000-0000F2070000}"/>
    <cellStyle name="Normal 10 3" xfId="2035" xr:uid="{00000000-0005-0000-0000-0000F3070000}"/>
    <cellStyle name="Normal 10 4" xfId="2036" xr:uid="{00000000-0005-0000-0000-0000F4070000}"/>
    <cellStyle name="Normal 10 4 2" xfId="2037" xr:uid="{00000000-0005-0000-0000-0000F5070000}"/>
    <cellStyle name="Normal 11" xfId="2038" xr:uid="{00000000-0005-0000-0000-0000F6070000}"/>
    <cellStyle name="Normal 11 2" xfId="2039" xr:uid="{00000000-0005-0000-0000-0000F7070000}"/>
    <cellStyle name="Normal 11 3" xfId="2040" xr:uid="{00000000-0005-0000-0000-0000F8070000}"/>
    <cellStyle name="Normal 11 3 2" xfId="2041" xr:uid="{00000000-0005-0000-0000-0000F9070000}"/>
    <cellStyle name="Normal 12" xfId="2042" xr:uid="{00000000-0005-0000-0000-0000FA070000}"/>
    <cellStyle name="Normal 12 2" xfId="2043" xr:uid="{00000000-0005-0000-0000-0000FB070000}"/>
    <cellStyle name="Normal 12 2 2" xfId="2044" xr:uid="{00000000-0005-0000-0000-0000FC070000}"/>
    <cellStyle name="Normal 12 2 2 2" xfId="2045" xr:uid="{00000000-0005-0000-0000-0000FD070000}"/>
    <cellStyle name="Normal 12 2 2 2 2" xfId="2046" xr:uid="{00000000-0005-0000-0000-0000FE070000}"/>
    <cellStyle name="Normal 12 2 2 2 3" xfId="2047" xr:uid="{00000000-0005-0000-0000-0000FF070000}"/>
    <cellStyle name="Normal 12 2 2 3" xfId="2048" xr:uid="{00000000-0005-0000-0000-000000080000}"/>
    <cellStyle name="Normal 12 2 2 3 2" xfId="2049" xr:uid="{00000000-0005-0000-0000-000001080000}"/>
    <cellStyle name="Normal 12 2 2 4" xfId="2050" xr:uid="{00000000-0005-0000-0000-000002080000}"/>
    <cellStyle name="Normal 12 2 2 5" xfId="2051" xr:uid="{00000000-0005-0000-0000-000003080000}"/>
    <cellStyle name="Normal 12 2 3" xfId="2052" xr:uid="{00000000-0005-0000-0000-000004080000}"/>
    <cellStyle name="Normal 12 2 3 2" xfId="2053" xr:uid="{00000000-0005-0000-0000-000005080000}"/>
    <cellStyle name="Normal 12 2 3 2 2" xfId="2054" xr:uid="{00000000-0005-0000-0000-000006080000}"/>
    <cellStyle name="Normal 12 2 3 2 3" xfId="2055" xr:uid="{00000000-0005-0000-0000-000007080000}"/>
    <cellStyle name="Normal 12 2 3 3" xfId="2056" xr:uid="{00000000-0005-0000-0000-000008080000}"/>
    <cellStyle name="Normal 12 2 3 3 2" xfId="2057" xr:uid="{00000000-0005-0000-0000-000009080000}"/>
    <cellStyle name="Normal 12 2 3 4" xfId="2058" xr:uid="{00000000-0005-0000-0000-00000A080000}"/>
    <cellStyle name="Normal 12 2 3 5" xfId="2059" xr:uid="{00000000-0005-0000-0000-00000B080000}"/>
    <cellStyle name="Normal 12 2 4" xfId="2060" xr:uid="{00000000-0005-0000-0000-00000C080000}"/>
    <cellStyle name="Normal 12 2 4 2" xfId="2061" xr:uid="{00000000-0005-0000-0000-00000D080000}"/>
    <cellStyle name="Normal 12 2 4 3" xfId="2062" xr:uid="{00000000-0005-0000-0000-00000E080000}"/>
    <cellStyle name="Normal 12 2 5" xfId="2063" xr:uid="{00000000-0005-0000-0000-00000F080000}"/>
    <cellStyle name="Normal 12 2 5 2" xfId="2064" xr:uid="{00000000-0005-0000-0000-000010080000}"/>
    <cellStyle name="Normal 12 2 6" xfId="2065" xr:uid="{00000000-0005-0000-0000-000011080000}"/>
    <cellStyle name="Normal 12 2 7" xfId="2066" xr:uid="{00000000-0005-0000-0000-000012080000}"/>
    <cellStyle name="Normal 12 2 8" xfId="2067" xr:uid="{00000000-0005-0000-0000-000013080000}"/>
    <cellStyle name="Normal 12 3" xfId="2068" xr:uid="{00000000-0005-0000-0000-000014080000}"/>
    <cellStyle name="Normal 12 4" xfId="2069" xr:uid="{00000000-0005-0000-0000-000015080000}"/>
    <cellStyle name="Normal 12 4 2" xfId="2070" xr:uid="{00000000-0005-0000-0000-000016080000}"/>
    <cellStyle name="Normal 12 4 2 2" xfId="2071" xr:uid="{00000000-0005-0000-0000-000017080000}"/>
    <cellStyle name="Normal 12 4 2 3" xfId="2072" xr:uid="{00000000-0005-0000-0000-000018080000}"/>
    <cellStyle name="Normal 12 4 3" xfId="2073" xr:uid="{00000000-0005-0000-0000-000019080000}"/>
    <cellStyle name="Normal 12 4 3 2" xfId="2074" xr:uid="{00000000-0005-0000-0000-00001A080000}"/>
    <cellStyle name="Normal 12 4 4" xfId="2075" xr:uid="{00000000-0005-0000-0000-00001B080000}"/>
    <cellStyle name="Normal 12 4 5" xfId="2076" xr:uid="{00000000-0005-0000-0000-00001C080000}"/>
    <cellStyle name="Normal 12 5" xfId="2077" xr:uid="{00000000-0005-0000-0000-00001D080000}"/>
    <cellStyle name="Normal 12 5 2" xfId="2078" xr:uid="{00000000-0005-0000-0000-00001E080000}"/>
    <cellStyle name="Normal 12 5 2 2" xfId="2079" xr:uid="{00000000-0005-0000-0000-00001F080000}"/>
    <cellStyle name="Normal 12 5 2 3" xfId="2080" xr:uid="{00000000-0005-0000-0000-000020080000}"/>
    <cellStyle name="Normal 12 5 3" xfId="2081" xr:uid="{00000000-0005-0000-0000-000021080000}"/>
    <cellStyle name="Normal 12 5 3 2" xfId="2082" xr:uid="{00000000-0005-0000-0000-000022080000}"/>
    <cellStyle name="Normal 12 5 4" xfId="2083" xr:uid="{00000000-0005-0000-0000-000023080000}"/>
    <cellStyle name="Normal 12 5 5" xfId="2084" xr:uid="{00000000-0005-0000-0000-000024080000}"/>
    <cellStyle name="Normal 12 6" xfId="2085" xr:uid="{00000000-0005-0000-0000-000025080000}"/>
    <cellStyle name="Normal 12 6 2" xfId="2086" xr:uid="{00000000-0005-0000-0000-000026080000}"/>
    <cellStyle name="Normal 12 6 3" xfId="2087" xr:uid="{00000000-0005-0000-0000-000027080000}"/>
    <cellStyle name="Normal 12 7" xfId="2088" xr:uid="{00000000-0005-0000-0000-000028080000}"/>
    <cellStyle name="Normal 12 7 2" xfId="2089" xr:uid="{00000000-0005-0000-0000-000029080000}"/>
    <cellStyle name="Normal 12 7 3" xfId="2090" xr:uid="{00000000-0005-0000-0000-00002A080000}"/>
    <cellStyle name="Normal 12 8" xfId="2091" xr:uid="{00000000-0005-0000-0000-00002B080000}"/>
    <cellStyle name="Normal 12 9" xfId="2092" xr:uid="{00000000-0005-0000-0000-00002C080000}"/>
    <cellStyle name="Normal 13" xfId="2093" xr:uid="{00000000-0005-0000-0000-00002D080000}"/>
    <cellStyle name="Normal 13 10" xfId="2094" xr:uid="{00000000-0005-0000-0000-00002E080000}"/>
    <cellStyle name="Normal 13 11" xfId="2095" xr:uid="{00000000-0005-0000-0000-00002F080000}"/>
    <cellStyle name="Normal 13 12" xfId="2096" xr:uid="{00000000-0005-0000-0000-000030080000}"/>
    <cellStyle name="Normal 13 2" xfId="2097" xr:uid="{00000000-0005-0000-0000-000031080000}"/>
    <cellStyle name="Normal 13 2 10" xfId="2098" xr:uid="{00000000-0005-0000-0000-000032080000}"/>
    <cellStyle name="Normal 13 2 11" xfId="2099" xr:uid="{00000000-0005-0000-0000-000033080000}"/>
    <cellStyle name="Normal 13 2 12" xfId="2100" xr:uid="{00000000-0005-0000-0000-000034080000}"/>
    <cellStyle name="Normal 13 2 2" xfId="2101" xr:uid="{00000000-0005-0000-0000-000035080000}"/>
    <cellStyle name="Normal 13 2 2 2" xfId="2102" xr:uid="{00000000-0005-0000-0000-000036080000}"/>
    <cellStyle name="Normal 13 2 2 2 2" xfId="2103" xr:uid="{00000000-0005-0000-0000-000037080000}"/>
    <cellStyle name="Normal 13 2 2 2 2 2" xfId="2104" xr:uid="{00000000-0005-0000-0000-000038080000}"/>
    <cellStyle name="Normal 13 2 2 2 2 2 2" xfId="2105" xr:uid="{00000000-0005-0000-0000-000039080000}"/>
    <cellStyle name="Normal 13 2 2 2 2 2 2 2" xfId="2106" xr:uid="{00000000-0005-0000-0000-00003A080000}"/>
    <cellStyle name="Normal 13 2 2 2 2 2 2 3" xfId="2107" xr:uid="{00000000-0005-0000-0000-00003B080000}"/>
    <cellStyle name="Normal 13 2 2 2 2 2 3" xfId="2108" xr:uid="{00000000-0005-0000-0000-00003C080000}"/>
    <cellStyle name="Normal 13 2 2 2 2 2 3 2" xfId="2109" xr:uid="{00000000-0005-0000-0000-00003D080000}"/>
    <cellStyle name="Normal 13 2 2 2 2 2 4" xfId="2110" xr:uid="{00000000-0005-0000-0000-00003E080000}"/>
    <cellStyle name="Normal 13 2 2 2 2 2 5" xfId="2111" xr:uid="{00000000-0005-0000-0000-00003F080000}"/>
    <cellStyle name="Normal 13 2 2 2 2 3" xfId="2112" xr:uid="{00000000-0005-0000-0000-000040080000}"/>
    <cellStyle name="Normal 13 2 2 2 2 3 2" xfId="2113" xr:uid="{00000000-0005-0000-0000-000041080000}"/>
    <cellStyle name="Normal 13 2 2 2 2 3 3" xfId="2114" xr:uid="{00000000-0005-0000-0000-000042080000}"/>
    <cellStyle name="Normal 13 2 2 2 2 4" xfId="2115" xr:uid="{00000000-0005-0000-0000-000043080000}"/>
    <cellStyle name="Normal 13 2 2 2 2 4 2" xfId="2116" xr:uid="{00000000-0005-0000-0000-000044080000}"/>
    <cellStyle name="Normal 13 2 2 2 2 5" xfId="2117" xr:uid="{00000000-0005-0000-0000-000045080000}"/>
    <cellStyle name="Normal 13 2 2 2 2 6" xfId="2118" xr:uid="{00000000-0005-0000-0000-000046080000}"/>
    <cellStyle name="Normal 13 2 2 2 3" xfId="2119" xr:uid="{00000000-0005-0000-0000-000047080000}"/>
    <cellStyle name="Normal 13 2 2 2 3 2" xfId="2120" xr:uid="{00000000-0005-0000-0000-000048080000}"/>
    <cellStyle name="Normal 13 2 2 2 3 2 2" xfId="2121" xr:uid="{00000000-0005-0000-0000-000049080000}"/>
    <cellStyle name="Normal 13 2 2 2 3 2 3" xfId="2122" xr:uid="{00000000-0005-0000-0000-00004A080000}"/>
    <cellStyle name="Normal 13 2 2 2 3 3" xfId="2123" xr:uid="{00000000-0005-0000-0000-00004B080000}"/>
    <cellStyle name="Normal 13 2 2 2 3 3 2" xfId="2124" xr:uid="{00000000-0005-0000-0000-00004C080000}"/>
    <cellStyle name="Normal 13 2 2 2 3 4" xfId="2125" xr:uid="{00000000-0005-0000-0000-00004D080000}"/>
    <cellStyle name="Normal 13 2 2 2 3 5" xfId="2126" xr:uid="{00000000-0005-0000-0000-00004E080000}"/>
    <cellStyle name="Normal 13 2 2 2 4" xfId="2127" xr:uid="{00000000-0005-0000-0000-00004F080000}"/>
    <cellStyle name="Normal 13 2 2 2 4 2" xfId="2128" xr:uid="{00000000-0005-0000-0000-000050080000}"/>
    <cellStyle name="Normal 13 2 2 2 4 3" xfId="2129" xr:uid="{00000000-0005-0000-0000-000051080000}"/>
    <cellStyle name="Normal 13 2 2 2 5" xfId="2130" xr:uid="{00000000-0005-0000-0000-000052080000}"/>
    <cellStyle name="Normal 13 2 2 2 5 2" xfId="2131" xr:uid="{00000000-0005-0000-0000-000053080000}"/>
    <cellStyle name="Normal 13 2 2 2 5 3" xfId="2132" xr:uid="{00000000-0005-0000-0000-000054080000}"/>
    <cellStyle name="Normal 13 2 2 2 6" xfId="2133" xr:uid="{00000000-0005-0000-0000-000055080000}"/>
    <cellStyle name="Normal 13 2 2 2 6 2" xfId="2134" xr:uid="{00000000-0005-0000-0000-000056080000}"/>
    <cellStyle name="Normal 13 2 2 2 7" xfId="2135" xr:uid="{00000000-0005-0000-0000-000057080000}"/>
    <cellStyle name="Normal 13 2 2 2 8" xfId="2136" xr:uid="{00000000-0005-0000-0000-000058080000}"/>
    <cellStyle name="Normal 13 2 2 3" xfId="2137" xr:uid="{00000000-0005-0000-0000-000059080000}"/>
    <cellStyle name="Normal 13 2 2 3 2" xfId="2138" xr:uid="{00000000-0005-0000-0000-00005A080000}"/>
    <cellStyle name="Normal 13 2 2 3 2 2" xfId="2139" xr:uid="{00000000-0005-0000-0000-00005B080000}"/>
    <cellStyle name="Normal 13 2 2 3 2 2 2" xfId="2140" xr:uid="{00000000-0005-0000-0000-00005C080000}"/>
    <cellStyle name="Normal 13 2 2 3 2 2 3" xfId="2141" xr:uid="{00000000-0005-0000-0000-00005D080000}"/>
    <cellStyle name="Normal 13 2 2 3 2 3" xfId="2142" xr:uid="{00000000-0005-0000-0000-00005E080000}"/>
    <cellStyle name="Normal 13 2 2 3 2 3 2" xfId="2143" xr:uid="{00000000-0005-0000-0000-00005F080000}"/>
    <cellStyle name="Normal 13 2 2 3 2 4" xfId="2144" xr:uid="{00000000-0005-0000-0000-000060080000}"/>
    <cellStyle name="Normal 13 2 2 3 2 5" xfId="2145" xr:uid="{00000000-0005-0000-0000-000061080000}"/>
    <cellStyle name="Normal 13 2 2 3 3" xfId="2146" xr:uid="{00000000-0005-0000-0000-000062080000}"/>
    <cellStyle name="Normal 13 2 2 3 3 2" xfId="2147" xr:uid="{00000000-0005-0000-0000-000063080000}"/>
    <cellStyle name="Normal 13 2 2 3 3 3" xfId="2148" xr:uid="{00000000-0005-0000-0000-000064080000}"/>
    <cellStyle name="Normal 13 2 2 3 4" xfId="2149" xr:uid="{00000000-0005-0000-0000-000065080000}"/>
    <cellStyle name="Normal 13 2 2 3 4 2" xfId="2150" xr:uid="{00000000-0005-0000-0000-000066080000}"/>
    <cellStyle name="Normal 13 2 2 3 5" xfId="2151" xr:uid="{00000000-0005-0000-0000-000067080000}"/>
    <cellStyle name="Normal 13 2 2 3 6" xfId="2152" xr:uid="{00000000-0005-0000-0000-000068080000}"/>
    <cellStyle name="Normal 13 2 2 4" xfId="2153" xr:uid="{00000000-0005-0000-0000-000069080000}"/>
    <cellStyle name="Normal 13 2 2 4 2" xfId="2154" xr:uid="{00000000-0005-0000-0000-00006A080000}"/>
    <cellStyle name="Normal 13 2 2 4 2 2" xfId="2155" xr:uid="{00000000-0005-0000-0000-00006B080000}"/>
    <cellStyle name="Normal 13 2 2 4 2 3" xfId="2156" xr:uid="{00000000-0005-0000-0000-00006C080000}"/>
    <cellStyle name="Normal 13 2 2 4 3" xfId="2157" xr:uid="{00000000-0005-0000-0000-00006D080000}"/>
    <cellStyle name="Normal 13 2 2 4 3 2" xfId="2158" xr:uid="{00000000-0005-0000-0000-00006E080000}"/>
    <cellStyle name="Normal 13 2 2 4 4" xfId="2159" xr:uid="{00000000-0005-0000-0000-00006F080000}"/>
    <cellStyle name="Normal 13 2 2 4 5" xfId="2160" xr:uid="{00000000-0005-0000-0000-000070080000}"/>
    <cellStyle name="Normal 13 2 2 5" xfId="2161" xr:uid="{00000000-0005-0000-0000-000071080000}"/>
    <cellStyle name="Normal 13 2 2 5 2" xfId="2162" xr:uid="{00000000-0005-0000-0000-000072080000}"/>
    <cellStyle name="Normal 13 2 2 5 3" xfId="2163" xr:uid="{00000000-0005-0000-0000-000073080000}"/>
    <cellStyle name="Normal 13 2 2 6" xfId="2164" xr:uid="{00000000-0005-0000-0000-000074080000}"/>
    <cellStyle name="Normal 13 2 2 6 2" xfId="2165" xr:uid="{00000000-0005-0000-0000-000075080000}"/>
    <cellStyle name="Normal 13 2 2 6 3" xfId="2166" xr:uid="{00000000-0005-0000-0000-000076080000}"/>
    <cellStyle name="Normal 13 2 2 7" xfId="2167" xr:uid="{00000000-0005-0000-0000-000077080000}"/>
    <cellStyle name="Normal 13 2 2 7 2" xfId="2168" xr:uid="{00000000-0005-0000-0000-000078080000}"/>
    <cellStyle name="Normal 13 2 2 8" xfId="2169" xr:uid="{00000000-0005-0000-0000-000079080000}"/>
    <cellStyle name="Normal 13 2 2 9" xfId="2170" xr:uid="{00000000-0005-0000-0000-00007A080000}"/>
    <cellStyle name="Normal 13 2 3" xfId="2171" xr:uid="{00000000-0005-0000-0000-00007B080000}"/>
    <cellStyle name="Normal 13 2 3 2" xfId="2172" xr:uid="{00000000-0005-0000-0000-00007C080000}"/>
    <cellStyle name="Normal 13 2 3 2 2" xfId="2173" xr:uid="{00000000-0005-0000-0000-00007D080000}"/>
    <cellStyle name="Normal 13 2 3 2 2 2" xfId="2174" xr:uid="{00000000-0005-0000-0000-00007E080000}"/>
    <cellStyle name="Normal 13 2 3 2 2 2 2" xfId="2175" xr:uid="{00000000-0005-0000-0000-00007F080000}"/>
    <cellStyle name="Normal 13 2 3 2 2 2 3" xfId="2176" xr:uid="{00000000-0005-0000-0000-000080080000}"/>
    <cellStyle name="Normal 13 2 3 2 2 3" xfId="2177" xr:uid="{00000000-0005-0000-0000-000081080000}"/>
    <cellStyle name="Normal 13 2 3 2 2 3 2" xfId="2178" xr:uid="{00000000-0005-0000-0000-000082080000}"/>
    <cellStyle name="Normal 13 2 3 2 2 4" xfId="2179" xr:uid="{00000000-0005-0000-0000-000083080000}"/>
    <cellStyle name="Normal 13 2 3 2 2 5" xfId="2180" xr:uid="{00000000-0005-0000-0000-000084080000}"/>
    <cellStyle name="Normal 13 2 3 2 3" xfId="2181" xr:uid="{00000000-0005-0000-0000-000085080000}"/>
    <cellStyle name="Normal 13 2 3 2 3 2" xfId="2182" xr:uid="{00000000-0005-0000-0000-000086080000}"/>
    <cellStyle name="Normal 13 2 3 2 3 3" xfId="2183" xr:uid="{00000000-0005-0000-0000-000087080000}"/>
    <cellStyle name="Normal 13 2 3 2 4" xfId="2184" xr:uid="{00000000-0005-0000-0000-000088080000}"/>
    <cellStyle name="Normal 13 2 3 2 4 2" xfId="2185" xr:uid="{00000000-0005-0000-0000-000089080000}"/>
    <cellStyle name="Normal 13 2 3 2 5" xfId="2186" xr:uid="{00000000-0005-0000-0000-00008A080000}"/>
    <cellStyle name="Normal 13 2 3 2 6" xfId="2187" xr:uid="{00000000-0005-0000-0000-00008B080000}"/>
    <cellStyle name="Normal 13 2 3 3" xfId="2188" xr:uid="{00000000-0005-0000-0000-00008C080000}"/>
    <cellStyle name="Normal 13 2 3 3 2" xfId="2189" xr:uid="{00000000-0005-0000-0000-00008D080000}"/>
    <cellStyle name="Normal 13 2 3 3 2 2" xfId="2190" xr:uid="{00000000-0005-0000-0000-00008E080000}"/>
    <cellStyle name="Normal 13 2 3 3 2 3" xfId="2191" xr:uid="{00000000-0005-0000-0000-00008F080000}"/>
    <cellStyle name="Normal 13 2 3 3 3" xfId="2192" xr:uid="{00000000-0005-0000-0000-000090080000}"/>
    <cellStyle name="Normal 13 2 3 3 3 2" xfId="2193" xr:uid="{00000000-0005-0000-0000-000091080000}"/>
    <cellStyle name="Normal 13 2 3 3 4" xfId="2194" xr:uid="{00000000-0005-0000-0000-000092080000}"/>
    <cellStyle name="Normal 13 2 3 3 5" xfId="2195" xr:uid="{00000000-0005-0000-0000-000093080000}"/>
    <cellStyle name="Normal 13 2 3 4" xfId="2196" xr:uid="{00000000-0005-0000-0000-000094080000}"/>
    <cellStyle name="Normal 13 2 3 4 2" xfId="2197" xr:uid="{00000000-0005-0000-0000-000095080000}"/>
    <cellStyle name="Normal 13 2 3 4 3" xfId="2198" xr:uid="{00000000-0005-0000-0000-000096080000}"/>
    <cellStyle name="Normal 13 2 3 5" xfId="2199" xr:uid="{00000000-0005-0000-0000-000097080000}"/>
    <cellStyle name="Normal 13 2 3 5 2" xfId="2200" xr:uid="{00000000-0005-0000-0000-000098080000}"/>
    <cellStyle name="Normal 13 2 3 5 3" xfId="2201" xr:uid="{00000000-0005-0000-0000-000099080000}"/>
    <cellStyle name="Normal 13 2 3 6" xfId="2202" xr:uid="{00000000-0005-0000-0000-00009A080000}"/>
    <cellStyle name="Normal 13 2 3 6 2" xfId="2203" xr:uid="{00000000-0005-0000-0000-00009B080000}"/>
    <cellStyle name="Normal 13 2 3 7" xfId="2204" xr:uid="{00000000-0005-0000-0000-00009C080000}"/>
    <cellStyle name="Normal 13 2 3 8" xfId="2205" xr:uid="{00000000-0005-0000-0000-00009D080000}"/>
    <cellStyle name="Normal 13 2 4" xfId="2206" xr:uid="{00000000-0005-0000-0000-00009E080000}"/>
    <cellStyle name="Normal 13 2 4 2" xfId="2207" xr:uid="{00000000-0005-0000-0000-00009F080000}"/>
    <cellStyle name="Normal 13 2 4 2 2" xfId="2208" xr:uid="{00000000-0005-0000-0000-0000A0080000}"/>
    <cellStyle name="Normal 13 2 4 2 2 2" xfId="2209" xr:uid="{00000000-0005-0000-0000-0000A1080000}"/>
    <cellStyle name="Normal 13 2 4 2 2 3" xfId="2210" xr:uid="{00000000-0005-0000-0000-0000A2080000}"/>
    <cellStyle name="Normal 13 2 4 2 3" xfId="2211" xr:uid="{00000000-0005-0000-0000-0000A3080000}"/>
    <cellStyle name="Normal 13 2 4 2 3 2" xfId="2212" xr:uid="{00000000-0005-0000-0000-0000A4080000}"/>
    <cellStyle name="Normal 13 2 4 2 4" xfId="2213" xr:uid="{00000000-0005-0000-0000-0000A5080000}"/>
    <cellStyle name="Normal 13 2 4 2 5" xfId="2214" xr:uid="{00000000-0005-0000-0000-0000A6080000}"/>
    <cellStyle name="Normal 13 2 4 3" xfId="2215" xr:uid="{00000000-0005-0000-0000-0000A7080000}"/>
    <cellStyle name="Normal 13 2 4 3 2" xfId="2216" xr:uid="{00000000-0005-0000-0000-0000A8080000}"/>
    <cellStyle name="Normal 13 2 4 3 3" xfId="2217" xr:uid="{00000000-0005-0000-0000-0000A9080000}"/>
    <cellStyle name="Normal 13 2 4 4" xfId="2218" xr:uid="{00000000-0005-0000-0000-0000AA080000}"/>
    <cellStyle name="Normal 13 2 4 4 2" xfId="2219" xr:uid="{00000000-0005-0000-0000-0000AB080000}"/>
    <cellStyle name="Normal 13 2 4 5" xfId="2220" xr:uid="{00000000-0005-0000-0000-0000AC080000}"/>
    <cellStyle name="Normal 13 2 4 6" xfId="2221" xr:uid="{00000000-0005-0000-0000-0000AD080000}"/>
    <cellStyle name="Normal 13 2 5" xfId="2222" xr:uid="{00000000-0005-0000-0000-0000AE080000}"/>
    <cellStyle name="Normal 13 2 5 2" xfId="2223" xr:uid="{00000000-0005-0000-0000-0000AF080000}"/>
    <cellStyle name="Normal 13 2 5 2 2" xfId="2224" xr:uid="{00000000-0005-0000-0000-0000B0080000}"/>
    <cellStyle name="Normal 13 2 5 2 2 2" xfId="2225" xr:uid="{00000000-0005-0000-0000-0000B1080000}"/>
    <cellStyle name="Normal 13 2 5 2 2 3" xfId="2226" xr:uid="{00000000-0005-0000-0000-0000B2080000}"/>
    <cellStyle name="Normal 13 2 5 2 3" xfId="2227" xr:uid="{00000000-0005-0000-0000-0000B3080000}"/>
    <cellStyle name="Normal 13 2 5 2 3 2" xfId="2228" xr:uid="{00000000-0005-0000-0000-0000B4080000}"/>
    <cellStyle name="Normal 13 2 5 2 4" xfId="2229" xr:uid="{00000000-0005-0000-0000-0000B5080000}"/>
    <cellStyle name="Normal 13 2 5 2 5" xfId="2230" xr:uid="{00000000-0005-0000-0000-0000B6080000}"/>
    <cellStyle name="Normal 13 2 5 3" xfId="2231" xr:uid="{00000000-0005-0000-0000-0000B7080000}"/>
    <cellStyle name="Normal 13 2 5 3 2" xfId="2232" xr:uid="{00000000-0005-0000-0000-0000B8080000}"/>
    <cellStyle name="Normal 13 2 5 3 3" xfId="2233" xr:uid="{00000000-0005-0000-0000-0000B9080000}"/>
    <cellStyle name="Normal 13 2 5 4" xfId="2234" xr:uid="{00000000-0005-0000-0000-0000BA080000}"/>
    <cellStyle name="Normal 13 2 5 4 2" xfId="2235" xr:uid="{00000000-0005-0000-0000-0000BB080000}"/>
    <cellStyle name="Normal 13 2 5 5" xfId="2236" xr:uid="{00000000-0005-0000-0000-0000BC080000}"/>
    <cellStyle name="Normal 13 2 5 6" xfId="2237" xr:uid="{00000000-0005-0000-0000-0000BD080000}"/>
    <cellStyle name="Normal 13 2 6" xfId="2238" xr:uid="{00000000-0005-0000-0000-0000BE080000}"/>
    <cellStyle name="Normal 13 2 6 2" xfId="2239" xr:uid="{00000000-0005-0000-0000-0000BF080000}"/>
    <cellStyle name="Normal 13 2 6 2 2" xfId="2240" xr:uid="{00000000-0005-0000-0000-0000C0080000}"/>
    <cellStyle name="Normal 13 2 6 2 3" xfId="2241" xr:uid="{00000000-0005-0000-0000-0000C1080000}"/>
    <cellStyle name="Normal 13 2 6 3" xfId="2242" xr:uid="{00000000-0005-0000-0000-0000C2080000}"/>
    <cellStyle name="Normal 13 2 6 3 2" xfId="2243" xr:uid="{00000000-0005-0000-0000-0000C3080000}"/>
    <cellStyle name="Normal 13 2 6 4" xfId="2244" xr:uid="{00000000-0005-0000-0000-0000C4080000}"/>
    <cellStyle name="Normal 13 2 6 5" xfId="2245" xr:uid="{00000000-0005-0000-0000-0000C5080000}"/>
    <cellStyle name="Normal 13 2 7" xfId="2246" xr:uid="{00000000-0005-0000-0000-0000C6080000}"/>
    <cellStyle name="Normal 13 2 7 2" xfId="2247" xr:uid="{00000000-0005-0000-0000-0000C7080000}"/>
    <cellStyle name="Normal 13 2 7 3" xfId="2248" xr:uid="{00000000-0005-0000-0000-0000C8080000}"/>
    <cellStyle name="Normal 13 2 8" xfId="2249" xr:uid="{00000000-0005-0000-0000-0000C9080000}"/>
    <cellStyle name="Normal 13 2 8 2" xfId="2250" xr:uid="{00000000-0005-0000-0000-0000CA080000}"/>
    <cellStyle name="Normal 13 2 8 3" xfId="2251" xr:uid="{00000000-0005-0000-0000-0000CB080000}"/>
    <cellStyle name="Normal 13 2 9" xfId="2252" xr:uid="{00000000-0005-0000-0000-0000CC080000}"/>
    <cellStyle name="Normal 13 2 9 2" xfId="2253" xr:uid="{00000000-0005-0000-0000-0000CD080000}"/>
    <cellStyle name="Normal 13 3" xfId="2254" xr:uid="{00000000-0005-0000-0000-0000CE080000}"/>
    <cellStyle name="Normal 13 3 2" xfId="2255" xr:uid="{00000000-0005-0000-0000-0000CF080000}"/>
    <cellStyle name="Normal 13 3 2 2" xfId="2256" xr:uid="{00000000-0005-0000-0000-0000D0080000}"/>
    <cellStyle name="Normal 13 3 2 2 2" xfId="2257" xr:uid="{00000000-0005-0000-0000-0000D1080000}"/>
    <cellStyle name="Normal 13 3 2 2 2 2" xfId="2258" xr:uid="{00000000-0005-0000-0000-0000D2080000}"/>
    <cellStyle name="Normal 13 3 2 2 2 3" xfId="2259" xr:uid="{00000000-0005-0000-0000-0000D3080000}"/>
    <cellStyle name="Normal 13 3 2 2 3" xfId="2260" xr:uid="{00000000-0005-0000-0000-0000D4080000}"/>
    <cellStyle name="Normal 13 3 2 2 3 2" xfId="2261" xr:uid="{00000000-0005-0000-0000-0000D5080000}"/>
    <cellStyle name="Normal 13 3 2 2 4" xfId="2262" xr:uid="{00000000-0005-0000-0000-0000D6080000}"/>
    <cellStyle name="Normal 13 3 2 2 5" xfId="2263" xr:uid="{00000000-0005-0000-0000-0000D7080000}"/>
    <cellStyle name="Normal 13 3 2 3" xfId="2264" xr:uid="{00000000-0005-0000-0000-0000D8080000}"/>
    <cellStyle name="Normal 13 3 2 3 2" xfId="2265" xr:uid="{00000000-0005-0000-0000-0000D9080000}"/>
    <cellStyle name="Normal 13 3 2 3 3" xfId="2266" xr:uid="{00000000-0005-0000-0000-0000DA080000}"/>
    <cellStyle name="Normal 13 3 2 4" xfId="2267" xr:uid="{00000000-0005-0000-0000-0000DB080000}"/>
    <cellStyle name="Normal 13 3 2 4 2" xfId="2268" xr:uid="{00000000-0005-0000-0000-0000DC080000}"/>
    <cellStyle name="Normal 13 3 2 5" xfId="2269" xr:uid="{00000000-0005-0000-0000-0000DD080000}"/>
    <cellStyle name="Normal 13 3 2 6" xfId="2270" xr:uid="{00000000-0005-0000-0000-0000DE080000}"/>
    <cellStyle name="Normal 13 3 3" xfId="2271" xr:uid="{00000000-0005-0000-0000-0000DF080000}"/>
    <cellStyle name="Normal 13 3 3 2" xfId="2272" xr:uid="{00000000-0005-0000-0000-0000E0080000}"/>
    <cellStyle name="Normal 13 3 3 2 2" xfId="2273" xr:uid="{00000000-0005-0000-0000-0000E1080000}"/>
    <cellStyle name="Normal 13 3 3 2 3" xfId="2274" xr:uid="{00000000-0005-0000-0000-0000E2080000}"/>
    <cellStyle name="Normal 13 3 3 3" xfId="2275" xr:uid="{00000000-0005-0000-0000-0000E3080000}"/>
    <cellStyle name="Normal 13 3 3 3 2" xfId="2276" xr:uid="{00000000-0005-0000-0000-0000E4080000}"/>
    <cellStyle name="Normal 13 3 3 4" xfId="2277" xr:uid="{00000000-0005-0000-0000-0000E5080000}"/>
    <cellStyle name="Normal 13 3 3 5" xfId="2278" xr:uid="{00000000-0005-0000-0000-0000E6080000}"/>
    <cellStyle name="Normal 13 3 4" xfId="2279" xr:uid="{00000000-0005-0000-0000-0000E7080000}"/>
    <cellStyle name="Normal 13 3 4 2" xfId="2280" xr:uid="{00000000-0005-0000-0000-0000E8080000}"/>
    <cellStyle name="Normal 13 3 4 3" xfId="2281" xr:uid="{00000000-0005-0000-0000-0000E9080000}"/>
    <cellStyle name="Normal 13 3 5" xfId="2282" xr:uid="{00000000-0005-0000-0000-0000EA080000}"/>
    <cellStyle name="Normal 13 3 5 2" xfId="2283" xr:uid="{00000000-0005-0000-0000-0000EB080000}"/>
    <cellStyle name="Normal 13 3 5 3" xfId="2284" xr:uid="{00000000-0005-0000-0000-0000EC080000}"/>
    <cellStyle name="Normal 13 3 6" xfId="2285" xr:uid="{00000000-0005-0000-0000-0000ED080000}"/>
    <cellStyle name="Normal 13 3 6 2" xfId="2286" xr:uid="{00000000-0005-0000-0000-0000EE080000}"/>
    <cellStyle name="Normal 13 3 7" xfId="2287" xr:uid="{00000000-0005-0000-0000-0000EF080000}"/>
    <cellStyle name="Normal 13 3 8" xfId="2288" xr:uid="{00000000-0005-0000-0000-0000F0080000}"/>
    <cellStyle name="Normal 13 4" xfId="2289" xr:uid="{00000000-0005-0000-0000-0000F1080000}"/>
    <cellStyle name="Normal 13 4 2" xfId="2290" xr:uid="{00000000-0005-0000-0000-0000F2080000}"/>
    <cellStyle name="Normal 13 4 2 2" xfId="2291" xr:uid="{00000000-0005-0000-0000-0000F3080000}"/>
    <cellStyle name="Normal 13 4 2 2 2" xfId="2292" xr:uid="{00000000-0005-0000-0000-0000F4080000}"/>
    <cellStyle name="Normal 13 4 2 2 3" xfId="2293" xr:uid="{00000000-0005-0000-0000-0000F5080000}"/>
    <cellStyle name="Normal 13 4 2 3" xfId="2294" xr:uid="{00000000-0005-0000-0000-0000F6080000}"/>
    <cellStyle name="Normal 13 4 2 3 2" xfId="2295" xr:uid="{00000000-0005-0000-0000-0000F7080000}"/>
    <cellStyle name="Normal 13 4 2 4" xfId="2296" xr:uid="{00000000-0005-0000-0000-0000F8080000}"/>
    <cellStyle name="Normal 13 4 2 5" xfId="2297" xr:uid="{00000000-0005-0000-0000-0000F9080000}"/>
    <cellStyle name="Normal 13 4 3" xfId="2298" xr:uid="{00000000-0005-0000-0000-0000FA080000}"/>
    <cellStyle name="Normal 13 4 3 2" xfId="2299" xr:uid="{00000000-0005-0000-0000-0000FB080000}"/>
    <cellStyle name="Normal 13 4 3 3" xfId="2300" xr:uid="{00000000-0005-0000-0000-0000FC080000}"/>
    <cellStyle name="Normal 13 4 4" xfId="2301" xr:uid="{00000000-0005-0000-0000-0000FD080000}"/>
    <cellStyle name="Normal 13 4 4 2" xfId="2302" xr:uid="{00000000-0005-0000-0000-0000FE080000}"/>
    <cellStyle name="Normal 13 4 5" xfId="2303" xr:uid="{00000000-0005-0000-0000-0000FF080000}"/>
    <cellStyle name="Normal 13 4 6" xfId="2304" xr:uid="{00000000-0005-0000-0000-000000090000}"/>
    <cellStyle name="Normal 13 5" xfId="2305" xr:uid="{00000000-0005-0000-0000-000001090000}"/>
    <cellStyle name="Normal 13 5 2" xfId="2306" xr:uid="{00000000-0005-0000-0000-000002090000}"/>
    <cellStyle name="Normal 13 5 2 2" xfId="2307" xr:uid="{00000000-0005-0000-0000-000003090000}"/>
    <cellStyle name="Normal 13 5 2 2 2" xfId="2308" xr:uid="{00000000-0005-0000-0000-000004090000}"/>
    <cellStyle name="Normal 13 5 2 2 3" xfId="2309" xr:uid="{00000000-0005-0000-0000-000005090000}"/>
    <cellStyle name="Normal 13 5 2 3" xfId="2310" xr:uid="{00000000-0005-0000-0000-000006090000}"/>
    <cellStyle name="Normal 13 5 2 3 2" xfId="2311" xr:uid="{00000000-0005-0000-0000-000007090000}"/>
    <cellStyle name="Normal 13 5 2 4" xfId="2312" xr:uid="{00000000-0005-0000-0000-000008090000}"/>
    <cellStyle name="Normal 13 5 2 5" xfId="2313" xr:uid="{00000000-0005-0000-0000-000009090000}"/>
    <cellStyle name="Normal 13 5 3" xfId="2314" xr:uid="{00000000-0005-0000-0000-00000A090000}"/>
    <cellStyle name="Normal 13 5 3 2" xfId="2315" xr:uid="{00000000-0005-0000-0000-00000B090000}"/>
    <cellStyle name="Normal 13 5 3 3" xfId="2316" xr:uid="{00000000-0005-0000-0000-00000C090000}"/>
    <cellStyle name="Normal 13 5 4" xfId="2317" xr:uid="{00000000-0005-0000-0000-00000D090000}"/>
    <cellStyle name="Normal 13 5 4 2" xfId="2318" xr:uid="{00000000-0005-0000-0000-00000E090000}"/>
    <cellStyle name="Normal 13 5 5" xfId="2319" xr:uid="{00000000-0005-0000-0000-00000F090000}"/>
    <cellStyle name="Normal 13 5 6" xfId="2320" xr:uid="{00000000-0005-0000-0000-000010090000}"/>
    <cellStyle name="Normal 13 6" xfId="2321" xr:uid="{00000000-0005-0000-0000-000011090000}"/>
    <cellStyle name="Normal 13 7" xfId="2322" xr:uid="{00000000-0005-0000-0000-000012090000}"/>
    <cellStyle name="Normal 13 7 2" xfId="2323" xr:uid="{00000000-0005-0000-0000-000013090000}"/>
    <cellStyle name="Normal 13 8" xfId="2324" xr:uid="{00000000-0005-0000-0000-000014090000}"/>
    <cellStyle name="Normal 13 9" xfId="2325" xr:uid="{00000000-0005-0000-0000-000015090000}"/>
    <cellStyle name="Normal 14" xfId="2326" xr:uid="{00000000-0005-0000-0000-000016090000}"/>
    <cellStyle name="Normal 14 2" xfId="2327" xr:uid="{00000000-0005-0000-0000-000017090000}"/>
    <cellStyle name="Normal 14 3" xfId="2328" xr:uid="{00000000-0005-0000-0000-000018090000}"/>
    <cellStyle name="Normal 14 4" xfId="2329" xr:uid="{00000000-0005-0000-0000-000019090000}"/>
    <cellStyle name="Normal 15" xfId="2330" xr:uid="{00000000-0005-0000-0000-00001A090000}"/>
    <cellStyle name="Normal 15 10" xfId="2331" xr:uid="{00000000-0005-0000-0000-00001B090000}"/>
    <cellStyle name="Normal 15 11" xfId="2332" xr:uid="{00000000-0005-0000-0000-00001C090000}"/>
    <cellStyle name="Normal 15 2" xfId="2333" xr:uid="{00000000-0005-0000-0000-00001D090000}"/>
    <cellStyle name="Normal 15 2 2" xfId="2334" xr:uid="{00000000-0005-0000-0000-00001E090000}"/>
    <cellStyle name="Normal 15 2 2 2" xfId="2335" xr:uid="{00000000-0005-0000-0000-00001F090000}"/>
    <cellStyle name="Normal 15 2 2 2 2" xfId="2336" xr:uid="{00000000-0005-0000-0000-000020090000}"/>
    <cellStyle name="Normal 15 2 2 2 2 2" xfId="2337" xr:uid="{00000000-0005-0000-0000-000021090000}"/>
    <cellStyle name="Normal 15 2 2 2 2 3" xfId="2338" xr:uid="{00000000-0005-0000-0000-000022090000}"/>
    <cellStyle name="Normal 15 2 2 2 3" xfId="2339" xr:uid="{00000000-0005-0000-0000-000023090000}"/>
    <cellStyle name="Normal 15 2 2 2 3 2" xfId="2340" xr:uid="{00000000-0005-0000-0000-000024090000}"/>
    <cellStyle name="Normal 15 2 2 2 4" xfId="2341" xr:uid="{00000000-0005-0000-0000-000025090000}"/>
    <cellStyle name="Normal 15 2 2 2 5" xfId="2342" xr:uid="{00000000-0005-0000-0000-000026090000}"/>
    <cellStyle name="Normal 15 2 2 3" xfId="2343" xr:uid="{00000000-0005-0000-0000-000027090000}"/>
    <cellStyle name="Normal 15 2 2 3 2" xfId="2344" xr:uid="{00000000-0005-0000-0000-000028090000}"/>
    <cellStyle name="Normal 15 2 2 3 3" xfId="2345" xr:uid="{00000000-0005-0000-0000-000029090000}"/>
    <cellStyle name="Normal 15 2 2 4" xfId="2346" xr:uid="{00000000-0005-0000-0000-00002A090000}"/>
    <cellStyle name="Normal 15 2 2 4 2" xfId="2347" xr:uid="{00000000-0005-0000-0000-00002B090000}"/>
    <cellStyle name="Normal 15 2 2 5" xfId="2348" xr:uid="{00000000-0005-0000-0000-00002C090000}"/>
    <cellStyle name="Normal 15 2 2 6" xfId="2349" xr:uid="{00000000-0005-0000-0000-00002D090000}"/>
    <cellStyle name="Normal 15 2 3" xfId="2350" xr:uid="{00000000-0005-0000-0000-00002E090000}"/>
    <cellStyle name="Normal 15 2 3 2" xfId="2351" xr:uid="{00000000-0005-0000-0000-00002F090000}"/>
    <cellStyle name="Normal 15 2 3 2 2" xfId="2352" xr:uid="{00000000-0005-0000-0000-000030090000}"/>
    <cellStyle name="Normal 15 2 3 2 3" xfId="2353" xr:uid="{00000000-0005-0000-0000-000031090000}"/>
    <cellStyle name="Normal 15 2 3 3" xfId="2354" xr:uid="{00000000-0005-0000-0000-000032090000}"/>
    <cellStyle name="Normal 15 2 3 3 2" xfId="2355" xr:uid="{00000000-0005-0000-0000-000033090000}"/>
    <cellStyle name="Normal 15 2 3 4" xfId="2356" xr:uid="{00000000-0005-0000-0000-000034090000}"/>
    <cellStyle name="Normal 15 2 3 5" xfId="2357" xr:uid="{00000000-0005-0000-0000-000035090000}"/>
    <cellStyle name="Normal 15 2 4" xfId="2358" xr:uid="{00000000-0005-0000-0000-000036090000}"/>
    <cellStyle name="Normal 15 2 4 2" xfId="2359" xr:uid="{00000000-0005-0000-0000-000037090000}"/>
    <cellStyle name="Normal 15 2 4 3" xfId="2360" xr:uid="{00000000-0005-0000-0000-000038090000}"/>
    <cellStyle name="Normal 15 2 5" xfId="2361" xr:uid="{00000000-0005-0000-0000-000039090000}"/>
    <cellStyle name="Normal 15 2 5 2" xfId="2362" xr:uid="{00000000-0005-0000-0000-00003A090000}"/>
    <cellStyle name="Normal 15 2 5 3" xfId="2363" xr:uid="{00000000-0005-0000-0000-00003B090000}"/>
    <cellStyle name="Normal 15 2 6" xfId="2364" xr:uid="{00000000-0005-0000-0000-00003C090000}"/>
    <cellStyle name="Normal 15 2 6 2" xfId="2365" xr:uid="{00000000-0005-0000-0000-00003D090000}"/>
    <cellStyle name="Normal 15 2 7" xfId="2366" xr:uid="{00000000-0005-0000-0000-00003E090000}"/>
    <cellStyle name="Normal 15 2 8" xfId="2367" xr:uid="{00000000-0005-0000-0000-00003F090000}"/>
    <cellStyle name="Normal 15 3" xfId="2368" xr:uid="{00000000-0005-0000-0000-000040090000}"/>
    <cellStyle name="Normal 15 3 2" xfId="2369" xr:uid="{00000000-0005-0000-0000-000041090000}"/>
    <cellStyle name="Normal 15 3 2 2" xfId="2370" xr:uid="{00000000-0005-0000-0000-000042090000}"/>
    <cellStyle name="Normal 15 3 2 2 2" xfId="2371" xr:uid="{00000000-0005-0000-0000-000043090000}"/>
    <cellStyle name="Normal 15 3 2 2 3" xfId="2372" xr:uid="{00000000-0005-0000-0000-000044090000}"/>
    <cellStyle name="Normal 15 3 2 3" xfId="2373" xr:uid="{00000000-0005-0000-0000-000045090000}"/>
    <cellStyle name="Normal 15 3 2 3 2" xfId="2374" xr:uid="{00000000-0005-0000-0000-000046090000}"/>
    <cellStyle name="Normal 15 3 2 4" xfId="2375" xr:uid="{00000000-0005-0000-0000-000047090000}"/>
    <cellStyle name="Normal 15 3 2 5" xfId="2376" xr:uid="{00000000-0005-0000-0000-000048090000}"/>
    <cellStyle name="Normal 15 3 3" xfId="2377" xr:uid="{00000000-0005-0000-0000-000049090000}"/>
    <cellStyle name="Normal 15 3 3 2" xfId="2378" xr:uid="{00000000-0005-0000-0000-00004A090000}"/>
    <cellStyle name="Normal 15 3 3 3" xfId="2379" xr:uid="{00000000-0005-0000-0000-00004B090000}"/>
    <cellStyle name="Normal 15 3 4" xfId="2380" xr:uid="{00000000-0005-0000-0000-00004C090000}"/>
    <cellStyle name="Normal 15 3 4 2" xfId="2381" xr:uid="{00000000-0005-0000-0000-00004D090000}"/>
    <cellStyle name="Normal 15 3 5" xfId="2382" xr:uid="{00000000-0005-0000-0000-00004E090000}"/>
    <cellStyle name="Normal 15 3 6" xfId="2383" xr:uid="{00000000-0005-0000-0000-00004F090000}"/>
    <cellStyle name="Normal 15 4" xfId="2384" xr:uid="{00000000-0005-0000-0000-000050090000}"/>
    <cellStyle name="Normal 15 4 2" xfId="2385" xr:uid="{00000000-0005-0000-0000-000051090000}"/>
    <cellStyle name="Normal 15 4 2 2" xfId="2386" xr:uid="{00000000-0005-0000-0000-000052090000}"/>
    <cellStyle name="Normal 15 4 2 2 2" xfId="2387" xr:uid="{00000000-0005-0000-0000-000053090000}"/>
    <cellStyle name="Normal 15 4 2 2 3" xfId="2388" xr:uid="{00000000-0005-0000-0000-000054090000}"/>
    <cellStyle name="Normal 15 4 2 3" xfId="2389" xr:uid="{00000000-0005-0000-0000-000055090000}"/>
    <cellStyle name="Normal 15 4 2 3 2" xfId="2390" xr:uid="{00000000-0005-0000-0000-000056090000}"/>
    <cellStyle name="Normal 15 4 2 4" xfId="2391" xr:uid="{00000000-0005-0000-0000-000057090000}"/>
    <cellStyle name="Normal 15 4 2 5" xfId="2392" xr:uid="{00000000-0005-0000-0000-000058090000}"/>
    <cellStyle name="Normal 15 4 3" xfId="2393" xr:uid="{00000000-0005-0000-0000-000059090000}"/>
    <cellStyle name="Normal 15 4 3 2" xfId="2394" xr:uid="{00000000-0005-0000-0000-00005A090000}"/>
    <cellStyle name="Normal 15 4 3 3" xfId="2395" xr:uid="{00000000-0005-0000-0000-00005B090000}"/>
    <cellStyle name="Normal 15 4 4" xfId="2396" xr:uid="{00000000-0005-0000-0000-00005C090000}"/>
    <cellStyle name="Normal 15 4 4 2" xfId="2397" xr:uid="{00000000-0005-0000-0000-00005D090000}"/>
    <cellStyle name="Normal 15 4 5" xfId="2398" xr:uid="{00000000-0005-0000-0000-00005E090000}"/>
    <cellStyle name="Normal 15 4 6" xfId="2399" xr:uid="{00000000-0005-0000-0000-00005F090000}"/>
    <cellStyle name="Normal 15 5" xfId="2400" xr:uid="{00000000-0005-0000-0000-000060090000}"/>
    <cellStyle name="Normal 15 5 2" xfId="2401" xr:uid="{00000000-0005-0000-0000-000061090000}"/>
    <cellStyle name="Normal 15 5 2 2" xfId="2402" xr:uid="{00000000-0005-0000-0000-000062090000}"/>
    <cellStyle name="Normal 15 5 2 3" xfId="2403" xr:uid="{00000000-0005-0000-0000-000063090000}"/>
    <cellStyle name="Normal 15 5 3" xfId="2404" xr:uid="{00000000-0005-0000-0000-000064090000}"/>
    <cellStyle name="Normal 15 5 3 2" xfId="2405" xr:uid="{00000000-0005-0000-0000-000065090000}"/>
    <cellStyle name="Normal 15 5 4" xfId="2406" xr:uid="{00000000-0005-0000-0000-000066090000}"/>
    <cellStyle name="Normal 15 5 5" xfId="2407" xr:uid="{00000000-0005-0000-0000-000067090000}"/>
    <cellStyle name="Normal 15 6" xfId="2408" xr:uid="{00000000-0005-0000-0000-000068090000}"/>
    <cellStyle name="Normal 15 6 2" xfId="2409" xr:uid="{00000000-0005-0000-0000-000069090000}"/>
    <cellStyle name="Normal 15 6 2 2" xfId="2410" xr:uid="{00000000-0005-0000-0000-00006A090000}"/>
    <cellStyle name="Normal 15 6 2 3" xfId="2411" xr:uid="{00000000-0005-0000-0000-00006B090000}"/>
    <cellStyle name="Normal 15 6 3" xfId="2412" xr:uid="{00000000-0005-0000-0000-00006C090000}"/>
    <cellStyle name="Normal 15 6 3 2" xfId="2413" xr:uid="{00000000-0005-0000-0000-00006D090000}"/>
    <cellStyle name="Normal 15 6 4" xfId="2414" xr:uid="{00000000-0005-0000-0000-00006E090000}"/>
    <cellStyle name="Normal 15 6 5" xfId="2415" xr:uid="{00000000-0005-0000-0000-00006F090000}"/>
    <cellStyle name="Normal 15 7" xfId="2416" xr:uid="{00000000-0005-0000-0000-000070090000}"/>
    <cellStyle name="Normal 15 7 2" xfId="2417" xr:uid="{00000000-0005-0000-0000-000071090000}"/>
    <cellStyle name="Normal 15 7 3" xfId="2418" xr:uid="{00000000-0005-0000-0000-000072090000}"/>
    <cellStyle name="Normal 15 8" xfId="2419" xr:uid="{00000000-0005-0000-0000-000073090000}"/>
    <cellStyle name="Normal 15 8 2" xfId="2420" xr:uid="{00000000-0005-0000-0000-000074090000}"/>
    <cellStyle name="Normal 15 8 3" xfId="2421" xr:uid="{00000000-0005-0000-0000-000075090000}"/>
    <cellStyle name="Normal 15 9" xfId="2422" xr:uid="{00000000-0005-0000-0000-000076090000}"/>
    <cellStyle name="Normal 15 9 2" xfId="2423" xr:uid="{00000000-0005-0000-0000-000077090000}"/>
    <cellStyle name="Normal 16" xfId="2424" xr:uid="{00000000-0005-0000-0000-000078090000}"/>
    <cellStyle name="Normal 16 10" xfId="2425" xr:uid="{00000000-0005-0000-0000-000079090000}"/>
    <cellStyle name="Normal 16 11" xfId="2426" xr:uid="{00000000-0005-0000-0000-00007A090000}"/>
    <cellStyle name="Normal 16 2" xfId="2427" xr:uid="{00000000-0005-0000-0000-00007B090000}"/>
    <cellStyle name="Normal 16 3" xfId="2428" xr:uid="{00000000-0005-0000-0000-00007C090000}"/>
    <cellStyle name="Normal 16 3 2" xfId="2429" xr:uid="{00000000-0005-0000-0000-00007D090000}"/>
    <cellStyle name="Normal 16 3 2 2" xfId="2430" xr:uid="{00000000-0005-0000-0000-00007E090000}"/>
    <cellStyle name="Normal 16 3 2 2 2" xfId="2431" xr:uid="{00000000-0005-0000-0000-00007F090000}"/>
    <cellStyle name="Normal 16 3 2 2 2 2" xfId="2432" xr:uid="{00000000-0005-0000-0000-000080090000}"/>
    <cellStyle name="Normal 16 3 2 2 2 3" xfId="2433" xr:uid="{00000000-0005-0000-0000-000081090000}"/>
    <cellStyle name="Normal 16 3 2 2 3" xfId="2434" xr:uid="{00000000-0005-0000-0000-000082090000}"/>
    <cellStyle name="Normal 16 3 2 2 3 2" xfId="2435" xr:uid="{00000000-0005-0000-0000-000083090000}"/>
    <cellStyle name="Normal 16 3 2 2 4" xfId="2436" xr:uid="{00000000-0005-0000-0000-000084090000}"/>
    <cellStyle name="Normal 16 3 2 2 5" xfId="2437" xr:uid="{00000000-0005-0000-0000-000085090000}"/>
    <cellStyle name="Normal 16 3 2 3" xfId="2438" xr:uid="{00000000-0005-0000-0000-000086090000}"/>
    <cellStyle name="Normal 16 3 2 3 2" xfId="2439" xr:uid="{00000000-0005-0000-0000-000087090000}"/>
    <cellStyle name="Normal 16 3 2 3 3" xfId="2440" xr:uid="{00000000-0005-0000-0000-000088090000}"/>
    <cellStyle name="Normal 16 3 2 4" xfId="2441" xr:uid="{00000000-0005-0000-0000-000089090000}"/>
    <cellStyle name="Normal 16 3 2 4 2" xfId="2442" xr:uid="{00000000-0005-0000-0000-00008A090000}"/>
    <cellStyle name="Normal 16 3 2 5" xfId="2443" xr:uid="{00000000-0005-0000-0000-00008B090000}"/>
    <cellStyle name="Normal 16 3 2 6" xfId="2444" xr:uid="{00000000-0005-0000-0000-00008C090000}"/>
    <cellStyle name="Normal 16 3 3" xfId="2445" xr:uid="{00000000-0005-0000-0000-00008D090000}"/>
    <cellStyle name="Normal 16 3 3 2" xfId="2446" xr:uid="{00000000-0005-0000-0000-00008E090000}"/>
    <cellStyle name="Normal 16 3 3 2 2" xfId="2447" xr:uid="{00000000-0005-0000-0000-00008F090000}"/>
    <cellStyle name="Normal 16 3 3 2 3" xfId="2448" xr:uid="{00000000-0005-0000-0000-000090090000}"/>
    <cellStyle name="Normal 16 3 3 3" xfId="2449" xr:uid="{00000000-0005-0000-0000-000091090000}"/>
    <cellStyle name="Normal 16 3 3 3 2" xfId="2450" xr:uid="{00000000-0005-0000-0000-000092090000}"/>
    <cellStyle name="Normal 16 3 3 4" xfId="2451" xr:uid="{00000000-0005-0000-0000-000093090000}"/>
    <cellStyle name="Normal 16 3 3 5" xfId="2452" xr:uid="{00000000-0005-0000-0000-000094090000}"/>
    <cellStyle name="Normal 16 3 4" xfId="2453" xr:uid="{00000000-0005-0000-0000-000095090000}"/>
    <cellStyle name="Normal 16 3 4 2" xfId="2454" xr:uid="{00000000-0005-0000-0000-000096090000}"/>
    <cellStyle name="Normal 16 3 4 3" xfId="2455" xr:uid="{00000000-0005-0000-0000-000097090000}"/>
    <cellStyle name="Normal 16 3 5" xfId="2456" xr:uid="{00000000-0005-0000-0000-000098090000}"/>
    <cellStyle name="Normal 16 3 5 2" xfId="2457" xr:uid="{00000000-0005-0000-0000-000099090000}"/>
    <cellStyle name="Normal 16 3 5 3" xfId="2458" xr:uid="{00000000-0005-0000-0000-00009A090000}"/>
    <cellStyle name="Normal 16 3 6" xfId="2459" xr:uid="{00000000-0005-0000-0000-00009B090000}"/>
    <cellStyle name="Normal 16 3 6 2" xfId="2460" xr:uid="{00000000-0005-0000-0000-00009C090000}"/>
    <cellStyle name="Normal 16 3 7" xfId="2461" xr:uid="{00000000-0005-0000-0000-00009D090000}"/>
    <cellStyle name="Normal 16 3 8" xfId="2462" xr:uid="{00000000-0005-0000-0000-00009E090000}"/>
    <cellStyle name="Normal 16 4" xfId="2463" xr:uid="{00000000-0005-0000-0000-00009F090000}"/>
    <cellStyle name="Normal 16 4 2" xfId="2464" xr:uid="{00000000-0005-0000-0000-0000A0090000}"/>
    <cellStyle name="Normal 16 4 2 2" xfId="2465" xr:uid="{00000000-0005-0000-0000-0000A1090000}"/>
    <cellStyle name="Normal 16 4 2 2 2" xfId="2466" xr:uid="{00000000-0005-0000-0000-0000A2090000}"/>
    <cellStyle name="Normal 16 4 2 2 3" xfId="2467" xr:uid="{00000000-0005-0000-0000-0000A3090000}"/>
    <cellStyle name="Normal 16 4 2 3" xfId="2468" xr:uid="{00000000-0005-0000-0000-0000A4090000}"/>
    <cellStyle name="Normal 16 4 2 3 2" xfId="2469" xr:uid="{00000000-0005-0000-0000-0000A5090000}"/>
    <cellStyle name="Normal 16 4 2 4" xfId="2470" xr:uid="{00000000-0005-0000-0000-0000A6090000}"/>
    <cellStyle name="Normal 16 4 2 5" xfId="2471" xr:uid="{00000000-0005-0000-0000-0000A7090000}"/>
    <cellStyle name="Normal 16 4 3" xfId="2472" xr:uid="{00000000-0005-0000-0000-0000A8090000}"/>
    <cellStyle name="Normal 16 4 3 2" xfId="2473" xr:uid="{00000000-0005-0000-0000-0000A9090000}"/>
    <cellStyle name="Normal 16 4 3 3" xfId="2474" xr:uid="{00000000-0005-0000-0000-0000AA090000}"/>
    <cellStyle name="Normal 16 4 4" xfId="2475" xr:uid="{00000000-0005-0000-0000-0000AB090000}"/>
    <cellStyle name="Normal 16 4 4 2" xfId="2476" xr:uid="{00000000-0005-0000-0000-0000AC090000}"/>
    <cellStyle name="Normal 16 4 5" xfId="2477" xr:uid="{00000000-0005-0000-0000-0000AD090000}"/>
    <cellStyle name="Normal 16 4 6" xfId="2478" xr:uid="{00000000-0005-0000-0000-0000AE090000}"/>
    <cellStyle name="Normal 16 5" xfId="2479" xr:uid="{00000000-0005-0000-0000-0000AF090000}"/>
    <cellStyle name="Normal 16 5 2" xfId="2480" xr:uid="{00000000-0005-0000-0000-0000B0090000}"/>
    <cellStyle name="Normal 16 5 2 2" xfId="2481" xr:uid="{00000000-0005-0000-0000-0000B1090000}"/>
    <cellStyle name="Normal 16 5 2 3" xfId="2482" xr:uid="{00000000-0005-0000-0000-0000B2090000}"/>
    <cellStyle name="Normal 16 5 3" xfId="2483" xr:uid="{00000000-0005-0000-0000-0000B3090000}"/>
    <cellStyle name="Normal 16 5 3 2" xfId="2484" xr:uid="{00000000-0005-0000-0000-0000B4090000}"/>
    <cellStyle name="Normal 16 5 4" xfId="2485" xr:uid="{00000000-0005-0000-0000-0000B5090000}"/>
    <cellStyle name="Normal 16 5 5" xfId="2486" xr:uid="{00000000-0005-0000-0000-0000B6090000}"/>
    <cellStyle name="Normal 16 6" xfId="2487" xr:uid="{00000000-0005-0000-0000-0000B7090000}"/>
    <cellStyle name="Normal 16 6 2" xfId="2488" xr:uid="{00000000-0005-0000-0000-0000B8090000}"/>
    <cellStyle name="Normal 16 6 2 2" xfId="2489" xr:uid="{00000000-0005-0000-0000-0000B9090000}"/>
    <cellStyle name="Normal 16 6 2 3" xfId="2490" xr:uid="{00000000-0005-0000-0000-0000BA090000}"/>
    <cellStyle name="Normal 16 6 3" xfId="2491" xr:uid="{00000000-0005-0000-0000-0000BB090000}"/>
    <cellStyle name="Normal 16 6 3 2" xfId="2492" xr:uid="{00000000-0005-0000-0000-0000BC090000}"/>
    <cellStyle name="Normal 16 6 4" xfId="2493" xr:uid="{00000000-0005-0000-0000-0000BD090000}"/>
    <cellStyle name="Normal 16 6 5" xfId="2494" xr:uid="{00000000-0005-0000-0000-0000BE090000}"/>
    <cellStyle name="Normal 16 7" xfId="2495" xr:uid="{00000000-0005-0000-0000-0000BF090000}"/>
    <cellStyle name="Normal 16 7 2" xfId="2496" xr:uid="{00000000-0005-0000-0000-0000C0090000}"/>
    <cellStyle name="Normal 16 7 3" xfId="2497" xr:uid="{00000000-0005-0000-0000-0000C1090000}"/>
    <cellStyle name="Normal 16 8" xfId="2498" xr:uid="{00000000-0005-0000-0000-0000C2090000}"/>
    <cellStyle name="Normal 16 8 2" xfId="2499" xr:uid="{00000000-0005-0000-0000-0000C3090000}"/>
    <cellStyle name="Normal 16 8 3" xfId="2500" xr:uid="{00000000-0005-0000-0000-0000C4090000}"/>
    <cellStyle name="Normal 16 9" xfId="2501" xr:uid="{00000000-0005-0000-0000-0000C5090000}"/>
    <cellStyle name="Normal 16 9 2" xfId="2502" xr:uid="{00000000-0005-0000-0000-0000C6090000}"/>
    <cellStyle name="Normal 17" xfId="2503" xr:uid="{00000000-0005-0000-0000-0000C7090000}"/>
    <cellStyle name="Normal 18" xfId="2504" xr:uid="{00000000-0005-0000-0000-0000C8090000}"/>
    <cellStyle name="Normal 18 2" xfId="2505" xr:uid="{00000000-0005-0000-0000-0000C9090000}"/>
    <cellStyle name="Normal 18 2 2" xfId="2506" xr:uid="{00000000-0005-0000-0000-0000CA090000}"/>
    <cellStyle name="Normal 18 2 2 2" xfId="2507" xr:uid="{00000000-0005-0000-0000-0000CB090000}"/>
    <cellStyle name="Normal 18 2 2 2 2" xfId="2508" xr:uid="{00000000-0005-0000-0000-0000CC090000}"/>
    <cellStyle name="Normal 18 2 2 2 3" xfId="2509" xr:uid="{00000000-0005-0000-0000-0000CD090000}"/>
    <cellStyle name="Normal 18 2 2 3" xfId="2510" xr:uid="{00000000-0005-0000-0000-0000CE090000}"/>
    <cellStyle name="Normal 18 2 2 3 2" xfId="2511" xr:uid="{00000000-0005-0000-0000-0000CF090000}"/>
    <cellStyle name="Normal 18 2 2 4" xfId="2512" xr:uid="{00000000-0005-0000-0000-0000D0090000}"/>
    <cellStyle name="Normal 18 2 2 5" xfId="2513" xr:uid="{00000000-0005-0000-0000-0000D1090000}"/>
    <cellStyle name="Normal 18 2 3" xfId="2514" xr:uid="{00000000-0005-0000-0000-0000D2090000}"/>
    <cellStyle name="Normal 18 2 3 2" xfId="2515" xr:uid="{00000000-0005-0000-0000-0000D3090000}"/>
    <cellStyle name="Normal 18 2 3 3" xfId="2516" xr:uid="{00000000-0005-0000-0000-0000D4090000}"/>
    <cellStyle name="Normal 18 2 4" xfId="2517" xr:uid="{00000000-0005-0000-0000-0000D5090000}"/>
    <cellStyle name="Normal 18 2 4 2" xfId="2518" xr:uid="{00000000-0005-0000-0000-0000D6090000}"/>
    <cellStyle name="Normal 18 2 5" xfId="2519" xr:uid="{00000000-0005-0000-0000-0000D7090000}"/>
    <cellStyle name="Normal 18 2 6" xfId="2520" xr:uid="{00000000-0005-0000-0000-0000D8090000}"/>
    <cellStyle name="Normal 18 3" xfId="2521" xr:uid="{00000000-0005-0000-0000-0000D9090000}"/>
    <cellStyle name="Normal 18 3 2" xfId="2522" xr:uid="{00000000-0005-0000-0000-0000DA090000}"/>
    <cellStyle name="Normal 18 3 2 2" xfId="2523" xr:uid="{00000000-0005-0000-0000-0000DB090000}"/>
    <cellStyle name="Normal 18 3 2 3" xfId="2524" xr:uid="{00000000-0005-0000-0000-0000DC090000}"/>
    <cellStyle name="Normal 18 3 3" xfId="2525" xr:uid="{00000000-0005-0000-0000-0000DD090000}"/>
    <cellStyle name="Normal 18 3 3 2" xfId="2526" xr:uid="{00000000-0005-0000-0000-0000DE090000}"/>
    <cellStyle name="Normal 18 3 4" xfId="2527" xr:uid="{00000000-0005-0000-0000-0000DF090000}"/>
    <cellStyle name="Normal 18 3 5" xfId="2528" xr:uid="{00000000-0005-0000-0000-0000E0090000}"/>
    <cellStyle name="Normal 18 4" xfId="2529" xr:uid="{00000000-0005-0000-0000-0000E1090000}"/>
    <cellStyle name="Normal 18 4 2" xfId="2530" xr:uid="{00000000-0005-0000-0000-0000E2090000}"/>
    <cellStyle name="Normal 18 4 3" xfId="2531" xr:uid="{00000000-0005-0000-0000-0000E3090000}"/>
    <cellStyle name="Normal 18 5" xfId="2532" xr:uid="{00000000-0005-0000-0000-0000E4090000}"/>
    <cellStyle name="Normal 18 5 2" xfId="2533" xr:uid="{00000000-0005-0000-0000-0000E5090000}"/>
    <cellStyle name="Normal 18 5 3" xfId="2534" xr:uid="{00000000-0005-0000-0000-0000E6090000}"/>
    <cellStyle name="Normal 18 6" xfId="2535" xr:uid="{00000000-0005-0000-0000-0000E7090000}"/>
    <cellStyle name="Normal 18 6 2" xfId="2536" xr:uid="{00000000-0005-0000-0000-0000E8090000}"/>
    <cellStyle name="Normal 18 7" xfId="2537" xr:uid="{00000000-0005-0000-0000-0000E9090000}"/>
    <cellStyle name="Normal 18 8" xfId="2538" xr:uid="{00000000-0005-0000-0000-0000EA090000}"/>
    <cellStyle name="Normal 19" xfId="2539" xr:uid="{00000000-0005-0000-0000-0000EB090000}"/>
    <cellStyle name="Normal 2" xfId="2540" xr:uid="{00000000-0005-0000-0000-0000EC090000}"/>
    <cellStyle name="Normal 2 2" xfId="2541" xr:uid="{00000000-0005-0000-0000-0000ED090000}"/>
    <cellStyle name="Normal 2 2 2" xfId="2542" xr:uid="{00000000-0005-0000-0000-0000EE090000}"/>
    <cellStyle name="Normal 2 2 3" xfId="2543" xr:uid="{00000000-0005-0000-0000-0000EF090000}"/>
    <cellStyle name="Normal 2 2 4" xfId="2544" xr:uid="{00000000-0005-0000-0000-0000F0090000}"/>
    <cellStyle name="Normal 2 2 5" xfId="2545" xr:uid="{00000000-0005-0000-0000-0000F1090000}"/>
    <cellStyle name="Normal 2 3" xfId="2546" xr:uid="{00000000-0005-0000-0000-0000F2090000}"/>
    <cellStyle name="Normal 2 4" xfId="2547" xr:uid="{00000000-0005-0000-0000-0000F3090000}"/>
    <cellStyle name="Normal 2 5" xfId="2548" xr:uid="{00000000-0005-0000-0000-0000F4090000}"/>
    <cellStyle name="Normal 2 6" xfId="2549" xr:uid="{00000000-0005-0000-0000-0000F5090000}"/>
    <cellStyle name="Normal 20" xfId="2550" xr:uid="{00000000-0005-0000-0000-0000F6090000}"/>
    <cellStyle name="Normal 20 2" xfId="2551" xr:uid="{00000000-0005-0000-0000-0000F7090000}"/>
    <cellStyle name="Normal 20 2 2" xfId="2552" xr:uid="{00000000-0005-0000-0000-0000F8090000}"/>
    <cellStyle name="Normal 20 2 3" xfId="2553" xr:uid="{00000000-0005-0000-0000-0000F9090000}"/>
    <cellStyle name="Normal 20 3" xfId="2554" xr:uid="{00000000-0005-0000-0000-0000FA090000}"/>
    <cellStyle name="Normal 20 3 2" xfId="2555" xr:uid="{00000000-0005-0000-0000-0000FB090000}"/>
    <cellStyle name="Normal 20 4" xfId="2556" xr:uid="{00000000-0005-0000-0000-0000FC090000}"/>
    <cellStyle name="Normal 20 5" xfId="2557" xr:uid="{00000000-0005-0000-0000-0000FD090000}"/>
    <cellStyle name="Normal 21" xfId="2558" xr:uid="{00000000-0005-0000-0000-0000FE090000}"/>
    <cellStyle name="Normal 22" xfId="2559" xr:uid="{00000000-0005-0000-0000-0000FF090000}"/>
    <cellStyle name="Normal 22 2" xfId="2560" xr:uid="{00000000-0005-0000-0000-0000000A0000}"/>
    <cellStyle name="Normal 22 3" xfId="2561" xr:uid="{00000000-0005-0000-0000-0000010A0000}"/>
    <cellStyle name="Normal 23" xfId="2562" xr:uid="{00000000-0005-0000-0000-0000020A0000}"/>
    <cellStyle name="Normal 24" xfId="2563" xr:uid="{00000000-0005-0000-0000-0000030A0000}"/>
    <cellStyle name="Normal 25" xfId="2564" xr:uid="{00000000-0005-0000-0000-0000040A0000}"/>
    <cellStyle name="Normal 26" xfId="2565" xr:uid="{00000000-0005-0000-0000-0000050A0000}"/>
    <cellStyle name="Normal 26 2" xfId="2566" xr:uid="{00000000-0005-0000-0000-0000060A0000}"/>
    <cellStyle name="Normal 26 3" xfId="2567" xr:uid="{00000000-0005-0000-0000-0000070A0000}"/>
    <cellStyle name="Normal 26 3 2" xfId="2568" xr:uid="{00000000-0005-0000-0000-0000080A0000}"/>
    <cellStyle name="Normal 27" xfId="2569" xr:uid="{00000000-0005-0000-0000-0000090A0000}"/>
    <cellStyle name="Normal 28" xfId="2570" xr:uid="{00000000-0005-0000-0000-00000A0A0000}"/>
    <cellStyle name="Normal 28 2" xfId="2571" xr:uid="{00000000-0005-0000-0000-00000B0A0000}"/>
    <cellStyle name="Normal 29" xfId="2572" xr:uid="{00000000-0005-0000-0000-00000C0A0000}"/>
    <cellStyle name="Normal 3" xfId="2573" xr:uid="{00000000-0005-0000-0000-00000D0A0000}"/>
    <cellStyle name="Normal 3 2" xfId="2574" xr:uid="{00000000-0005-0000-0000-00000E0A0000}"/>
    <cellStyle name="Normal 3 2 2" xfId="2575" xr:uid="{00000000-0005-0000-0000-00000F0A0000}"/>
    <cellStyle name="Normal 3 2 3" xfId="2576" xr:uid="{00000000-0005-0000-0000-0000100A0000}"/>
    <cellStyle name="Normal 3 2 4" xfId="2577" xr:uid="{00000000-0005-0000-0000-0000110A0000}"/>
    <cellStyle name="Normal 3 2 5" xfId="2578" xr:uid="{00000000-0005-0000-0000-0000120A0000}"/>
    <cellStyle name="Normal 3 2 6" xfId="2579" xr:uid="{00000000-0005-0000-0000-0000130A0000}"/>
    <cellStyle name="Normal 3 2 7" xfId="2580" xr:uid="{00000000-0005-0000-0000-0000140A0000}"/>
    <cellStyle name="Normal 3 3" xfId="2581" xr:uid="{00000000-0005-0000-0000-0000150A0000}"/>
    <cellStyle name="Normal 3 3 2" xfId="2582" xr:uid="{00000000-0005-0000-0000-0000160A0000}"/>
    <cellStyle name="Normal 3 3 3" xfId="2583" xr:uid="{00000000-0005-0000-0000-0000170A0000}"/>
    <cellStyle name="Normal 3 3 4" xfId="2584" xr:uid="{00000000-0005-0000-0000-0000180A0000}"/>
    <cellStyle name="Normal 3 3 5" xfId="2585" xr:uid="{00000000-0005-0000-0000-0000190A0000}"/>
    <cellStyle name="Normal 3 3 6" xfId="2586" xr:uid="{00000000-0005-0000-0000-00001A0A0000}"/>
    <cellStyle name="Normal 3 4" xfId="2587" xr:uid="{00000000-0005-0000-0000-00001B0A0000}"/>
    <cellStyle name="Normal 3 4 2" xfId="2588" xr:uid="{00000000-0005-0000-0000-00001C0A0000}"/>
    <cellStyle name="Normal 3 4 3" xfId="2589" xr:uid="{00000000-0005-0000-0000-00001D0A0000}"/>
    <cellStyle name="Normal 3 5" xfId="2590" xr:uid="{00000000-0005-0000-0000-00001E0A0000}"/>
    <cellStyle name="Normal 3 5 2" xfId="2591" xr:uid="{00000000-0005-0000-0000-00001F0A0000}"/>
    <cellStyle name="Normal 3 6" xfId="2592" xr:uid="{00000000-0005-0000-0000-0000200A0000}"/>
    <cellStyle name="Normal 30" xfId="2593" xr:uid="{00000000-0005-0000-0000-0000210A0000}"/>
    <cellStyle name="Normal 30 2" xfId="2594" xr:uid="{00000000-0005-0000-0000-0000220A0000}"/>
    <cellStyle name="Normal 31" xfId="2595" xr:uid="{00000000-0005-0000-0000-0000230A0000}"/>
    <cellStyle name="Normal 31 2" xfId="2596" xr:uid="{00000000-0005-0000-0000-0000240A0000}"/>
    <cellStyle name="Normal 32" xfId="2597" xr:uid="{00000000-0005-0000-0000-0000250A0000}"/>
    <cellStyle name="Normal 32 2" xfId="2598" xr:uid="{00000000-0005-0000-0000-0000260A0000}"/>
    <cellStyle name="Normal 33" xfId="2599" xr:uid="{00000000-0005-0000-0000-0000270A0000}"/>
    <cellStyle name="Normal 4" xfId="2600" xr:uid="{00000000-0005-0000-0000-0000280A0000}"/>
    <cellStyle name="Normal 4 2" xfId="2601" xr:uid="{00000000-0005-0000-0000-0000290A0000}"/>
    <cellStyle name="Normal 4 2 2" xfId="2602" xr:uid="{00000000-0005-0000-0000-00002A0A0000}"/>
    <cellStyle name="Normal 4 2 2 2" xfId="2603" xr:uid="{00000000-0005-0000-0000-00002B0A0000}"/>
    <cellStyle name="Normal 4 2 2 3" xfId="2604" xr:uid="{00000000-0005-0000-0000-00002C0A0000}"/>
    <cellStyle name="Normal 4 2 3" xfId="2605" xr:uid="{00000000-0005-0000-0000-00002D0A0000}"/>
    <cellStyle name="Normal 4 3" xfId="2606" xr:uid="{00000000-0005-0000-0000-00002E0A0000}"/>
    <cellStyle name="Normal 4 3 2" xfId="2607" xr:uid="{00000000-0005-0000-0000-00002F0A0000}"/>
    <cellStyle name="Normal 4 3 3" xfId="2608" xr:uid="{00000000-0005-0000-0000-0000300A0000}"/>
    <cellStyle name="Normal 4 4" xfId="2609" xr:uid="{00000000-0005-0000-0000-0000310A0000}"/>
    <cellStyle name="Normal 4 5" xfId="2610" xr:uid="{00000000-0005-0000-0000-0000320A0000}"/>
    <cellStyle name="Normal 4 6" xfId="2611" xr:uid="{00000000-0005-0000-0000-0000330A0000}"/>
    <cellStyle name="Normal 4 7" xfId="2612" xr:uid="{00000000-0005-0000-0000-0000340A0000}"/>
    <cellStyle name="Normal 4 8" xfId="2613" xr:uid="{00000000-0005-0000-0000-0000350A0000}"/>
    <cellStyle name="Normal 5" xfId="2614" xr:uid="{00000000-0005-0000-0000-0000360A0000}"/>
    <cellStyle name="Normal 5 2" xfId="2615" xr:uid="{00000000-0005-0000-0000-0000370A0000}"/>
    <cellStyle name="Normal 5 3" xfId="2616" xr:uid="{00000000-0005-0000-0000-0000380A0000}"/>
    <cellStyle name="Normal 5 4" xfId="2617" xr:uid="{00000000-0005-0000-0000-0000390A0000}"/>
    <cellStyle name="Normal 5 5" xfId="2618" xr:uid="{00000000-0005-0000-0000-00003A0A0000}"/>
    <cellStyle name="Normal 6" xfId="2619" xr:uid="{00000000-0005-0000-0000-00003B0A0000}"/>
    <cellStyle name="Normal 6 2" xfId="2620" xr:uid="{00000000-0005-0000-0000-00003C0A0000}"/>
    <cellStyle name="Normal 6 2 2" xfId="2621" xr:uid="{00000000-0005-0000-0000-00003D0A0000}"/>
    <cellStyle name="Normal 6 2 3" xfId="2622" xr:uid="{00000000-0005-0000-0000-00003E0A0000}"/>
    <cellStyle name="Normal 6 2 4" xfId="2623" xr:uid="{00000000-0005-0000-0000-00003F0A0000}"/>
    <cellStyle name="Normal 6 3" xfId="2624" xr:uid="{00000000-0005-0000-0000-0000400A0000}"/>
    <cellStyle name="Normal 6 4" xfId="2625" xr:uid="{00000000-0005-0000-0000-0000410A0000}"/>
    <cellStyle name="Normal 6 5" xfId="2626" xr:uid="{00000000-0005-0000-0000-0000420A0000}"/>
    <cellStyle name="Normal 6 6" xfId="2949" xr:uid="{00000000-0005-0000-0000-0000430A0000}"/>
    <cellStyle name="Normal 7" xfId="2627" xr:uid="{00000000-0005-0000-0000-0000440A0000}"/>
    <cellStyle name="Normal 7 2" xfId="2628" xr:uid="{00000000-0005-0000-0000-0000450A0000}"/>
    <cellStyle name="Normal 7 2 2" xfId="2629" xr:uid="{00000000-0005-0000-0000-0000460A0000}"/>
    <cellStyle name="Normal 7 2 2 2" xfId="2630" xr:uid="{00000000-0005-0000-0000-0000470A0000}"/>
    <cellStyle name="Normal 7 2 2 3" xfId="2631" xr:uid="{00000000-0005-0000-0000-0000480A0000}"/>
    <cellStyle name="Normal 7 2 2 4" xfId="2632" xr:uid="{00000000-0005-0000-0000-0000490A0000}"/>
    <cellStyle name="Normal 7 2 2 5" xfId="2633" xr:uid="{00000000-0005-0000-0000-00004A0A0000}"/>
    <cellStyle name="Normal 7 2 3" xfId="2634" xr:uid="{00000000-0005-0000-0000-00004B0A0000}"/>
    <cellStyle name="Normal 7 2 3 2" xfId="2635" xr:uid="{00000000-0005-0000-0000-00004C0A0000}"/>
    <cellStyle name="Normal 7 2 3 3" xfId="2636" xr:uid="{00000000-0005-0000-0000-00004D0A0000}"/>
    <cellStyle name="Normal 7 2 3 4" xfId="2637" xr:uid="{00000000-0005-0000-0000-00004E0A0000}"/>
    <cellStyle name="Normal 7 2 4" xfId="2638" xr:uid="{00000000-0005-0000-0000-00004F0A0000}"/>
    <cellStyle name="Normal 7 2 4 2" xfId="2639" xr:uid="{00000000-0005-0000-0000-0000500A0000}"/>
    <cellStyle name="Normal 7 2 4 3" xfId="2640" xr:uid="{00000000-0005-0000-0000-0000510A0000}"/>
    <cellStyle name="Normal 7 2 4 4" xfId="2950" xr:uid="{00000000-0005-0000-0000-0000520A0000}"/>
    <cellStyle name="Normal 7 2 5" xfId="2641" xr:uid="{00000000-0005-0000-0000-0000530A0000}"/>
    <cellStyle name="Normal 7 2 5 2" xfId="2642" xr:uid="{00000000-0005-0000-0000-0000540A0000}"/>
    <cellStyle name="Normal 7 2 5 3" xfId="2643" xr:uid="{00000000-0005-0000-0000-0000550A0000}"/>
    <cellStyle name="Normal 7 2 5 4" xfId="2644" xr:uid="{00000000-0005-0000-0000-0000560A0000}"/>
    <cellStyle name="Normal 7 2 5 5" xfId="2951" xr:uid="{00000000-0005-0000-0000-0000570A0000}"/>
    <cellStyle name="Normal 7 2 6" xfId="2645" xr:uid="{00000000-0005-0000-0000-0000580A0000}"/>
    <cellStyle name="Normal 7 2 7" xfId="2646" xr:uid="{00000000-0005-0000-0000-0000590A0000}"/>
    <cellStyle name="Normal 7 2 8" xfId="2647" xr:uid="{00000000-0005-0000-0000-00005A0A0000}"/>
    <cellStyle name="Normal 7 3" xfId="2648" xr:uid="{00000000-0005-0000-0000-00005B0A0000}"/>
    <cellStyle name="Normal 7 3 2" xfId="2649" xr:uid="{00000000-0005-0000-0000-00005C0A0000}"/>
    <cellStyle name="Normal 7 3 3" xfId="2650" xr:uid="{00000000-0005-0000-0000-00005D0A0000}"/>
    <cellStyle name="Normal 7 4" xfId="2651" xr:uid="{00000000-0005-0000-0000-00005E0A0000}"/>
    <cellStyle name="Normal 7 4 2" xfId="2652" xr:uid="{00000000-0005-0000-0000-00005F0A0000}"/>
    <cellStyle name="Normal 7 4 2 2" xfId="2952" xr:uid="{00000000-0005-0000-0000-0000600A0000}"/>
    <cellStyle name="Normal 7 4 3" xfId="2653" xr:uid="{00000000-0005-0000-0000-0000610A0000}"/>
    <cellStyle name="Normal 7 5" xfId="2654" xr:uid="{00000000-0005-0000-0000-0000620A0000}"/>
    <cellStyle name="Normal 7 5 2" xfId="2655" xr:uid="{00000000-0005-0000-0000-0000630A0000}"/>
    <cellStyle name="Normal 7 5 3" xfId="2656" xr:uid="{00000000-0005-0000-0000-0000640A0000}"/>
    <cellStyle name="Normal 7 5 4" xfId="2953" xr:uid="{00000000-0005-0000-0000-0000650A0000}"/>
    <cellStyle name="Normal 7 6" xfId="2657" xr:uid="{00000000-0005-0000-0000-0000660A0000}"/>
    <cellStyle name="Normal 7 7" xfId="2658" xr:uid="{00000000-0005-0000-0000-0000670A0000}"/>
    <cellStyle name="Normal 7 8" xfId="2659" xr:uid="{00000000-0005-0000-0000-0000680A0000}"/>
    <cellStyle name="Normal 7 9" xfId="2660" xr:uid="{00000000-0005-0000-0000-0000690A0000}"/>
    <cellStyle name="Normal 8" xfId="2661" xr:uid="{00000000-0005-0000-0000-00006A0A0000}"/>
    <cellStyle name="Normal 8 2" xfId="2662" xr:uid="{00000000-0005-0000-0000-00006B0A0000}"/>
    <cellStyle name="Normal 8 2 2" xfId="2663" xr:uid="{00000000-0005-0000-0000-00006C0A0000}"/>
    <cellStyle name="Normal 8 2 3" xfId="2664" xr:uid="{00000000-0005-0000-0000-00006D0A0000}"/>
    <cellStyle name="Normal 8 2 4" xfId="2665" xr:uid="{00000000-0005-0000-0000-00006E0A0000}"/>
    <cellStyle name="Normal 8 2 5" xfId="2666" xr:uid="{00000000-0005-0000-0000-00006F0A0000}"/>
    <cellStyle name="Normal 8 2 6" xfId="2667" xr:uid="{00000000-0005-0000-0000-0000700A0000}"/>
    <cellStyle name="Normal 8 3" xfId="2668" xr:uid="{00000000-0005-0000-0000-0000710A0000}"/>
    <cellStyle name="Normal 8 3 2" xfId="2669" xr:uid="{00000000-0005-0000-0000-0000720A0000}"/>
    <cellStyle name="Normal 8 3 3" xfId="2670" xr:uid="{00000000-0005-0000-0000-0000730A0000}"/>
    <cellStyle name="Normal 8 3 4" xfId="2671" xr:uid="{00000000-0005-0000-0000-0000740A0000}"/>
    <cellStyle name="Normal 8 3 5" xfId="2672" xr:uid="{00000000-0005-0000-0000-0000750A0000}"/>
    <cellStyle name="Normal 8 4" xfId="2673" xr:uid="{00000000-0005-0000-0000-0000760A0000}"/>
    <cellStyle name="Normal 8 4 2" xfId="2674" xr:uid="{00000000-0005-0000-0000-0000770A0000}"/>
    <cellStyle name="Normal 8 4 3" xfId="2675" xr:uid="{00000000-0005-0000-0000-0000780A0000}"/>
    <cellStyle name="Normal 8 5" xfId="2676" xr:uid="{00000000-0005-0000-0000-0000790A0000}"/>
    <cellStyle name="Normal 8 5 2" xfId="2677" xr:uid="{00000000-0005-0000-0000-00007A0A0000}"/>
    <cellStyle name="Normal 8 5 3" xfId="2678" xr:uid="{00000000-0005-0000-0000-00007B0A0000}"/>
    <cellStyle name="Normal 8 6" xfId="2679" xr:uid="{00000000-0005-0000-0000-00007C0A0000}"/>
    <cellStyle name="Normal 8 6 2" xfId="2680" xr:uid="{00000000-0005-0000-0000-00007D0A0000}"/>
    <cellStyle name="Normal 8 6 3" xfId="2681" xr:uid="{00000000-0005-0000-0000-00007E0A0000}"/>
    <cellStyle name="Normal 8 7" xfId="2682" xr:uid="{00000000-0005-0000-0000-00007F0A0000}"/>
    <cellStyle name="Normal 8 8" xfId="2683" xr:uid="{00000000-0005-0000-0000-0000800A0000}"/>
    <cellStyle name="Normal 8 9" xfId="2684" xr:uid="{00000000-0005-0000-0000-0000810A0000}"/>
    <cellStyle name="Normal 9" xfId="2685" xr:uid="{00000000-0005-0000-0000-0000820A0000}"/>
    <cellStyle name="Normal 9 2" xfId="2686" xr:uid="{00000000-0005-0000-0000-0000830A0000}"/>
    <cellStyle name="Normal 9 2 2" xfId="2687" xr:uid="{00000000-0005-0000-0000-0000840A0000}"/>
    <cellStyle name="Normal 9 2 3" xfId="2688" xr:uid="{00000000-0005-0000-0000-0000850A0000}"/>
    <cellStyle name="Normal 9 3" xfId="2689" xr:uid="{00000000-0005-0000-0000-0000860A0000}"/>
    <cellStyle name="Normal 9 4" xfId="2690" xr:uid="{00000000-0005-0000-0000-0000870A0000}"/>
    <cellStyle name="Normal 9 5" xfId="2691" xr:uid="{00000000-0005-0000-0000-0000880A0000}"/>
    <cellStyle name="Normal 9 6" xfId="2692" xr:uid="{00000000-0005-0000-0000-0000890A0000}"/>
    <cellStyle name="Normal_Reference Data" xfId="2693" xr:uid="{00000000-0005-0000-0000-00008A0A0000}"/>
    <cellStyle name="Note" xfId="2694" builtinId="10" customBuiltin="1"/>
    <cellStyle name="Note 10" xfId="2695" xr:uid="{00000000-0005-0000-0000-00008C0A0000}"/>
    <cellStyle name="Note 11" xfId="2696" xr:uid="{00000000-0005-0000-0000-00008D0A0000}"/>
    <cellStyle name="Note 12" xfId="2697" xr:uid="{00000000-0005-0000-0000-00008E0A0000}"/>
    <cellStyle name="Note 13" xfId="2698" xr:uid="{00000000-0005-0000-0000-00008F0A0000}"/>
    <cellStyle name="Note 14" xfId="2699" xr:uid="{00000000-0005-0000-0000-0000900A0000}"/>
    <cellStyle name="Note 15" xfId="2700" xr:uid="{00000000-0005-0000-0000-0000910A0000}"/>
    <cellStyle name="Note 2" xfId="2701" xr:uid="{00000000-0005-0000-0000-0000920A0000}"/>
    <cellStyle name="Note 2 2" xfId="2702" xr:uid="{00000000-0005-0000-0000-0000930A0000}"/>
    <cellStyle name="Note 2 2 2" xfId="2703" xr:uid="{00000000-0005-0000-0000-0000940A0000}"/>
    <cellStyle name="Note 2 3" xfId="2704" xr:uid="{00000000-0005-0000-0000-0000950A0000}"/>
    <cellStyle name="Note 2 3 2" xfId="2705" xr:uid="{00000000-0005-0000-0000-0000960A0000}"/>
    <cellStyle name="Note 2 3 2 2" xfId="2706" xr:uid="{00000000-0005-0000-0000-0000970A0000}"/>
    <cellStyle name="Note 2 3 3" xfId="2707" xr:uid="{00000000-0005-0000-0000-0000980A0000}"/>
    <cellStyle name="Note 2 3 4" xfId="2708" xr:uid="{00000000-0005-0000-0000-0000990A0000}"/>
    <cellStyle name="Note 2 3 5" xfId="2709" xr:uid="{00000000-0005-0000-0000-00009A0A0000}"/>
    <cellStyle name="Note 2 3 6" xfId="2710" xr:uid="{00000000-0005-0000-0000-00009B0A0000}"/>
    <cellStyle name="Note 2 4" xfId="2711" xr:uid="{00000000-0005-0000-0000-00009C0A0000}"/>
    <cellStyle name="Note 2 4 2" xfId="2712" xr:uid="{00000000-0005-0000-0000-00009D0A0000}"/>
    <cellStyle name="Note 2 4 3" xfId="2713" xr:uid="{00000000-0005-0000-0000-00009E0A0000}"/>
    <cellStyle name="Note 2 4 4" xfId="2714" xr:uid="{00000000-0005-0000-0000-00009F0A0000}"/>
    <cellStyle name="Note 2 4 5" xfId="2715" xr:uid="{00000000-0005-0000-0000-0000A00A0000}"/>
    <cellStyle name="Note 2 5" xfId="2716" xr:uid="{00000000-0005-0000-0000-0000A10A0000}"/>
    <cellStyle name="Note 2 5 2" xfId="2717" xr:uid="{00000000-0005-0000-0000-0000A20A0000}"/>
    <cellStyle name="Note 2 5 3" xfId="2718" xr:uid="{00000000-0005-0000-0000-0000A30A0000}"/>
    <cellStyle name="Note 2 6" xfId="2719" xr:uid="{00000000-0005-0000-0000-0000A40A0000}"/>
    <cellStyle name="Note 3" xfId="2720" xr:uid="{00000000-0005-0000-0000-0000A50A0000}"/>
    <cellStyle name="Note 3 2" xfId="2721" xr:uid="{00000000-0005-0000-0000-0000A60A0000}"/>
    <cellStyle name="Note 3 3" xfId="2722" xr:uid="{00000000-0005-0000-0000-0000A70A0000}"/>
    <cellStyle name="Note 3 4" xfId="2723" xr:uid="{00000000-0005-0000-0000-0000A80A0000}"/>
    <cellStyle name="Note 3 5" xfId="2724" xr:uid="{00000000-0005-0000-0000-0000A90A0000}"/>
    <cellStyle name="Note 4" xfId="2725" xr:uid="{00000000-0005-0000-0000-0000AA0A0000}"/>
    <cellStyle name="Note 4 2" xfId="2726" xr:uid="{00000000-0005-0000-0000-0000AB0A0000}"/>
    <cellStyle name="Note 4 2 2" xfId="2727" xr:uid="{00000000-0005-0000-0000-0000AC0A0000}"/>
    <cellStyle name="Note 4 2 3" xfId="2728" xr:uid="{00000000-0005-0000-0000-0000AD0A0000}"/>
    <cellStyle name="Note 4 2 4" xfId="2729" xr:uid="{00000000-0005-0000-0000-0000AE0A0000}"/>
    <cellStyle name="Note 4 3" xfId="2730" xr:uid="{00000000-0005-0000-0000-0000AF0A0000}"/>
    <cellStyle name="Note 4 3 2" xfId="2731" xr:uid="{00000000-0005-0000-0000-0000B00A0000}"/>
    <cellStyle name="Note 4 3 3" xfId="2732" xr:uid="{00000000-0005-0000-0000-0000B10A0000}"/>
    <cellStyle name="Note 4 3 4" xfId="2733" xr:uid="{00000000-0005-0000-0000-0000B20A0000}"/>
    <cellStyle name="Note 4 4" xfId="2734" xr:uid="{00000000-0005-0000-0000-0000B30A0000}"/>
    <cellStyle name="Note 5" xfId="2735" xr:uid="{00000000-0005-0000-0000-0000B40A0000}"/>
    <cellStyle name="Note 5 2" xfId="2736" xr:uid="{00000000-0005-0000-0000-0000B50A0000}"/>
    <cellStyle name="Note 5 2 2" xfId="2737" xr:uid="{00000000-0005-0000-0000-0000B60A0000}"/>
    <cellStyle name="Note 5 2 3" xfId="2738" xr:uid="{00000000-0005-0000-0000-0000B70A0000}"/>
    <cellStyle name="Note 5 3" xfId="2739" xr:uid="{00000000-0005-0000-0000-0000B80A0000}"/>
    <cellStyle name="Note 5 3 2" xfId="2740" xr:uid="{00000000-0005-0000-0000-0000B90A0000}"/>
    <cellStyle name="Note 5 3 3" xfId="2741" xr:uid="{00000000-0005-0000-0000-0000BA0A0000}"/>
    <cellStyle name="Note 5 4" xfId="2742" xr:uid="{00000000-0005-0000-0000-0000BB0A0000}"/>
    <cellStyle name="Note 5 4 2" xfId="2743" xr:uid="{00000000-0005-0000-0000-0000BC0A0000}"/>
    <cellStyle name="Note 5 4 3" xfId="2744" xr:uid="{00000000-0005-0000-0000-0000BD0A0000}"/>
    <cellStyle name="Note 6" xfId="2745" xr:uid="{00000000-0005-0000-0000-0000BE0A0000}"/>
    <cellStyle name="Note 6 2" xfId="2746" xr:uid="{00000000-0005-0000-0000-0000BF0A0000}"/>
    <cellStyle name="Note 6 3" xfId="2747" xr:uid="{00000000-0005-0000-0000-0000C00A0000}"/>
    <cellStyle name="Note 6 4" xfId="2748" xr:uid="{00000000-0005-0000-0000-0000C10A0000}"/>
    <cellStyle name="Note 7" xfId="2749" xr:uid="{00000000-0005-0000-0000-0000C20A0000}"/>
    <cellStyle name="Note 7 2" xfId="2750" xr:uid="{00000000-0005-0000-0000-0000C30A0000}"/>
    <cellStyle name="Note 7 3" xfId="2751" xr:uid="{00000000-0005-0000-0000-0000C40A0000}"/>
    <cellStyle name="Note 8" xfId="2752" xr:uid="{00000000-0005-0000-0000-0000C50A0000}"/>
    <cellStyle name="Note 8 2" xfId="2753" xr:uid="{00000000-0005-0000-0000-0000C60A0000}"/>
    <cellStyle name="Note 9" xfId="2754" xr:uid="{00000000-0005-0000-0000-0000C70A0000}"/>
    <cellStyle name="Note 9 2" xfId="2755" xr:uid="{00000000-0005-0000-0000-0000C80A0000}"/>
    <cellStyle name="Note 9 3" xfId="2756" xr:uid="{00000000-0005-0000-0000-0000C90A0000}"/>
    <cellStyle name="Note 9 4" xfId="2757" xr:uid="{00000000-0005-0000-0000-0000CA0A0000}"/>
    <cellStyle name="Output" xfId="2758" builtinId="21" customBuiltin="1"/>
    <cellStyle name="Output 10" xfId="2759" xr:uid="{00000000-0005-0000-0000-0000CC0A0000}"/>
    <cellStyle name="Output 10 2" xfId="2760" xr:uid="{00000000-0005-0000-0000-0000CD0A0000}"/>
    <cellStyle name="Output 10 3" xfId="2761" xr:uid="{00000000-0005-0000-0000-0000CE0A0000}"/>
    <cellStyle name="Output 11" xfId="2762" xr:uid="{00000000-0005-0000-0000-0000CF0A0000}"/>
    <cellStyle name="Output 12" xfId="2763" xr:uid="{00000000-0005-0000-0000-0000D00A0000}"/>
    <cellStyle name="Output 13" xfId="2764" xr:uid="{00000000-0005-0000-0000-0000D10A0000}"/>
    <cellStyle name="Output 14" xfId="2765" xr:uid="{00000000-0005-0000-0000-0000D20A0000}"/>
    <cellStyle name="Output 2" xfId="2766" xr:uid="{00000000-0005-0000-0000-0000D30A0000}"/>
    <cellStyle name="Output 2 2" xfId="2767" xr:uid="{00000000-0005-0000-0000-0000D40A0000}"/>
    <cellStyle name="Output 2 2 2" xfId="2768" xr:uid="{00000000-0005-0000-0000-0000D50A0000}"/>
    <cellStyle name="Output 2 2 3" xfId="2769" xr:uid="{00000000-0005-0000-0000-0000D60A0000}"/>
    <cellStyle name="Output 2 2 4" xfId="2770" xr:uid="{00000000-0005-0000-0000-0000D70A0000}"/>
    <cellStyle name="Output 2 2 5" xfId="2771" xr:uid="{00000000-0005-0000-0000-0000D80A0000}"/>
    <cellStyle name="Output 2 3" xfId="2772" xr:uid="{00000000-0005-0000-0000-0000D90A0000}"/>
    <cellStyle name="Output 2 3 2" xfId="2773" xr:uid="{00000000-0005-0000-0000-0000DA0A0000}"/>
    <cellStyle name="Output 2 3 3" xfId="2774" xr:uid="{00000000-0005-0000-0000-0000DB0A0000}"/>
    <cellStyle name="Output 2 4" xfId="2775" xr:uid="{00000000-0005-0000-0000-0000DC0A0000}"/>
    <cellStyle name="Output 2 5" xfId="2776" xr:uid="{00000000-0005-0000-0000-0000DD0A0000}"/>
    <cellStyle name="Output 3" xfId="2777" xr:uid="{00000000-0005-0000-0000-0000DE0A0000}"/>
    <cellStyle name="Output 3 2" xfId="2778" xr:uid="{00000000-0005-0000-0000-0000DF0A0000}"/>
    <cellStyle name="Output 3 3" xfId="2779" xr:uid="{00000000-0005-0000-0000-0000E00A0000}"/>
    <cellStyle name="Output 3 4" xfId="2780" xr:uid="{00000000-0005-0000-0000-0000E10A0000}"/>
    <cellStyle name="Output 4" xfId="2781" xr:uid="{00000000-0005-0000-0000-0000E20A0000}"/>
    <cellStyle name="Output 4 2" xfId="2782" xr:uid="{00000000-0005-0000-0000-0000E30A0000}"/>
    <cellStyle name="Output 4 3" xfId="2783" xr:uid="{00000000-0005-0000-0000-0000E40A0000}"/>
    <cellStyle name="Output 4 4" xfId="2784" xr:uid="{00000000-0005-0000-0000-0000E50A0000}"/>
    <cellStyle name="Output 5" xfId="2785" xr:uid="{00000000-0005-0000-0000-0000E60A0000}"/>
    <cellStyle name="Output 5 2" xfId="2786" xr:uid="{00000000-0005-0000-0000-0000E70A0000}"/>
    <cellStyle name="Output 5 2 2" xfId="2787" xr:uid="{00000000-0005-0000-0000-0000E80A0000}"/>
    <cellStyle name="Output 5 2 3" xfId="2788" xr:uid="{00000000-0005-0000-0000-0000E90A0000}"/>
    <cellStyle name="Output 5 2 4" xfId="2789" xr:uid="{00000000-0005-0000-0000-0000EA0A0000}"/>
    <cellStyle name="Output 5 3" xfId="2790" xr:uid="{00000000-0005-0000-0000-0000EB0A0000}"/>
    <cellStyle name="Output 5 3 2" xfId="2791" xr:uid="{00000000-0005-0000-0000-0000EC0A0000}"/>
    <cellStyle name="Output 5 3 3" xfId="2792" xr:uid="{00000000-0005-0000-0000-0000ED0A0000}"/>
    <cellStyle name="Output 5 4" xfId="2793" xr:uid="{00000000-0005-0000-0000-0000EE0A0000}"/>
    <cellStyle name="Output 5 4 2" xfId="2794" xr:uid="{00000000-0005-0000-0000-0000EF0A0000}"/>
    <cellStyle name="Output 5 4 3" xfId="2795" xr:uid="{00000000-0005-0000-0000-0000F00A0000}"/>
    <cellStyle name="Output 6" xfId="2796" xr:uid="{00000000-0005-0000-0000-0000F10A0000}"/>
    <cellStyle name="Output 6 2" xfId="2797" xr:uid="{00000000-0005-0000-0000-0000F20A0000}"/>
    <cellStyle name="Output 6 3" xfId="2798" xr:uid="{00000000-0005-0000-0000-0000F30A0000}"/>
    <cellStyle name="Output 7" xfId="2799" xr:uid="{00000000-0005-0000-0000-0000F40A0000}"/>
    <cellStyle name="Output 7 2" xfId="2800" xr:uid="{00000000-0005-0000-0000-0000F50A0000}"/>
    <cellStyle name="Output 8" xfId="2801" xr:uid="{00000000-0005-0000-0000-0000F60A0000}"/>
    <cellStyle name="Output 9" xfId="2802" xr:uid="{00000000-0005-0000-0000-0000F70A0000}"/>
    <cellStyle name="Output 9 2" xfId="2803" xr:uid="{00000000-0005-0000-0000-0000F80A0000}"/>
    <cellStyle name="Output 9 3" xfId="2804" xr:uid="{00000000-0005-0000-0000-0000F90A0000}"/>
    <cellStyle name="Per cent" xfId="2948" builtinId="5"/>
    <cellStyle name="Percent 2" xfId="2805" xr:uid="{00000000-0005-0000-0000-0000FB0A0000}"/>
    <cellStyle name="Percent 3" xfId="2806" xr:uid="{00000000-0005-0000-0000-0000FC0A0000}"/>
    <cellStyle name="Title" xfId="2807" builtinId="15" customBuiltin="1"/>
    <cellStyle name="Title 10" xfId="2808" xr:uid="{00000000-0005-0000-0000-0000FE0A0000}"/>
    <cellStyle name="Title 10 2" xfId="2809" xr:uid="{00000000-0005-0000-0000-0000FF0A0000}"/>
    <cellStyle name="Title 10 3" xfId="2810" xr:uid="{00000000-0005-0000-0000-0000000B0000}"/>
    <cellStyle name="Title 11" xfId="2811" xr:uid="{00000000-0005-0000-0000-0000010B0000}"/>
    <cellStyle name="Title 12" xfId="2812" xr:uid="{00000000-0005-0000-0000-0000020B0000}"/>
    <cellStyle name="Title 13" xfId="2813" xr:uid="{00000000-0005-0000-0000-0000030B0000}"/>
    <cellStyle name="Title 14" xfId="2814" xr:uid="{00000000-0005-0000-0000-0000040B0000}"/>
    <cellStyle name="Title 2" xfId="2815" xr:uid="{00000000-0005-0000-0000-0000050B0000}"/>
    <cellStyle name="Title 2 2" xfId="2816" xr:uid="{00000000-0005-0000-0000-0000060B0000}"/>
    <cellStyle name="Title 2 2 2" xfId="2817" xr:uid="{00000000-0005-0000-0000-0000070B0000}"/>
    <cellStyle name="Title 2 2 3" xfId="2818" xr:uid="{00000000-0005-0000-0000-0000080B0000}"/>
    <cellStyle name="Title 2 2 4" xfId="2819" xr:uid="{00000000-0005-0000-0000-0000090B0000}"/>
    <cellStyle name="Title 2 2 5" xfId="2820" xr:uid="{00000000-0005-0000-0000-00000A0B0000}"/>
    <cellStyle name="Title 2 3" xfId="2821" xr:uid="{00000000-0005-0000-0000-00000B0B0000}"/>
    <cellStyle name="Title 2 3 2" xfId="2822" xr:uid="{00000000-0005-0000-0000-00000C0B0000}"/>
    <cellStyle name="Title 2 3 3" xfId="2823" xr:uid="{00000000-0005-0000-0000-00000D0B0000}"/>
    <cellStyle name="Title 2 4" xfId="2824" xr:uid="{00000000-0005-0000-0000-00000E0B0000}"/>
    <cellStyle name="Title 2 5" xfId="2825" xr:uid="{00000000-0005-0000-0000-00000F0B0000}"/>
    <cellStyle name="Title 3" xfId="2826" xr:uid="{00000000-0005-0000-0000-0000100B0000}"/>
    <cellStyle name="Title 3 2" xfId="2827" xr:uid="{00000000-0005-0000-0000-0000110B0000}"/>
    <cellStyle name="Title 3 3" xfId="2828" xr:uid="{00000000-0005-0000-0000-0000120B0000}"/>
    <cellStyle name="Title 3 4" xfId="2829" xr:uid="{00000000-0005-0000-0000-0000130B0000}"/>
    <cellStyle name="Title 4" xfId="2830" xr:uid="{00000000-0005-0000-0000-0000140B0000}"/>
    <cellStyle name="Title 4 2" xfId="2831" xr:uid="{00000000-0005-0000-0000-0000150B0000}"/>
    <cellStyle name="Title 4 3" xfId="2832" xr:uid="{00000000-0005-0000-0000-0000160B0000}"/>
    <cellStyle name="Title 4 4" xfId="2833" xr:uid="{00000000-0005-0000-0000-0000170B0000}"/>
    <cellStyle name="Title 5" xfId="2834" xr:uid="{00000000-0005-0000-0000-0000180B0000}"/>
    <cellStyle name="Title 5 2" xfId="2835" xr:uid="{00000000-0005-0000-0000-0000190B0000}"/>
    <cellStyle name="Title 5 2 2" xfId="2836" xr:uid="{00000000-0005-0000-0000-00001A0B0000}"/>
    <cellStyle name="Title 5 2 3" xfId="2837" xr:uid="{00000000-0005-0000-0000-00001B0B0000}"/>
    <cellStyle name="Title 5 2 4" xfId="2838" xr:uid="{00000000-0005-0000-0000-00001C0B0000}"/>
    <cellStyle name="Title 5 3" xfId="2839" xr:uid="{00000000-0005-0000-0000-00001D0B0000}"/>
    <cellStyle name="Title 5 3 2" xfId="2840" xr:uid="{00000000-0005-0000-0000-00001E0B0000}"/>
    <cellStyle name="Title 5 3 3" xfId="2841" xr:uid="{00000000-0005-0000-0000-00001F0B0000}"/>
    <cellStyle name="Title 5 4" xfId="2842" xr:uid="{00000000-0005-0000-0000-0000200B0000}"/>
    <cellStyle name="Title 5 4 2" xfId="2843" xr:uid="{00000000-0005-0000-0000-0000210B0000}"/>
    <cellStyle name="Title 5 4 3" xfId="2844" xr:uid="{00000000-0005-0000-0000-0000220B0000}"/>
    <cellStyle name="Title 6" xfId="2845" xr:uid="{00000000-0005-0000-0000-0000230B0000}"/>
    <cellStyle name="Title 6 2" xfId="2846" xr:uid="{00000000-0005-0000-0000-0000240B0000}"/>
    <cellStyle name="Title 6 3" xfId="2847" xr:uid="{00000000-0005-0000-0000-0000250B0000}"/>
    <cellStyle name="Title 7" xfId="2848" xr:uid="{00000000-0005-0000-0000-0000260B0000}"/>
    <cellStyle name="Title 7 2" xfId="2849" xr:uid="{00000000-0005-0000-0000-0000270B0000}"/>
    <cellStyle name="Title 8" xfId="2850" xr:uid="{00000000-0005-0000-0000-0000280B0000}"/>
    <cellStyle name="Title 9" xfId="2851" xr:uid="{00000000-0005-0000-0000-0000290B0000}"/>
    <cellStyle name="Title 9 2" xfId="2852" xr:uid="{00000000-0005-0000-0000-00002A0B0000}"/>
    <cellStyle name="Title 9 3" xfId="2853" xr:uid="{00000000-0005-0000-0000-00002B0B0000}"/>
    <cellStyle name="Total" xfId="2854" builtinId="25" customBuiltin="1"/>
    <cellStyle name="Total 10" xfId="2855" xr:uid="{00000000-0005-0000-0000-00002D0B0000}"/>
    <cellStyle name="Total 10 2" xfId="2856" xr:uid="{00000000-0005-0000-0000-00002E0B0000}"/>
    <cellStyle name="Total 10 3" xfId="2857" xr:uid="{00000000-0005-0000-0000-00002F0B0000}"/>
    <cellStyle name="Total 11" xfId="2858" xr:uid="{00000000-0005-0000-0000-0000300B0000}"/>
    <cellStyle name="Total 12" xfId="2859" xr:uid="{00000000-0005-0000-0000-0000310B0000}"/>
    <cellStyle name="Total 13" xfId="2860" xr:uid="{00000000-0005-0000-0000-0000320B0000}"/>
    <cellStyle name="Total 14" xfId="2861" xr:uid="{00000000-0005-0000-0000-0000330B0000}"/>
    <cellStyle name="Total 2" xfId="2862" xr:uid="{00000000-0005-0000-0000-0000340B0000}"/>
    <cellStyle name="Total 2 2" xfId="2863" xr:uid="{00000000-0005-0000-0000-0000350B0000}"/>
    <cellStyle name="Total 2 2 2" xfId="2864" xr:uid="{00000000-0005-0000-0000-0000360B0000}"/>
    <cellStyle name="Total 2 2 3" xfId="2865" xr:uid="{00000000-0005-0000-0000-0000370B0000}"/>
    <cellStyle name="Total 2 2 4" xfId="2866" xr:uid="{00000000-0005-0000-0000-0000380B0000}"/>
    <cellStyle name="Total 2 2 5" xfId="2867" xr:uid="{00000000-0005-0000-0000-0000390B0000}"/>
    <cellStyle name="Total 2 3" xfId="2868" xr:uid="{00000000-0005-0000-0000-00003A0B0000}"/>
    <cellStyle name="Total 2 3 2" xfId="2869" xr:uid="{00000000-0005-0000-0000-00003B0B0000}"/>
    <cellStyle name="Total 2 3 3" xfId="2870" xr:uid="{00000000-0005-0000-0000-00003C0B0000}"/>
    <cellStyle name="Total 2 4" xfId="2871" xr:uid="{00000000-0005-0000-0000-00003D0B0000}"/>
    <cellStyle name="Total 2 5" xfId="2872" xr:uid="{00000000-0005-0000-0000-00003E0B0000}"/>
    <cellStyle name="Total 3" xfId="2873" xr:uid="{00000000-0005-0000-0000-00003F0B0000}"/>
    <cellStyle name="Total 3 2" xfId="2874" xr:uid="{00000000-0005-0000-0000-0000400B0000}"/>
    <cellStyle name="Total 3 3" xfId="2875" xr:uid="{00000000-0005-0000-0000-0000410B0000}"/>
    <cellStyle name="Total 3 4" xfId="2876" xr:uid="{00000000-0005-0000-0000-0000420B0000}"/>
    <cellStyle name="Total 4" xfId="2877" xr:uid="{00000000-0005-0000-0000-0000430B0000}"/>
    <cellStyle name="Total 4 2" xfId="2878" xr:uid="{00000000-0005-0000-0000-0000440B0000}"/>
    <cellStyle name="Total 4 3" xfId="2879" xr:uid="{00000000-0005-0000-0000-0000450B0000}"/>
    <cellStyle name="Total 4 4" xfId="2880" xr:uid="{00000000-0005-0000-0000-0000460B0000}"/>
    <cellStyle name="Total 5" xfId="2881" xr:uid="{00000000-0005-0000-0000-0000470B0000}"/>
    <cellStyle name="Total 5 2" xfId="2882" xr:uid="{00000000-0005-0000-0000-0000480B0000}"/>
    <cellStyle name="Total 5 2 2" xfId="2883" xr:uid="{00000000-0005-0000-0000-0000490B0000}"/>
    <cellStyle name="Total 5 2 3" xfId="2884" xr:uid="{00000000-0005-0000-0000-00004A0B0000}"/>
    <cellStyle name="Total 5 2 4" xfId="2885" xr:uid="{00000000-0005-0000-0000-00004B0B0000}"/>
    <cellStyle name="Total 5 3" xfId="2886" xr:uid="{00000000-0005-0000-0000-00004C0B0000}"/>
    <cellStyle name="Total 5 3 2" xfId="2887" xr:uid="{00000000-0005-0000-0000-00004D0B0000}"/>
    <cellStyle name="Total 5 3 3" xfId="2888" xr:uid="{00000000-0005-0000-0000-00004E0B0000}"/>
    <cellStyle name="Total 5 4" xfId="2889" xr:uid="{00000000-0005-0000-0000-00004F0B0000}"/>
    <cellStyle name="Total 5 4 2" xfId="2890" xr:uid="{00000000-0005-0000-0000-0000500B0000}"/>
    <cellStyle name="Total 5 4 3" xfId="2891" xr:uid="{00000000-0005-0000-0000-0000510B0000}"/>
    <cellStyle name="Total 6" xfId="2892" xr:uid="{00000000-0005-0000-0000-0000520B0000}"/>
    <cellStyle name="Total 6 2" xfId="2893" xr:uid="{00000000-0005-0000-0000-0000530B0000}"/>
    <cellStyle name="Total 6 3" xfId="2894" xr:uid="{00000000-0005-0000-0000-0000540B0000}"/>
    <cellStyle name="Total 7" xfId="2895" xr:uid="{00000000-0005-0000-0000-0000550B0000}"/>
    <cellStyle name="Total 7 2" xfId="2896" xr:uid="{00000000-0005-0000-0000-0000560B0000}"/>
    <cellStyle name="Total 8" xfId="2897" xr:uid="{00000000-0005-0000-0000-0000570B0000}"/>
    <cellStyle name="Total 9" xfId="2898" xr:uid="{00000000-0005-0000-0000-0000580B0000}"/>
    <cellStyle name="Total 9 2" xfId="2899" xr:uid="{00000000-0005-0000-0000-0000590B0000}"/>
    <cellStyle name="Total 9 3" xfId="2900" xr:uid="{00000000-0005-0000-0000-00005A0B0000}"/>
    <cellStyle name="Warning Text" xfId="2901" builtinId="11" customBuiltin="1"/>
    <cellStyle name="Warning Text 10" xfId="2902" xr:uid="{00000000-0005-0000-0000-00005C0B0000}"/>
    <cellStyle name="Warning Text 10 2" xfId="2903" xr:uid="{00000000-0005-0000-0000-00005D0B0000}"/>
    <cellStyle name="Warning Text 10 3" xfId="2904" xr:uid="{00000000-0005-0000-0000-00005E0B0000}"/>
    <cellStyle name="Warning Text 11" xfId="2905" xr:uid="{00000000-0005-0000-0000-00005F0B0000}"/>
    <cellStyle name="Warning Text 12" xfId="2906" xr:uid="{00000000-0005-0000-0000-0000600B0000}"/>
    <cellStyle name="Warning Text 13" xfId="2907" xr:uid="{00000000-0005-0000-0000-0000610B0000}"/>
    <cellStyle name="Warning Text 14" xfId="2908" xr:uid="{00000000-0005-0000-0000-0000620B0000}"/>
    <cellStyle name="Warning Text 2" xfId="2909" xr:uid="{00000000-0005-0000-0000-0000630B0000}"/>
    <cellStyle name="Warning Text 2 2" xfId="2910" xr:uid="{00000000-0005-0000-0000-0000640B0000}"/>
    <cellStyle name="Warning Text 2 2 2" xfId="2911" xr:uid="{00000000-0005-0000-0000-0000650B0000}"/>
    <cellStyle name="Warning Text 2 2 3" xfId="2912" xr:uid="{00000000-0005-0000-0000-0000660B0000}"/>
    <cellStyle name="Warning Text 2 2 4" xfId="2913" xr:uid="{00000000-0005-0000-0000-0000670B0000}"/>
    <cellStyle name="Warning Text 2 2 5" xfId="2914" xr:uid="{00000000-0005-0000-0000-0000680B0000}"/>
    <cellStyle name="Warning Text 2 3" xfId="2915" xr:uid="{00000000-0005-0000-0000-0000690B0000}"/>
    <cellStyle name="Warning Text 2 3 2" xfId="2916" xr:uid="{00000000-0005-0000-0000-00006A0B0000}"/>
    <cellStyle name="Warning Text 2 3 3" xfId="2917" xr:uid="{00000000-0005-0000-0000-00006B0B0000}"/>
    <cellStyle name="Warning Text 2 4" xfId="2918" xr:uid="{00000000-0005-0000-0000-00006C0B0000}"/>
    <cellStyle name="Warning Text 2 5" xfId="2919" xr:uid="{00000000-0005-0000-0000-00006D0B0000}"/>
    <cellStyle name="Warning Text 3" xfId="2920" xr:uid="{00000000-0005-0000-0000-00006E0B0000}"/>
    <cellStyle name="Warning Text 3 2" xfId="2921" xr:uid="{00000000-0005-0000-0000-00006F0B0000}"/>
    <cellStyle name="Warning Text 3 3" xfId="2922" xr:uid="{00000000-0005-0000-0000-0000700B0000}"/>
    <cellStyle name="Warning Text 3 4" xfId="2923" xr:uid="{00000000-0005-0000-0000-0000710B0000}"/>
    <cellStyle name="Warning Text 4" xfId="2924" xr:uid="{00000000-0005-0000-0000-0000720B0000}"/>
    <cellStyle name="Warning Text 4 2" xfId="2925" xr:uid="{00000000-0005-0000-0000-0000730B0000}"/>
    <cellStyle name="Warning Text 4 3" xfId="2926" xr:uid="{00000000-0005-0000-0000-0000740B0000}"/>
    <cellStyle name="Warning Text 4 4" xfId="2927" xr:uid="{00000000-0005-0000-0000-0000750B0000}"/>
    <cellStyle name="Warning Text 5" xfId="2928" xr:uid="{00000000-0005-0000-0000-0000760B0000}"/>
    <cellStyle name="Warning Text 5 2" xfId="2929" xr:uid="{00000000-0005-0000-0000-0000770B0000}"/>
    <cellStyle name="Warning Text 5 2 2" xfId="2930" xr:uid="{00000000-0005-0000-0000-0000780B0000}"/>
    <cellStyle name="Warning Text 5 2 3" xfId="2931" xr:uid="{00000000-0005-0000-0000-0000790B0000}"/>
    <cellStyle name="Warning Text 5 2 4" xfId="2932" xr:uid="{00000000-0005-0000-0000-00007A0B0000}"/>
    <cellStyle name="Warning Text 5 3" xfId="2933" xr:uid="{00000000-0005-0000-0000-00007B0B0000}"/>
    <cellStyle name="Warning Text 5 3 2" xfId="2934" xr:uid="{00000000-0005-0000-0000-00007C0B0000}"/>
    <cellStyle name="Warning Text 5 3 3" xfId="2935" xr:uid="{00000000-0005-0000-0000-00007D0B0000}"/>
    <cellStyle name="Warning Text 5 4" xfId="2936" xr:uid="{00000000-0005-0000-0000-00007E0B0000}"/>
    <cellStyle name="Warning Text 5 4 2" xfId="2937" xr:uid="{00000000-0005-0000-0000-00007F0B0000}"/>
    <cellStyle name="Warning Text 5 4 3" xfId="2938" xr:uid="{00000000-0005-0000-0000-0000800B0000}"/>
    <cellStyle name="Warning Text 6" xfId="2939" xr:uid="{00000000-0005-0000-0000-0000810B0000}"/>
    <cellStyle name="Warning Text 6 2" xfId="2940" xr:uid="{00000000-0005-0000-0000-0000820B0000}"/>
    <cellStyle name="Warning Text 6 3" xfId="2941" xr:uid="{00000000-0005-0000-0000-0000830B0000}"/>
    <cellStyle name="Warning Text 7" xfId="2942" xr:uid="{00000000-0005-0000-0000-0000840B0000}"/>
    <cellStyle name="Warning Text 7 2" xfId="2943" xr:uid="{00000000-0005-0000-0000-0000850B0000}"/>
    <cellStyle name="Warning Text 8" xfId="2944" xr:uid="{00000000-0005-0000-0000-0000860B0000}"/>
    <cellStyle name="Warning Text 9" xfId="2945" xr:uid="{00000000-0005-0000-0000-0000870B0000}"/>
    <cellStyle name="Warning Text 9 2" xfId="2946" xr:uid="{00000000-0005-0000-0000-0000880B0000}"/>
    <cellStyle name="Warning Text 9 3" xfId="2947" xr:uid="{00000000-0005-0000-0000-0000890B0000}"/>
  </cellStyles>
  <dxfs count="36">
    <dxf>
      <font>
        <b/>
        <i val="0"/>
        <strike val="0"/>
        <condense val="0"/>
        <extend val="0"/>
        <color indexed="16"/>
      </font>
      <fill>
        <patternFill>
          <bgColor indexed="10"/>
        </patternFill>
      </fill>
    </dxf>
    <dxf>
      <font>
        <b val="0"/>
        <i/>
        <condense val="0"/>
        <extend val="0"/>
        <color indexed="10"/>
      </font>
    </dxf>
    <dxf>
      <font>
        <strike val="0"/>
        <color theme="0"/>
      </font>
      <fill>
        <patternFill patternType="solid">
          <bgColor rgb="FFC00000"/>
        </patternFill>
      </fill>
    </dxf>
    <dxf>
      <fill>
        <patternFill>
          <bgColor theme="0"/>
        </patternFill>
      </fill>
    </dxf>
    <dxf>
      <fill>
        <patternFill>
          <bgColor rgb="FF7030A0"/>
        </patternFill>
      </fill>
    </dxf>
    <dxf>
      <fill>
        <patternFill>
          <bgColor theme="0" tint="-0.24994659260841701"/>
        </patternFill>
      </fill>
    </dxf>
    <dxf>
      <fill>
        <patternFill>
          <bgColor rgb="FF7030A0"/>
        </patternFill>
      </fill>
    </dxf>
    <dxf>
      <fill>
        <patternFill>
          <bgColor theme="0"/>
        </patternFill>
      </fill>
    </dxf>
    <dxf>
      <fill>
        <patternFill>
          <bgColor theme="0" tint="-0.24994659260841701"/>
        </patternFill>
      </fill>
    </dxf>
    <dxf>
      <fill>
        <patternFill>
          <bgColor theme="0"/>
        </patternFill>
      </fill>
    </dxf>
    <dxf>
      <fill>
        <patternFill>
          <bgColor theme="0"/>
        </patternFill>
      </fill>
    </dxf>
    <dxf>
      <font>
        <b val="0"/>
        <i/>
        <condense val="0"/>
        <extend val="0"/>
        <color indexed="10"/>
      </font>
    </dxf>
    <dxf>
      <fill>
        <patternFill patternType="none">
          <bgColor indexed="65"/>
        </patternFill>
      </fill>
    </dxf>
    <dxf>
      <fill>
        <patternFill patternType="none">
          <bgColor indexed="65"/>
        </patternFill>
      </fill>
    </dxf>
    <dxf>
      <font>
        <b val="0"/>
        <i val="0"/>
        <strike val="0"/>
        <color rgb="FFFF0000"/>
      </font>
    </dxf>
    <dxf>
      <font>
        <b val="0"/>
        <i/>
        <condense val="0"/>
        <extend val="0"/>
        <color indexed="10"/>
      </font>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ont>
        <b val="0"/>
        <i/>
        <condense val="0"/>
        <extend val="0"/>
        <color indexed="10"/>
      </font>
    </dxf>
    <dxf>
      <fill>
        <patternFill patternType="none">
          <bgColor indexed="65"/>
        </patternFill>
      </fill>
    </dxf>
    <dxf>
      <fill>
        <patternFill patternType="none">
          <bgColor indexed="65"/>
        </patternFill>
      </fill>
    </dxf>
    <dxf>
      <fill>
        <patternFill>
          <bgColor theme="0" tint="-0.24994659260841701"/>
        </patternFill>
      </fill>
    </dxf>
    <dxf>
      <font>
        <b val="0"/>
        <i/>
        <condense val="0"/>
        <extend val="0"/>
        <color indexed="10"/>
      </font>
    </dxf>
    <dxf>
      <fill>
        <patternFill patternType="none">
          <bgColor indexed="65"/>
        </patternFill>
      </fill>
    </dxf>
    <dxf>
      <fill>
        <patternFill patternType="none">
          <bgColor indexed="65"/>
        </patternFill>
      </fill>
    </dxf>
    <dxf>
      <fill>
        <patternFill>
          <bgColor theme="0" tint="-0.24994659260841701"/>
        </patternFill>
      </fill>
    </dxf>
    <dxf>
      <font>
        <b val="0"/>
        <i/>
        <condense val="0"/>
        <extend val="0"/>
        <color indexed="10"/>
      </font>
    </dxf>
    <dxf>
      <fill>
        <patternFill patternType="none">
          <bgColor indexed="65"/>
        </patternFill>
      </fill>
    </dxf>
    <dxf>
      <fill>
        <patternFill patternType="solid">
          <bgColor theme="0" tint="-0.24994659260841701"/>
        </patternFill>
      </fill>
    </dxf>
    <dxf>
      <fill>
        <patternFill patternType="none">
          <bgColor indexed="65"/>
        </patternFill>
      </fill>
    </dxf>
    <dxf>
      <fill>
        <patternFill patternType="solid">
          <bgColor theme="0" tint="-0.24994659260841701"/>
        </patternFill>
      </fill>
    </dxf>
    <dxf>
      <font>
        <b val="0"/>
        <i/>
        <condense val="0"/>
        <extend val="0"/>
        <color indexed="10"/>
      </font>
    </dxf>
    <dxf>
      <font>
        <b/>
        <i val="0"/>
        <strike val="0"/>
        <color rgb="FF00B050"/>
      </font>
    </dxf>
    <dxf>
      <font>
        <b val="0"/>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16" fmlaLink="AJ26" fmlaRange="'Reference data'!$BS$6:$BS$250" noThreeD="1" sel="1" val="0"/>
</file>

<file path=xl/ctrlProps/ctrlProp10.xml><?xml version="1.0" encoding="utf-8"?>
<formControlPr xmlns="http://schemas.microsoft.com/office/spreadsheetml/2009/9/main" objectType="Drop" dropLines="20" dropStyle="combo" dx="16" fmlaLink="AJ41" fmlaRange="'Reference data'!$BS$6:$BS$250" noThreeD="1" sel="1" val="0"/>
</file>

<file path=xl/ctrlProps/ctrlProp11.xml><?xml version="1.0" encoding="utf-8"?>
<formControlPr xmlns="http://schemas.microsoft.com/office/spreadsheetml/2009/9/main" objectType="Drop" dropLines="20" dropStyle="combo" dx="16" fmlaLink="AJ42" fmlaRange="'Reference data'!$BS$6:$BS$250" noThreeD="1" sel="1" val="0"/>
</file>

<file path=xl/ctrlProps/ctrlProp12.xml><?xml version="1.0" encoding="utf-8"?>
<formControlPr xmlns="http://schemas.microsoft.com/office/spreadsheetml/2009/9/main" objectType="Drop" dropLines="20" dropStyle="combo" dx="16" fmlaLink="$AL$14" fmlaRange="'Reference data'!$N$306:$N$310" noThreeD="1" sel="1" val="0"/>
</file>

<file path=xl/ctrlProps/ctrlProp2.xml><?xml version="1.0" encoding="utf-8"?>
<formControlPr xmlns="http://schemas.microsoft.com/office/spreadsheetml/2009/9/main" objectType="Drop" dropLines="20" dropStyle="combo" dx="16" fmlaLink="AJ27" fmlaRange="'Reference data'!$BS$6:$BS$250" noThreeD="1" sel="1" val="0"/>
</file>

<file path=xl/ctrlProps/ctrlProp3.xml><?xml version="1.0" encoding="utf-8"?>
<formControlPr xmlns="http://schemas.microsoft.com/office/spreadsheetml/2009/9/main" objectType="Drop" dropLines="20" dropStyle="combo" dx="16" fmlaLink="$AJ$14" fmlaRange="'Reference data'!$N$316:$N$318" noThreeD="1" sel="1" val="0"/>
</file>

<file path=xl/ctrlProps/ctrlProp4.xml><?xml version="1.0" encoding="utf-8"?>
<formControlPr xmlns="http://schemas.microsoft.com/office/spreadsheetml/2009/9/main" objectType="Drop" dropLines="20" dropStyle="combo" dx="16" fmlaLink="AJ28" fmlaRange="'Reference data'!$BS$6:$BS$250" noThreeD="1" sel="1" val="0"/>
</file>

<file path=xl/ctrlProps/ctrlProp5.xml><?xml version="1.0" encoding="utf-8"?>
<formControlPr xmlns="http://schemas.microsoft.com/office/spreadsheetml/2009/9/main" objectType="Drop" dropLines="20" dropStyle="combo" dx="16" fmlaLink="AJ29" fmlaRange="'Reference data'!$BS$6:$BS$250" noThreeD="1" sel="1" val="0"/>
</file>

<file path=xl/ctrlProps/ctrlProp6.xml><?xml version="1.0" encoding="utf-8"?>
<formControlPr xmlns="http://schemas.microsoft.com/office/spreadsheetml/2009/9/main" objectType="Drop" dropLines="20" dropStyle="combo" dx="16" fmlaLink="AJ30" fmlaRange="'Reference data'!$BS$6:$BS$250" noThreeD="1" sel="1" val="0"/>
</file>

<file path=xl/ctrlProps/ctrlProp7.xml><?xml version="1.0" encoding="utf-8"?>
<formControlPr xmlns="http://schemas.microsoft.com/office/spreadsheetml/2009/9/main" objectType="Drop" dropLines="20" dropStyle="combo" dx="16" fmlaLink="AJ38" fmlaRange="'Reference data'!$BS$6:$BS$250" noThreeD="1" sel="1" val="0"/>
</file>

<file path=xl/ctrlProps/ctrlProp8.xml><?xml version="1.0" encoding="utf-8"?>
<formControlPr xmlns="http://schemas.microsoft.com/office/spreadsheetml/2009/9/main" objectType="Drop" dropLines="20" dropStyle="combo" dx="16" fmlaLink="AJ39" fmlaRange="'Reference data'!$BS$6:$BS$250" noThreeD="1" sel="1" val="0"/>
</file>

<file path=xl/ctrlProps/ctrlProp9.xml><?xml version="1.0" encoding="utf-8"?>
<formControlPr xmlns="http://schemas.microsoft.com/office/spreadsheetml/2009/9/main" objectType="Drop" dropLines="20" dropStyle="combo" dx="16" fmlaLink="AJ40" fmlaRange="'Reference data'!$BS$6:$BS$250"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torm Water'!Print_Area"/></Relationships>
</file>

<file path=xl/drawings/_rels/drawing11.xml.rels><?xml version="1.0" encoding="UTF-8" standalone="yes"?>
<Relationships xmlns="http://schemas.openxmlformats.org/package/2006/relationships"><Relationship Id="rId1" Type="http://schemas.openxmlformats.org/officeDocument/2006/relationships/hyperlink" Target="#'SPRP Max'!Print_Area"/></Relationships>
</file>

<file path=xl/drawings/_rels/drawing2.xml.rels><?xml version="1.0" encoding="UTF-8" standalone="yes"?>
<Relationships xmlns="http://schemas.openxmlformats.org/package/2006/relationships"><Relationship Id="rId1" Type="http://schemas.openxmlformats.org/officeDocument/2006/relationships/hyperlink" Target="#Output!Print_Area"/></Relationships>
</file>

<file path=xl/drawings/_rels/drawing3.xml.rels><?xml version="1.0" encoding="UTF-8" standalone="yes"?>
<Relationships xmlns="http://schemas.openxmlformats.org/package/2006/relationships"><Relationship Id="rId1" Type="http://schemas.openxmlformats.org/officeDocument/2006/relationships/hyperlink" Target="#'INPUT &amp; OUTPUT'!Print_Area"/></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hyperlink" Target="#Sewer!Print_Area"/></Relationships>
</file>

<file path=xl/drawings/_rels/drawing6.xml.rels><?xml version="1.0" encoding="UTF-8" standalone="yes"?>
<Relationships xmlns="http://schemas.openxmlformats.org/package/2006/relationships"><Relationship Id="rId1" Type="http://schemas.openxmlformats.org/officeDocument/2006/relationships/hyperlink" Target="#Water!Print_Area"/></Relationships>
</file>

<file path=xl/drawings/_rels/drawing7.xml.rels><?xml version="1.0" encoding="UTF-8" standalone="yes"?>
<Relationships xmlns="http://schemas.openxmlformats.org/package/2006/relationships"><Relationship Id="rId1" Type="http://schemas.openxmlformats.org/officeDocument/2006/relationships/hyperlink" Target="#Park!Print_Area"/></Relationships>
</file>

<file path=xl/drawings/_rels/drawing8.xml.rels><?xml version="1.0" encoding="UTF-8" standalone="yes"?>
<Relationships xmlns="http://schemas.openxmlformats.org/package/2006/relationships"><Relationship Id="rId1" Type="http://schemas.openxmlformats.org/officeDocument/2006/relationships/hyperlink" Target="#Pathways!Print_Area"/></Relationships>
</file>

<file path=xl/drawings/_rels/drawing9.xml.rels><?xml version="1.0" encoding="UTF-8" standalone="yes"?>
<Relationships xmlns="http://schemas.openxmlformats.org/package/2006/relationships"><Relationship Id="rId1" Type="http://schemas.openxmlformats.org/officeDocument/2006/relationships/hyperlink" Target="#Roads!Print_Area"/></Relationships>
</file>

<file path=xl/drawings/drawing1.xml><?xml version="1.0" encoding="utf-8"?>
<xdr:wsDr xmlns:xdr="http://schemas.openxmlformats.org/drawingml/2006/spreadsheetDrawing" xmlns:a="http://schemas.openxmlformats.org/drawingml/2006/main">
  <xdr:twoCellAnchor>
    <xdr:from>
      <xdr:col>12</xdr:col>
      <xdr:colOff>47625</xdr:colOff>
      <xdr:row>1</xdr:row>
      <xdr:rowOff>123825</xdr:rowOff>
    </xdr:from>
    <xdr:to>
      <xdr:col>13</xdr:col>
      <xdr:colOff>47625</xdr:colOff>
      <xdr:row>4</xdr:row>
      <xdr:rowOff>247650</xdr:rowOff>
    </xdr:to>
    <xdr:pic>
      <xdr:nvPicPr>
        <xdr:cNvPr id="1097" name="Picture 1" descr="CT_Main_Greyscale">
          <a:extLst>
            <a:ext uri="{FF2B5EF4-FFF2-40B4-BE49-F238E27FC236}">
              <a16:creationId xmlns:a16="http://schemas.microsoft.com/office/drawing/2014/main" id="{00000000-0008-0000-0000-00004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96300" y="285750"/>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66675</xdr:rowOff>
    </xdr:from>
    <xdr:to>
      <xdr:col>13</xdr:col>
      <xdr:colOff>285750</xdr:colOff>
      <xdr:row>41</xdr:row>
      <xdr:rowOff>19050</xdr:rowOff>
    </xdr:to>
    <xdr:sp macro="" textlink="">
      <xdr:nvSpPr>
        <xdr:cNvPr id="1098" name="Rectangle 2">
          <a:extLst>
            <a:ext uri="{FF2B5EF4-FFF2-40B4-BE49-F238E27FC236}">
              <a16:creationId xmlns:a16="http://schemas.microsoft.com/office/drawing/2014/main" id="{00000000-0008-0000-0000-00004A040000}"/>
            </a:ext>
          </a:extLst>
        </xdr:cNvPr>
        <xdr:cNvSpPr>
          <a:spLocks noChangeArrowheads="1"/>
        </xdr:cNvSpPr>
      </xdr:nvSpPr>
      <xdr:spPr bwMode="auto">
        <a:xfrm>
          <a:off x="85725" y="66675"/>
          <a:ext cx="9296400" cy="76581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absolute">
    <xdr:from>
      <xdr:col>15</xdr:col>
      <xdr:colOff>162401</xdr:colOff>
      <xdr:row>1</xdr:row>
      <xdr:rowOff>0</xdr:rowOff>
    </xdr:from>
    <xdr:to>
      <xdr:col>18</xdr:col>
      <xdr:colOff>522006</xdr:colOff>
      <xdr:row>42</xdr:row>
      <xdr:rowOff>100101</xdr:rowOff>
    </xdr:to>
    <xdr:sp macro="" textlink="">
      <xdr:nvSpPr>
        <xdr:cNvPr id="4" name="Rectangle 3">
          <a:extLst>
            <a:ext uri="{FF2B5EF4-FFF2-40B4-BE49-F238E27FC236}">
              <a16:creationId xmlns:a16="http://schemas.microsoft.com/office/drawing/2014/main" id="{00000000-0008-0000-0000-000004000000}"/>
            </a:ext>
          </a:extLst>
        </xdr:cNvPr>
        <xdr:cNvSpPr/>
      </xdr:nvSpPr>
      <xdr:spPr bwMode="auto">
        <a:xfrm>
          <a:off x="10441781" y="166688"/>
          <a:ext cx="2202656" cy="7946319"/>
        </a:xfrm>
        <a:prstGeom prst="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a:bevelT w="171450" h="177800"/>
          <a:bevelB/>
        </a:sp3d>
      </xdr:spPr>
      <xdr:txBody>
        <a:bodyPr vertOverflow="clip" horzOverflow="clip" wrap="square" lIns="18288" tIns="0" rIns="0" bIns="0" rtlCol="0" anchor="t" upright="1"/>
        <a:lstStyle/>
        <a:p>
          <a:pPr lvl="0" algn="l"/>
          <a:r>
            <a:rPr lang="en-AU" sz="1100"/>
            <a:t>    	</a:t>
          </a:r>
        </a:p>
        <a:p>
          <a:pPr lvl="0" algn="l"/>
          <a:r>
            <a:rPr lang="en-AU" sz="1100" b="1" u="none" baseline="0">
              <a:effectLst/>
              <a:latin typeface="+mn-lt"/>
              <a:ea typeface="+mn-ea"/>
              <a:cs typeface="+mn-cs"/>
            </a:rPr>
            <a:t>                </a:t>
          </a:r>
          <a:r>
            <a:rPr lang="en-AU" sz="1100" b="1" u="sng">
              <a:effectLst/>
              <a:latin typeface="+mn-lt"/>
              <a:ea typeface="+mn-ea"/>
              <a:cs typeface="+mn-cs"/>
            </a:rPr>
            <a:t>CONTENTS</a:t>
          </a:r>
          <a:r>
            <a:rPr lang="en-AU" sz="1100" b="0">
              <a:effectLst/>
              <a:latin typeface="+mn-lt"/>
              <a:ea typeface="+mn-ea"/>
              <a:cs typeface="+mn-cs"/>
            </a:rPr>
            <a:t>   </a:t>
          </a:r>
          <a:r>
            <a:rPr lang="en-AU" sz="1100"/>
            <a:t>                          </a:t>
          </a:r>
          <a:r>
            <a:rPr lang="en-AU" sz="1100" baseline="0"/>
            <a:t>                                                                                  </a:t>
          </a:r>
          <a:r>
            <a:rPr lang="en-AU" sz="1100" b="0" u="none"/>
            <a:t>                                           																																																																												</a:t>
          </a:r>
          <a:r>
            <a:rPr lang="en-AU" sz="1100" b="0" u="none" baseline="0"/>
            <a:t>                                   </a:t>
          </a:r>
          <a:endParaRPr lang="en-AU" sz="1100" b="1" u="sng"/>
        </a:p>
      </xdr:txBody>
    </xdr:sp>
    <xdr:clientData fPrintsWithSheet="0"/>
  </xdr:twoCellAnchor>
  <xdr:twoCellAnchor editAs="absolute">
    <xdr:from>
      <xdr:col>15</xdr:col>
      <xdr:colOff>359468</xdr:colOff>
      <xdr:row>10</xdr:row>
      <xdr:rowOff>126684</xdr:rowOff>
    </xdr:from>
    <xdr:to>
      <xdr:col>17</xdr:col>
      <xdr:colOff>488970</xdr:colOff>
      <xdr:row>13</xdr:row>
      <xdr:rowOff>154714</xdr:rowOff>
    </xdr:to>
    <xdr:sp macro="[0]!ViewSewer" textlink="">
      <xdr:nvSpPr>
        <xdr:cNvPr id="5" name="Rounded Rectangle 4">
          <a:extLst>
            <a:ext uri="{FF2B5EF4-FFF2-40B4-BE49-F238E27FC236}">
              <a16:creationId xmlns:a16="http://schemas.microsoft.com/office/drawing/2014/main" id="{00000000-0008-0000-0000-000005000000}"/>
            </a:ext>
          </a:extLst>
        </xdr:cNvPr>
        <xdr:cNvSpPr/>
      </xdr:nvSpPr>
      <xdr:spPr bwMode="auto">
        <a:xfrm>
          <a:off x="10684831" y="2162012"/>
          <a:ext cx="1369221" cy="534965"/>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cs typeface="Calibri"/>
            </a:rPr>
            <a:t>'Sewer</a:t>
          </a:r>
          <a:r>
            <a:rPr lang="en-AU" sz="1100" b="0" i="0" u="none" strike="noStrike" baseline="0">
              <a:solidFill>
                <a:schemeClr val="tx1"/>
              </a:solidFill>
              <a:latin typeface="Calibri"/>
              <a:cs typeface="Calibri"/>
            </a:rPr>
            <a:t> </a:t>
          </a:r>
          <a:r>
            <a:rPr lang="en-AU" sz="1100" b="0" i="0" u="none" strike="noStrike" baseline="0">
              <a:solidFill>
                <a:srgbClr val="800080"/>
              </a:solidFill>
              <a:latin typeface="Calibri"/>
              <a:cs typeface="Calibri"/>
            </a:rPr>
            <a:t>' </a:t>
          </a:r>
          <a:r>
            <a:rPr lang="en-AU" sz="1100" b="0" i="0" u="none" strike="noStrike" baseline="0">
              <a:solidFill>
                <a:srgbClr val="000000"/>
              </a:solidFill>
              <a:latin typeface="Calibri"/>
              <a:cs typeface="Calibri"/>
            </a:rPr>
            <a:t>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350520</xdr:colOff>
      <xdr:row>15</xdr:row>
      <xdr:rowOff>80549</xdr:rowOff>
    </xdr:from>
    <xdr:to>
      <xdr:col>17</xdr:col>
      <xdr:colOff>493950</xdr:colOff>
      <xdr:row>18</xdr:row>
      <xdr:rowOff>70662</xdr:rowOff>
    </xdr:to>
    <xdr:sp macro="[0]!View_Roads" textlink="">
      <xdr:nvSpPr>
        <xdr:cNvPr id="6" name="Rounded Rectangle 5">
          <a:extLst>
            <a:ext uri="{FF2B5EF4-FFF2-40B4-BE49-F238E27FC236}">
              <a16:creationId xmlns:a16="http://schemas.microsoft.com/office/drawing/2014/main" id="{00000000-0008-0000-0000-000006000000}"/>
            </a:ext>
          </a:extLst>
        </xdr:cNvPr>
        <xdr:cNvSpPr/>
      </xdr:nvSpPr>
      <xdr:spPr bwMode="auto">
        <a:xfrm>
          <a:off x="10618694" y="2882020"/>
          <a:ext cx="1376222" cy="486863"/>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cs typeface="Calibri"/>
            </a:rPr>
            <a:t>'Roads</a:t>
          </a:r>
          <a:r>
            <a:rPr lang="en-AU" sz="1100" b="0" i="0" u="none" strike="noStrike" baseline="0">
              <a:solidFill>
                <a:srgbClr val="800080"/>
              </a:solidFill>
              <a:latin typeface="Calibri"/>
              <a:cs typeface="Calibri"/>
            </a:rPr>
            <a:t>'</a:t>
          </a:r>
          <a:r>
            <a:rPr lang="en-AU" sz="1100" b="0" i="0" u="none" strike="noStrike" baseline="0">
              <a:solidFill>
                <a:srgbClr val="000000"/>
              </a:solidFill>
              <a:latin typeface="Calibri"/>
              <a:cs typeface="Calibri"/>
            </a:rPr>
            <a:t> 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360046</xdr:colOff>
      <xdr:row>24</xdr:row>
      <xdr:rowOff>110187</xdr:rowOff>
    </xdr:from>
    <xdr:to>
      <xdr:col>17</xdr:col>
      <xdr:colOff>512961</xdr:colOff>
      <xdr:row>26</xdr:row>
      <xdr:rowOff>88919</xdr:rowOff>
    </xdr:to>
    <xdr:sp macro="[0]!View_Park" textlink="">
      <xdr:nvSpPr>
        <xdr:cNvPr id="7" name="Rounded Rectangle 6">
          <a:extLst>
            <a:ext uri="{FF2B5EF4-FFF2-40B4-BE49-F238E27FC236}">
              <a16:creationId xmlns:a16="http://schemas.microsoft.com/office/drawing/2014/main" id="{00000000-0008-0000-0000-000007000000}"/>
            </a:ext>
          </a:extLst>
        </xdr:cNvPr>
        <xdr:cNvSpPr/>
      </xdr:nvSpPr>
      <xdr:spPr bwMode="auto">
        <a:xfrm>
          <a:off x="10628220" y="4357216"/>
          <a:ext cx="1376222" cy="301859"/>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cs typeface="Calibri"/>
            </a:rPr>
            <a:t>'Park</a:t>
          </a:r>
          <a:r>
            <a:rPr lang="en-AU" sz="1100" b="0" i="0" u="none" strike="noStrike" baseline="0">
              <a:solidFill>
                <a:srgbClr val="800080"/>
              </a:solidFill>
              <a:latin typeface="Calibri"/>
              <a:cs typeface="Calibri"/>
            </a:rPr>
            <a:t>'</a:t>
          </a:r>
          <a:r>
            <a:rPr lang="en-AU" sz="1100" b="0" i="0" u="none" strike="noStrike" baseline="0">
              <a:solidFill>
                <a:srgbClr val="000000"/>
              </a:solidFill>
              <a:latin typeface="Calibri"/>
              <a:cs typeface="Calibri"/>
            </a:rPr>
            <a:t> 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357663</xdr:colOff>
      <xdr:row>19</xdr:row>
      <xdr:rowOff>145093</xdr:rowOff>
    </xdr:from>
    <xdr:to>
      <xdr:col>17</xdr:col>
      <xdr:colOff>511561</xdr:colOff>
      <xdr:row>22</xdr:row>
      <xdr:rowOff>159941</xdr:rowOff>
    </xdr:to>
    <xdr:sp macro="[0]!View_StormWater" textlink="">
      <xdr:nvSpPr>
        <xdr:cNvPr id="9" name="Rounded Rectangle 8">
          <a:extLst>
            <a:ext uri="{FF2B5EF4-FFF2-40B4-BE49-F238E27FC236}">
              <a16:creationId xmlns:a16="http://schemas.microsoft.com/office/drawing/2014/main" id="{00000000-0008-0000-0000-000009000000}"/>
            </a:ext>
          </a:extLst>
        </xdr:cNvPr>
        <xdr:cNvSpPr/>
      </xdr:nvSpPr>
      <xdr:spPr bwMode="auto">
        <a:xfrm>
          <a:off x="10635362" y="3607711"/>
          <a:ext cx="1367684" cy="487317"/>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cs typeface="Calibri"/>
            </a:rPr>
            <a:t>'Stormwater</a:t>
          </a:r>
          <a:r>
            <a:rPr lang="en-AU" sz="1100" b="0" i="0" u="none" strike="noStrike" baseline="0">
              <a:solidFill>
                <a:srgbClr val="800080"/>
              </a:solidFill>
              <a:latin typeface="Calibri"/>
              <a:cs typeface="Calibri"/>
            </a:rPr>
            <a:t>'</a:t>
          </a:r>
          <a:r>
            <a:rPr lang="en-AU" sz="1100" b="0" i="0" u="none" strike="noStrike" baseline="0">
              <a:solidFill>
                <a:srgbClr val="000000"/>
              </a:solidFill>
              <a:latin typeface="Calibri"/>
              <a:cs typeface="Calibri"/>
            </a:rPr>
            <a:t> 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352900</xdr:colOff>
      <xdr:row>3</xdr:row>
      <xdr:rowOff>193112</xdr:rowOff>
    </xdr:from>
    <xdr:to>
      <xdr:col>18</xdr:col>
      <xdr:colOff>329129</xdr:colOff>
      <xdr:row>5</xdr:row>
      <xdr:rowOff>59535</xdr:rowOff>
    </xdr:to>
    <xdr:sp macro="[0]!GoTo_INPUT_nd_OUTPUT" textlink="">
      <xdr:nvSpPr>
        <xdr:cNvPr id="10" name="Rounded Rectangle 9">
          <a:extLst>
            <a:ext uri="{FF2B5EF4-FFF2-40B4-BE49-F238E27FC236}">
              <a16:creationId xmlns:a16="http://schemas.microsoft.com/office/drawing/2014/main" id="{00000000-0008-0000-0000-00000A000000}"/>
            </a:ext>
          </a:extLst>
        </xdr:cNvPr>
        <xdr:cNvSpPr/>
      </xdr:nvSpPr>
      <xdr:spPr bwMode="auto">
        <a:xfrm>
          <a:off x="10641805" y="693175"/>
          <a:ext cx="1800225" cy="545079"/>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soft" dir="t"/>
        </a:scene3d>
        <a:sp3d extrusionH="177800" prstMaterial="plastic">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marL="0" indent="0" algn="ctr" rtl="0">
            <a:defRPr sz="1000"/>
          </a:pPr>
          <a:r>
            <a:rPr lang="en-AU" sz="1100" b="0" i="0" u="none" strike="noStrike" baseline="0">
              <a:solidFill>
                <a:srgbClr val="000000"/>
              </a:solidFill>
              <a:latin typeface="Calibri"/>
              <a:ea typeface="+mn-ea"/>
              <a:cs typeface="Calibri"/>
            </a:rPr>
            <a:t>Navigate to </a:t>
          </a:r>
        </a:p>
        <a:p>
          <a:pPr marL="0" indent="0" algn="ctr" rtl="0">
            <a:defRPr sz="1000"/>
          </a:pPr>
          <a:r>
            <a:rPr lang="en-AU" sz="1100" b="1" i="0" u="none" strike="noStrike" baseline="0">
              <a:solidFill>
                <a:schemeClr val="tx1"/>
              </a:solidFill>
              <a:latin typeface="+mn-lt"/>
              <a:ea typeface="+mn-ea"/>
              <a:cs typeface="Calibri"/>
            </a:rPr>
            <a:t>'INPUT &amp; OUTPUT</a:t>
          </a:r>
          <a:r>
            <a:rPr lang="en-AU" sz="1100" b="0" i="0" u="none" strike="noStrike" baseline="0">
              <a:solidFill>
                <a:srgbClr val="000000"/>
              </a:solidFill>
              <a:latin typeface="Calibri"/>
              <a:ea typeface="+mn-ea"/>
              <a:cs typeface="Calibri"/>
            </a:rPr>
            <a:t>'  </a:t>
          </a:r>
        </a:p>
        <a:p>
          <a:pPr marL="0" indent="0" algn="ctr" rtl="0">
            <a:defRPr sz="1000"/>
          </a:pPr>
          <a:endParaRPr lang="en-AU" sz="1100" b="0" i="0" u="none" strike="noStrike" baseline="0">
            <a:solidFill>
              <a:srgbClr val="000000"/>
            </a:solidFill>
            <a:latin typeface="Calibri"/>
            <a:ea typeface="+mn-ea"/>
            <a:cs typeface="Calibri"/>
          </a:endParaRPr>
        </a:p>
      </xdr:txBody>
    </xdr:sp>
    <xdr:clientData fPrintsWithSheet="0"/>
  </xdr:twoCellAnchor>
  <xdr:twoCellAnchor editAs="absolute">
    <xdr:from>
      <xdr:col>15</xdr:col>
      <xdr:colOff>354050</xdr:colOff>
      <xdr:row>33</xdr:row>
      <xdr:rowOff>63173</xdr:rowOff>
    </xdr:from>
    <xdr:to>
      <xdr:col>17</xdr:col>
      <xdr:colOff>456927</xdr:colOff>
      <xdr:row>36</xdr:row>
      <xdr:rowOff>63172</xdr:rowOff>
    </xdr:to>
    <xdr:sp macro="[0]!View_Amendments" textlink="">
      <xdr:nvSpPr>
        <xdr:cNvPr id="12" name="Rounded Rectangle 1">
          <a:extLst>
            <a:ext uri="{FF2B5EF4-FFF2-40B4-BE49-F238E27FC236}">
              <a16:creationId xmlns:a16="http://schemas.microsoft.com/office/drawing/2014/main" id="{00000000-0008-0000-0000-00000C000000}"/>
            </a:ext>
          </a:extLst>
        </xdr:cNvPr>
        <xdr:cNvSpPr/>
      </xdr:nvSpPr>
      <xdr:spPr bwMode="auto">
        <a:xfrm>
          <a:off x="11001095" y="6646853"/>
          <a:ext cx="1372877" cy="518159"/>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Navigate to Amendment </a:t>
          </a:r>
          <a:endParaRPr lang="en-AU" sz="1100"/>
        </a:p>
      </xdr:txBody>
    </xdr:sp>
    <xdr:clientData fPrintsWithSheet="0"/>
  </xdr:twoCellAnchor>
  <xdr:twoCellAnchor editAs="absolute">
    <xdr:from>
      <xdr:col>15</xdr:col>
      <xdr:colOff>352901</xdr:colOff>
      <xdr:row>6</xdr:row>
      <xdr:rowOff>67155</xdr:rowOff>
    </xdr:from>
    <xdr:to>
      <xdr:col>17</xdr:col>
      <xdr:colOff>488838</xdr:colOff>
      <xdr:row>9</xdr:row>
      <xdr:rowOff>61974</xdr:rowOff>
    </xdr:to>
    <xdr:sp macro="[0]!ViewWater" textlink="">
      <xdr:nvSpPr>
        <xdr:cNvPr id="19" name="Rounded Rectangle 18">
          <a:extLst>
            <a:ext uri="{FF2B5EF4-FFF2-40B4-BE49-F238E27FC236}">
              <a16:creationId xmlns:a16="http://schemas.microsoft.com/office/drawing/2014/main" id="{00000000-0008-0000-0000-000013000000}"/>
            </a:ext>
          </a:extLst>
        </xdr:cNvPr>
        <xdr:cNvSpPr/>
      </xdr:nvSpPr>
      <xdr:spPr bwMode="auto">
        <a:xfrm>
          <a:off x="10687789" y="1419311"/>
          <a:ext cx="1366263" cy="530854"/>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ea typeface="+mn-ea"/>
              <a:cs typeface="Calibri"/>
            </a:rPr>
            <a:t>'Water</a:t>
          </a:r>
          <a:r>
            <a:rPr lang="en-AU" sz="1100" b="0" i="0" u="none" strike="noStrike" baseline="0">
              <a:solidFill>
                <a:srgbClr val="800080"/>
              </a:solidFill>
              <a:latin typeface="Calibri"/>
              <a:cs typeface="Calibri"/>
            </a:rPr>
            <a:t>' </a:t>
          </a:r>
          <a:r>
            <a:rPr lang="en-AU" sz="1100" b="0" i="0" u="none" strike="noStrike" baseline="0">
              <a:solidFill>
                <a:srgbClr val="000000"/>
              </a:solidFill>
              <a:latin typeface="Calibri"/>
              <a:cs typeface="Calibri"/>
            </a:rPr>
            <a:t>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359471</xdr:colOff>
      <xdr:row>28</xdr:row>
      <xdr:rowOff>41712</xdr:rowOff>
    </xdr:from>
    <xdr:to>
      <xdr:col>17</xdr:col>
      <xdr:colOff>511502</xdr:colOff>
      <xdr:row>30</xdr:row>
      <xdr:rowOff>168306</xdr:rowOff>
    </xdr:to>
    <xdr:sp macro="[0]!View_Pathways" textlink="">
      <xdr:nvSpPr>
        <xdr:cNvPr id="14" name="Rounded Rectangle 13">
          <a:extLst>
            <a:ext uri="{FF2B5EF4-FFF2-40B4-BE49-F238E27FC236}">
              <a16:creationId xmlns:a16="http://schemas.microsoft.com/office/drawing/2014/main" id="{00000000-0008-0000-0000-00000E000000}"/>
            </a:ext>
          </a:extLst>
        </xdr:cNvPr>
        <xdr:cNvSpPr/>
      </xdr:nvSpPr>
      <xdr:spPr bwMode="auto">
        <a:xfrm>
          <a:off x="10627645" y="4925796"/>
          <a:ext cx="1375401" cy="420921"/>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View </a:t>
          </a:r>
          <a:r>
            <a:rPr lang="en-AU" sz="1100" b="1" i="0" u="none" strike="noStrike" baseline="0">
              <a:solidFill>
                <a:schemeClr val="tx1"/>
              </a:solidFill>
              <a:latin typeface="Calibri"/>
              <a:ea typeface="+mn-ea"/>
              <a:cs typeface="Calibri"/>
            </a:rPr>
            <a:t>'Pathways</a:t>
          </a:r>
          <a:r>
            <a:rPr lang="en-AU" sz="1100" b="0" i="0" u="none" strike="noStrike" baseline="0">
              <a:solidFill>
                <a:srgbClr val="800080"/>
              </a:solidFill>
              <a:latin typeface="Calibri"/>
              <a:cs typeface="Calibri"/>
            </a:rPr>
            <a:t>'</a:t>
          </a:r>
          <a:r>
            <a:rPr lang="en-AU" sz="1100" b="0" i="0" u="none" strike="noStrike" baseline="0">
              <a:solidFill>
                <a:srgbClr val="000000"/>
              </a:solidFill>
              <a:latin typeface="Calibri"/>
              <a:cs typeface="Calibri"/>
            </a:rPr>
            <a:t> Calculation</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editAs="absolute">
    <xdr:from>
      <xdr:col>15</xdr:col>
      <xdr:colOff>355282</xdr:colOff>
      <xdr:row>31</xdr:row>
      <xdr:rowOff>178225</xdr:rowOff>
    </xdr:from>
    <xdr:to>
      <xdr:col>17</xdr:col>
      <xdr:colOff>511492</xdr:colOff>
      <xdr:row>31</xdr:row>
      <xdr:rowOff>681536</xdr:rowOff>
    </xdr:to>
    <xdr:sp macro="[0]!View_SPRP" textlink="">
      <xdr:nvSpPr>
        <xdr:cNvPr id="15" name="Rounded Rectangle 14">
          <a:extLst>
            <a:ext uri="{FF2B5EF4-FFF2-40B4-BE49-F238E27FC236}">
              <a16:creationId xmlns:a16="http://schemas.microsoft.com/office/drawing/2014/main" id="{00000000-0008-0000-0000-00000F000000}"/>
            </a:ext>
          </a:extLst>
        </xdr:cNvPr>
        <xdr:cNvSpPr/>
      </xdr:nvSpPr>
      <xdr:spPr bwMode="auto">
        <a:xfrm>
          <a:off x="10632981" y="5594252"/>
          <a:ext cx="1370065" cy="510823"/>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1778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mn-lt"/>
              <a:cs typeface="Calibri"/>
            </a:rPr>
            <a:t>View </a:t>
          </a:r>
          <a:r>
            <a:rPr lang="en-AU" sz="1100" b="1" i="0" u="none" strike="noStrike" baseline="0">
              <a:solidFill>
                <a:schemeClr val="tx1"/>
              </a:solidFill>
              <a:latin typeface="+mn-lt"/>
              <a:cs typeface="Calibri"/>
            </a:rPr>
            <a:t>'SPRP</a:t>
          </a:r>
          <a:r>
            <a:rPr lang="en-AU" sz="1100" b="0" i="0" u="none" strike="noStrike" baseline="0">
              <a:solidFill>
                <a:srgbClr val="000000"/>
              </a:solidFill>
              <a:latin typeface="+mn-lt"/>
              <a:cs typeface="Calibri"/>
            </a:rPr>
            <a:t>' Calculation</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293370</xdr:colOff>
      <xdr:row>1</xdr:row>
      <xdr:rowOff>76200</xdr:rowOff>
    </xdr:from>
    <xdr:to>
      <xdr:col>12</xdr:col>
      <xdr:colOff>2546</xdr:colOff>
      <xdr:row>1</xdr:row>
      <xdr:rowOff>962025</xdr:rowOff>
    </xdr:to>
    <xdr:sp macro="" textlink="">
      <xdr:nvSpPr>
        <xdr:cNvPr id="12333" name="Text Box 45">
          <a:extLst>
            <a:ext uri="{FF2B5EF4-FFF2-40B4-BE49-F238E27FC236}">
              <a16:creationId xmlns:a16="http://schemas.microsoft.com/office/drawing/2014/main" id="{00000000-0008-0000-0900-00002D300000}"/>
            </a:ext>
          </a:extLst>
        </xdr:cNvPr>
        <xdr:cNvSpPr txBox="1">
          <a:spLocks noChangeArrowheads="1"/>
        </xdr:cNvSpPr>
      </xdr:nvSpPr>
      <xdr:spPr bwMode="auto">
        <a:xfrm>
          <a:off x="295275" y="304800"/>
          <a:ext cx="71723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no longer applies, as there is no stormwater trunk infrastructure in the prioirty infrastructure plan</a:t>
          </a:r>
        </a:p>
      </xdr:txBody>
    </xdr:sp>
    <xdr:clientData/>
  </xdr:twoCellAnchor>
  <xdr:twoCellAnchor>
    <xdr:from>
      <xdr:col>10</xdr:col>
      <xdr:colOff>351790</xdr:colOff>
      <xdr:row>5</xdr:row>
      <xdr:rowOff>90805</xdr:rowOff>
    </xdr:from>
    <xdr:to>
      <xdr:col>12</xdr:col>
      <xdr:colOff>330590</xdr:colOff>
      <xdr:row>7</xdr:row>
      <xdr:rowOff>111403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bwMode="auto">
        <a:xfrm>
          <a:off x="7112000" y="1943100"/>
          <a:ext cx="944935" cy="42117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10</xdr:col>
      <xdr:colOff>255741</xdr:colOff>
      <xdr:row>9</xdr:row>
      <xdr:rowOff>0</xdr:rowOff>
    </xdr:from>
    <xdr:to>
      <xdr:col>13</xdr:col>
      <xdr:colOff>46072</xdr:colOff>
      <xdr:row>11</xdr:row>
      <xdr:rowOff>129382</xdr:rowOff>
    </xdr:to>
    <xdr:sp macro="[0]!Contents" textlink="">
      <xdr:nvSpPr>
        <xdr:cNvPr id="5" name="Rounded Rectangle 4">
          <a:extLst>
            <a:ext uri="{FF2B5EF4-FFF2-40B4-BE49-F238E27FC236}">
              <a16:creationId xmlns:a16="http://schemas.microsoft.com/office/drawing/2014/main" id="{00000000-0008-0000-0900-000005000000}"/>
            </a:ext>
          </a:extLst>
        </xdr:cNvPr>
        <xdr:cNvSpPr/>
      </xdr:nvSpPr>
      <xdr:spPr bwMode="auto">
        <a:xfrm>
          <a:off x="7012776" y="2655094"/>
          <a:ext cx="1379538" cy="534194"/>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0</xdr:col>
      <xdr:colOff>188595</xdr:colOff>
      <xdr:row>1</xdr:row>
      <xdr:rowOff>123825</xdr:rowOff>
    </xdr:from>
    <xdr:to>
      <xdr:col>11</xdr:col>
      <xdr:colOff>198120</xdr:colOff>
      <xdr:row>3</xdr:row>
      <xdr:rowOff>133572</xdr:rowOff>
    </xdr:to>
    <xdr:sp macro="" textlink="">
      <xdr:nvSpPr>
        <xdr:cNvPr id="18462" name="Text Box 30">
          <a:extLst>
            <a:ext uri="{FF2B5EF4-FFF2-40B4-BE49-F238E27FC236}">
              <a16:creationId xmlns:a16="http://schemas.microsoft.com/office/drawing/2014/main" id="{00000000-0008-0000-0A00-00001E480000}"/>
            </a:ext>
          </a:extLst>
        </xdr:cNvPr>
        <xdr:cNvSpPr txBox="1">
          <a:spLocks noChangeArrowheads="1"/>
        </xdr:cNvSpPr>
      </xdr:nvSpPr>
      <xdr:spPr bwMode="auto">
        <a:xfrm>
          <a:off x="190500" y="323850"/>
          <a:ext cx="962025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State Planning Regulatory Provision (SPRP) for infrastructure charges sets the maximum adopted infrastructure charge which can be levied on development for different infrastructure combinations. These limits apply to all development approvals.</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twoCellAnchor>
    <xdr:from>
      <xdr:col>16</xdr:col>
      <xdr:colOff>252095</xdr:colOff>
      <xdr:row>10</xdr:row>
      <xdr:rowOff>25400</xdr:rowOff>
    </xdr:from>
    <xdr:to>
      <xdr:col>17</xdr:col>
      <xdr:colOff>518870</xdr:colOff>
      <xdr:row>12</xdr:row>
      <xdr:rowOff>40172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bwMode="auto">
        <a:xfrm>
          <a:off x="13042900" y="2463800"/>
          <a:ext cx="944935" cy="42117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16</xdr:col>
      <xdr:colOff>248124</xdr:colOff>
      <xdr:row>13</xdr:row>
      <xdr:rowOff>190513</xdr:rowOff>
    </xdr:from>
    <xdr:to>
      <xdr:col>18</xdr:col>
      <xdr:colOff>307655</xdr:colOff>
      <xdr:row>16</xdr:row>
      <xdr:rowOff>133364</xdr:rowOff>
    </xdr:to>
    <xdr:sp macro="[0]!Contents" textlink="">
      <xdr:nvSpPr>
        <xdr:cNvPr id="5" name="Rounded Rectangle 4">
          <a:extLst>
            <a:ext uri="{FF2B5EF4-FFF2-40B4-BE49-F238E27FC236}">
              <a16:creationId xmlns:a16="http://schemas.microsoft.com/office/drawing/2014/main" id="{00000000-0008-0000-0A00-000005000000}"/>
            </a:ext>
          </a:extLst>
        </xdr:cNvPr>
        <xdr:cNvSpPr/>
      </xdr:nvSpPr>
      <xdr:spPr bwMode="auto">
        <a:xfrm>
          <a:off x="12930185" y="3238513"/>
          <a:ext cx="1381125" cy="550070"/>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16</xdr:col>
      <xdr:colOff>218599</xdr:colOff>
      <xdr:row>1</xdr:row>
      <xdr:rowOff>208914</xdr:rowOff>
    </xdr:from>
    <xdr:to>
      <xdr:col>17</xdr:col>
      <xdr:colOff>460565</xdr:colOff>
      <xdr:row>4</xdr:row>
      <xdr:rowOff>256914</xdr:rowOff>
    </xdr:to>
    <xdr:sp macro="[0]!don’t_hide_ActiveSheet" textlink="">
      <xdr:nvSpPr>
        <xdr:cNvPr id="2" name="Rounded Rectangle 1">
          <a:extLst>
            <a:ext uri="{FF2B5EF4-FFF2-40B4-BE49-F238E27FC236}">
              <a16:creationId xmlns:a16="http://schemas.microsoft.com/office/drawing/2014/main" id="{00000000-0008-0000-0B00-000002000000}"/>
            </a:ext>
          </a:extLst>
        </xdr:cNvPr>
        <xdr:cNvSpPr/>
      </xdr:nvSpPr>
      <xdr:spPr bwMode="auto">
        <a:xfrm>
          <a:off x="10263188" y="702468"/>
          <a:ext cx="845344" cy="690563"/>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508336</xdr:colOff>
      <xdr:row>13</xdr:row>
      <xdr:rowOff>534894</xdr:rowOff>
    </xdr:from>
    <xdr:to>
      <xdr:col>17</xdr:col>
      <xdr:colOff>376774</xdr:colOff>
      <xdr:row>15</xdr:row>
      <xdr:rowOff>159124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bwMode="auto">
        <a:xfrm>
          <a:off x="12664141" y="3595594"/>
          <a:ext cx="937047" cy="411630"/>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xdr:from>
      <xdr:col>16</xdr:col>
      <xdr:colOff>261807</xdr:colOff>
      <xdr:row>17</xdr:row>
      <xdr:rowOff>165698</xdr:rowOff>
    </xdr:from>
    <xdr:to>
      <xdr:col>17</xdr:col>
      <xdr:colOff>642048</xdr:colOff>
      <xdr:row>21</xdr:row>
      <xdr:rowOff>6580</xdr:rowOff>
    </xdr:to>
    <xdr:sp macro="[0]!don’t_hide_ActiveSheet" textlink="">
      <xdr:nvSpPr>
        <xdr:cNvPr id="6" name="Rounded Rectangle 5">
          <a:extLst>
            <a:ext uri="{FF2B5EF4-FFF2-40B4-BE49-F238E27FC236}">
              <a16:creationId xmlns:a16="http://schemas.microsoft.com/office/drawing/2014/main" id="{00000000-0008-0000-0100-000006000000}"/>
            </a:ext>
          </a:extLst>
        </xdr:cNvPr>
        <xdr:cNvSpPr/>
      </xdr:nvSpPr>
      <xdr:spPr bwMode="auto">
        <a:xfrm>
          <a:off x="12417612" y="4402418"/>
          <a:ext cx="1458538" cy="595314"/>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1778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xdr:txBody>
    </xdr:sp>
    <xdr:clientData fPrintsWithSheet="0"/>
  </xdr:twoCellAnchor>
  <xdr:twoCellAnchor>
    <xdr:from>
      <xdr:col>1</xdr:col>
      <xdr:colOff>34130</xdr:colOff>
      <xdr:row>32</xdr:row>
      <xdr:rowOff>122555</xdr:rowOff>
    </xdr:from>
    <xdr:to>
      <xdr:col>9</xdr:col>
      <xdr:colOff>222726</xdr:colOff>
      <xdr:row>36</xdr:row>
      <xdr:rowOff>135639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65451" y="7960269"/>
          <a:ext cx="6257382" cy="775084"/>
        </a:xfrm>
        <a:prstGeom prst="rect">
          <a:avLst/>
        </a:prstGeom>
        <a:noFill/>
        <a:ln>
          <a:noFill/>
        </a:ln>
      </xdr:spPr>
      <xdr:txBody>
        <a:bodyPr vertOverflow="clip" wrap="square" lIns="27432" tIns="18288" rIns="0" bIns="0" anchor="t" upright="1">
          <a:spAutoFit/>
        </a:bodyPr>
        <a:lstStyle/>
        <a:p>
          <a:pPr marL="0" indent="0" algn="l" rtl="0">
            <a:lnSpc>
              <a:spcPts val="900"/>
            </a:lnSpc>
            <a:defRPr sz="1000"/>
          </a:pPr>
          <a:r>
            <a:rPr lang="en-AU" sz="1000" b="1" i="0" u="sng" strike="noStrike" baseline="0">
              <a:solidFill>
                <a:srgbClr val="000000"/>
              </a:solidFill>
              <a:latin typeface="Arial"/>
              <a:ea typeface="+mn-ea"/>
              <a:cs typeface="Arial"/>
            </a:rPr>
            <a:t>Note</a:t>
          </a:r>
        </a:p>
        <a:p>
          <a:pPr marL="0" indent="0" algn="l" rtl="0">
            <a:lnSpc>
              <a:spcPts val="1000"/>
            </a:lnSpc>
            <a:defRPr sz="1000"/>
          </a:pPr>
          <a:r>
            <a:rPr lang="en-AU" sz="1000" b="0" i="0" u="none" strike="noStrike" baseline="0">
              <a:solidFill>
                <a:srgbClr val="000000"/>
              </a:solidFill>
              <a:latin typeface="Arial"/>
              <a:ea typeface="+mn-ea"/>
              <a:cs typeface="Arial"/>
            </a:rPr>
            <a:t>Allocation of the adopted infrastructure charge to the different infrastructure is left to the discretion of Townsville City Council. Allocating in proportion to the amount payable under the pre-maximum standard charges regime aligns with the resolution made by council on 24 June 2014 for transitional arrangements to the new regime.</a:t>
          </a:r>
        </a:p>
        <a:p>
          <a:pPr marL="0" indent="0" algn="l" rtl="0">
            <a:lnSpc>
              <a:spcPts val="1000"/>
            </a:lnSpc>
            <a:defRPr sz="1000"/>
          </a:pPr>
          <a:endParaRPr lang="en-AU" sz="1000" b="1" i="0" u="sng" strike="noStrike" baseline="0">
            <a:solidFill>
              <a:srgbClr val="000000"/>
            </a:solidFill>
            <a:latin typeface="Arial"/>
            <a:ea typeface="+mn-ea"/>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174998</xdr:colOff>
      <xdr:row>2</xdr:row>
      <xdr:rowOff>161488</xdr:rowOff>
    </xdr:from>
    <xdr:to>
      <xdr:col>26</xdr:col>
      <xdr:colOff>554992</xdr:colOff>
      <xdr:row>9</xdr:row>
      <xdr:rowOff>25389</xdr:rowOff>
    </xdr:to>
    <xdr:sp macro="" textlink="">
      <xdr:nvSpPr>
        <xdr:cNvPr id="2" name="Text Box 214">
          <a:extLst>
            <a:ext uri="{FF2B5EF4-FFF2-40B4-BE49-F238E27FC236}">
              <a16:creationId xmlns:a16="http://schemas.microsoft.com/office/drawing/2014/main" id="{00000000-0008-0000-0200-000002000000}"/>
            </a:ext>
          </a:extLst>
        </xdr:cNvPr>
        <xdr:cNvSpPr txBox="1">
          <a:spLocks noChangeArrowheads="1"/>
        </xdr:cNvSpPr>
      </xdr:nvSpPr>
      <xdr:spPr bwMode="auto">
        <a:xfrm>
          <a:off x="11046198" y="573603"/>
          <a:ext cx="3762002" cy="134409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at Oct 2013 should use indices published for  Jun 2013).</a:t>
          </a:r>
        </a:p>
        <a:p>
          <a:pPr algn="l" rtl="0">
            <a:lnSpc>
              <a:spcPts val="1100"/>
            </a:lnSpc>
            <a:defRPr sz="1000"/>
          </a:pPr>
          <a:endParaRPr lang="en-AU" sz="1000" b="0" i="0" u="none" strike="noStrike" baseline="0">
            <a:solidFill>
              <a:srgbClr val="000000"/>
            </a:solidFill>
            <a:latin typeface="Arial"/>
            <a:cs typeface="Arial"/>
          </a:endParaRPr>
        </a:p>
        <a:p>
          <a:pPr algn="l" rtl="0">
            <a:lnSpc>
              <a:spcPts val="1000"/>
            </a:lnSpc>
            <a:defRPr sz="1000"/>
          </a:pPr>
          <a:r>
            <a:rPr lang="en-AU" sz="1000" b="0" i="0" u="none" strike="noStrike" baseline="0">
              <a:solidFill>
                <a:srgbClr val="000000"/>
              </a:solidFill>
              <a:latin typeface="Arial"/>
              <a:cs typeface="Arial"/>
            </a:rPr>
            <a:t>The Minister may adjust the max. charges . The SPRP adjustment factor allows this and relates to the values as per the SPRP at 29 July 2016.</a:t>
          </a:r>
        </a:p>
      </xdr:txBody>
    </xdr:sp>
    <xdr:clientData fPrintsWithSheet="0"/>
  </xdr:twoCellAnchor>
  <xdr:twoCellAnchor>
    <xdr:from>
      <xdr:col>27</xdr:col>
      <xdr:colOff>88639</xdr:colOff>
      <xdr:row>26</xdr:row>
      <xdr:rowOff>134471</xdr:rowOff>
    </xdr:from>
    <xdr:to>
      <xdr:col>30</xdr:col>
      <xdr:colOff>66496</xdr:colOff>
      <xdr:row>29</xdr:row>
      <xdr:rowOff>79844</xdr:rowOff>
    </xdr:to>
    <xdr:sp macro="[0]!don’t_hide_ActiveSheet" textlink="">
      <xdr:nvSpPr>
        <xdr:cNvPr id="9" name="Rounded Rectangle 8">
          <a:extLst>
            <a:ext uri="{FF2B5EF4-FFF2-40B4-BE49-F238E27FC236}">
              <a16:creationId xmlns:a16="http://schemas.microsoft.com/office/drawing/2014/main" id="{00000000-0008-0000-0200-000009000000}"/>
            </a:ext>
          </a:extLst>
        </xdr:cNvPr>
        <xdr:cNvSpPr/>
      </xdr:nvSpPr>
      <xdr:spPr bwMode="auto">
        <a:xfrm>
          <a:off x="14466795" y="5860677"/>
          <a:ext cx="1448359" cy="595314"/>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1778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xdr:txBody>
    </xdr:sp>
    <xdr:clientData fPrintsWithSheet="0"/>
  </xdr:twoCellAnchor>
  <xdr:twoCellAnchor>
    <xdr:from>
      <xdr:col>27</xdr:col>
      <xdr:colOff>89086</xdr:colOff>
      <xdr:row>22</xdr:row>
      <xdr:rowOff>97348</xdr:rowOff>
    </xdr:from>
    <xdr:to>
      <xdr:col>29</xdr:col>
      <xdr:colOff>325973</xdr:colOff>
      <xdr:row>24</xdr:row>
      <xdr:rowOff>163580</xdr:rowOff>
    </xdr:to>
    <xdr:sp macro="" textlink="">
      <xdr:nvSpPr>
        <xdr:cNvPr id="10" name="Rounded Rectangle 9">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bwMode="auto">
        <a:xfrm>
          <a:off x="14634882" y="5061554"/>
          <a:ext cx="934574" cy="419101"/>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7620</xdr:colOff>
          <xdr:row>25</xdr:row>
          <xdr:rowOff>7620</xdr:rowOff>
        </xdr:from>
        <xdr:to>
          <xdr:col>1</xdr:col>
          <xdr:colOff>3810000</xdr:colOff>
          <xdr:row>26</xdr:row>
          <xdr:rowOff>45720</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45720</xdr:rowOff>
        </xdr:from>
        <xdr:to>
          <xdr:col>1</xdr:col>
          <xdr:colOff>3810000</xdr:colOff>
          <xdr:row>27</xdr:row>
          <xdr:rowOff>60960</xdr:rowOff>
        </xdr:to>
        <xdr:sp macro="" textlink="">
          <xdr:nvSpPr>
            <xdr:cNvPr id="3260" name="Drop Down 188"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7620</xdr:rowOff>
        </xdr:from>
        <xdr:to>
          <xdr:col>2</xdr:col>
          <xdr:colOff>0</xdr:colOff>
          <xdr:row>14</xdr:row>
          <xdr:rowOff>0</xdr:rowOff>
        </xdr:to>
        <xdr:sp macro="" textlink="">
          <xdr:nvSpPr>
            <xdr:cNvPr id="3261" name="Drop Down 189"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xdr:row>
          <xdr:rowOff>45720</xdr:rowOff>
        </xdr:from>
        <xdr:to>
          <xdr:col>1</xdr:col>
          <xdr:colOff>3810000</xdr:colOff>
          <xdr:row>28</xdr:row>
          <xdr:rowOff>68580</xdr:rowOff>
        </xdr:to>
        <xdr:sp macro="" textlink="">
          <xdr:nvSpPr>
            <xdr:cNvPr id="3266" name="Drop Down 194" hidden="1">
              <a:extLst>
                <a:ext uri="{63B3BB69-23CF-44E3-9099-C40C66FF867C}">
                  <a14:compatExt spid="_x0000_s3266"/>
                </a:ext>
                <a:ext uri="{FF2B5EF4-FFF2-40B4-BE49-F238E27FC236}">
                  <a16:creationId xmlns:a16="http://schemas.microsoft.com/office/drawing/2014/main" id="{00000000-0008-0000-0200-0000C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28</xdr:row>
          <xdr:rowOff>60960</xdr:rowOff>
        </xdr:from>
        <xdr:to>
          <xdr:col>1</xdr:col>
          <xdr:colOff>3810000</xdr:colOff>
          <xdr:row>29</xdr:row>
          <xdr:rowOff>60960</xdr:rowOff>
        </xdr:to>
        <xdr:sp macro="" textlink="">
          <xdr:nvSpPr>
            <xdr:cNvPr id="3267" name="Drop Down 195" hidden="1">
              <a:extLst>
                <a:ext uri="{63B3BB69-23CF-44E3-9099-C40C66FF867C}">
                  <a14:compatExt spid="_x0000_s3267"/>
                </a:ext>
                <a:ext uri="{FF2B5EF4-FFF2-40B4-BE49-F238E27FC236}">
                  <a16:creationId xmlns:a16="http://schemas.microsoft.com/office/drawing/2014/main" id="{00000000-0008-0000-0200-0000C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60960</xdr:rowOff>
        </xdr:from>
        <xdr:to>
          <xdr:col>1</xdr:col>
          <xdr:colOff>3810000</xdr:colOff>
          <xdr:row>30</xdr:row>
          <xdr:rowOff>45720</xdr:rowOff>
        </xdr:to>
        <xdr:sp macro="" textlink="">
          <xdr:nvSpPr>
            <xdr:cNvPr id="3268" name="Drop Down 196" hidden="1">
              <a:extLst>
                <a:ext uri="{63B3BB69-23CF-44E3-9099-C40C66FF867C}">
                  <a14:compatExt spid="_x0000_s3268"/>
                </a:ext>
                <a:ext uri="{FF2B5EF4-FFF2-40B4-BE49-F238E27FC236}">
                  <a16:creationId xmlns:a16="http://schemas.microsoft.com/office/drawing/2014/main" id="{00000000-0008-0000-0200-0000C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0</xdr:rowOff>
        </xdr:from>
        <xdr:to>
          <xdr:col>1</xdr:col>
          <xdr:colOff>3810000</xdr:colOff>
          <xdr:row>38</xdr:row>
          <xdr:rowOff>22860</xdr:rowOff>
        </xdr:to>
        <xdr:sp macro="" textlink="">
          <xdr:nvSpPr>
            <xdr:cNvPr id="3269" name="Drop Down 197" hidden="1">
              <a:extLst>
                <a:ext uri="{63B3BB69-23CF-44E3-9099-C40C66FF867C}">
                  <a14:compatExt spid="_x0000_s3269"/>
                </a:ext>
                <a:ext uri="{FF2B5EF4-FFF2-40B4-BE49-F238E27FC236}">
                  <a16:creationId xmlns:a16="http://schemas.microsoft.com/office/drawing/2014/main" id="{00000000-0008-0000-0200-0000C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7620</xdr:rowOff>
        </xdr:from>
        <xdr:to>
          <xdr:col>1</xdr:col>
          <xdr:colOff>3810000</xdr:colOff>
          <xdr:row>39</xdr:row>
          <xdr:rowOff>30480</xdr:rowOff>
        </xdr:to>
        <xdr:sp macro="" textlink="">
          <xdr:nvSpPr>
            <xdr:cNvPr id="3270" name="Drop Down 198" hidden="1">
              <a:extLst>
                <a:ext uri="{63B3BB69-23CF-44E3-9099-C40C66FF867C}">
                  <a14:compatExt spid="_x0000_s3270"/>
                </a:ext>
                <a:ext uri="{FF2B5EF4-FFF2-40B4-BE49-F238E27FC236}">
                  <a16:creationId xmlns:a16="http://schemas.microsoft.com/office/drawing/2014/main" id="{00000000-0008-0000-0200-0000C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22860</xdr:rowOff>
        </xdr:from>
        <xdr:to>
          <xdr:col>1</xdr:col>
          <xdr:colOff>3810000</xdr:colOff>
          <xdr:row>40</xdr:row>
          <xdr:rowOff>38100</xdr:rowOff>
        </xdr:to>
        <xdr:sp macro="" textlink="">
          <xdr:nvSpPr>
            <xdr:cNvPr id="3271" name="Drop Down 199" hidden="1">
              <a:extLst>
                <a:ext uri="{63B3BB69-23CF-44E3-9099-C40C66FF867C}">
                  <a14:compatExt spid="_x0000_s3271"/>
                </a:ext>
                <a:ext uri="{FF2B5EF4-FFF2-40B4-BE49-F238E27FC236}">
                  <a16:creationId xmlns:a16="http://schemas.microsoft.com/office/drawing/2014/main" id="{00000000-0008-0000-0200-0000C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40</xdr:row>
          <xdr:rowOff>30480</xdr:rowOff>
        </xdr:from>
        <xdr:to>
          <xdr:col>1</xdr:col>
          <xdr:colOff>3810000</xdr:colOff>
          <xdr:row>41</xdr:row>
          <xdr:rowOff>38100</xdr:rowOff>
        </xdr:to>
        <xdr:sp macro="" textlink="">
          <xdr:nvSpPr>
            <xdr:cNvPr id="3272" name="Drop Down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41</xdr:row>
          <xdr:rowOff>30480</xdr:rowOff>
        </xdr:from>
        <xdr:to>
          <xdr:col>1</xdr:col>
          <xdr:colOff>3810000</xdr:colOff>
          <xdr:row>42</xdr:row>
          <xdr:rowOff>22860</xdr:rowOff>
        </xdr:to>
        <xdr:sp macro="" textlink="">
          <xdr:nvSpPr>
            <xdr:cNvPr id="3273" name="Drop Down 201"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182880</xdr:rowOff>
        </xdr:from>
        <xdr:to>
          <xdr:col>19</xdr:col>
          <xdr:colOff>121920</xdr:colOff>
          <xdr:row>14</xdr:row>
          <xdr:rowOff>38100</xdr:rowOff>
        </xdr:to>
        <xdr:sp macro="" textlink="">
          <xdr:nvSpPr>
            <xdr:cNvPr id="3278" name="Drop Down 206"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xdr:colOff>
      <xdr:row>488</xdr:row>
      <xdr:rowOff>0</xdr:rowOff>
    </xdr:from>
    <xdr:to>
      <xdr:col>11</xdr:col>
      <xdr:colOff>143693</xdr:colOff>
      <xdr:row>494</xdr:row>
      <xdr:rowOff>58571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03465" y="48523071"/>
          <a:ext cx="8749392" cy="10477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AU" sz="1100" b="0" u="sng">
              <a:solidFill>
                <a:schemeClr val="dk1"/>
              </a:solidFill>
              <a:effectLst/>
              <a:latin typeface="+mn-lt"/>
              <a:ea typeface="+mn-ea"/>
              <a:cs typeface="+mn-cs"/>
            </a:rPr>
            <a:t>CENTRES</a:t>
          </a:r>
        </a:p>
        <a:p>
          <a:pPr>
            <a:lnSpc>
              <a:spcPts val="1100"/>
            </a:lnSpc>
          </a:pPr>
          <a:r>
            <a:rPr lang="en-AU" sz="1100" b="1">
              <a:solidFill>
                <a:schemeClr val="dk1"/>
              </a:solidFill>
              <a:effectLst/>
              <a:latin typeface="+mn-lt"/>
              <a:ea typeface="+mn-ea"/>
              <a:cs typeface="+mn-cs"/>
            </a:rPr>
            <a:t>Convenience Centre: </a:t>
          </a:r>
          <a:r>
            <a:rPr lang="en-AU" sz="1100">
              <a:solidFill>
                <a:schemeClr val="dk1"/>
              </a:solidFill>
              <a:effectLst/>
              <a:latin typeface="+mn-lt"/>
              <a:ea typeface="+mn-ea"/>
              <a:cs typeface="+mn-cs"/>
            </a:rPr>
            <a:t>A Centre with a GLA that does not exceed 1,000m2 for Commercial Development and  Service Premises.   </a:t>
          </a:r>
        </a:p>
        <a:p>
          <a:pPr>
            <a:lnSpc>
              <a:spcPts val="1100"/>
            </a:lnSpc>
          </a:pPr>
          <a:r>
            <a:rPr lang="en-AU" sz="1100" b="1">
              <a:solidFill>
                <a:schemeClr val="dk1"/>
              </a:solidFill>
              <a:effectLst/>
              <a:latin typeface="+mn-lt"/>
              <a:ea typeface="+mn-ea"/>
              <a:cs typeface="+mn-cs"/>
            </a:rPr>
            <a:t>Neighbourhood centre : </a:t>
          </a:r>
          <a:r>
            <a:rPr lang="en-AU" sz="1100">
              <a:solidFill>
                <a:schemeClr val="dk1"/>
              </a:solidFill>
              <a:effectLst/>
              <a:latin typeface="+mn-lt"/>
              <a:ea typeface="+mn-ea"/>
              <a:cs typeface="+mn-cs"/>
            </a:rPr>
            <a:t>A Centre with a GLA that does not exceed 5,000m2 for Commercial Development and 3,000m2 for Service Premises. </a:t>
          </a:r>
        </a:p>
        <a:p>
          <a:pPr>
            <a:lnSpc>
              <a:spcPts val="1200"/>
            </a:lnSpc>
          </a:pPr>
          <a:r>
            <a:rPr lang="en-AU" sz="1100" b="1"/>
            <a:t>District Centtre: </a:t>
          </a:r>
          <a:r>
            <a:rPr lang="en-AU" sz="1100"/>
            <a:t>A Centre with a GLA that does not exceed 10,000m2 for Commercial Development and 5,000m2 for Service Premises.   </a:t>
          </a:r>
        </a:p>
        <a:p>
          <a:pPr>
            <a:lnSpc>
              <a:spcPts val="1100"/>
            </a:lnSpc>
          </a:pPr>
          <a:r>
            <a:rPr lang="en-AU" sz="1100" b="1"/>
            <a:t>Sub-Regional Centre:  </a:t>
          </a:r>
          <a:r>
            <a:rPr lang="en-AU" sz="1100" b="0"/>
            <a:t>A Centre with a GLA that does not exceed 55,000m2 for Commercial Development and 10,000m2 for Service Premises.</a:t>
          </a:r>
        </a:p>
      </xdr:txBody>
    </xdr:sp>
    <xdr:clientData/>
  </xdr:twoCellAnchor>
  <xdr:twoCellAnchor editAs="oneCell">
    <xdr:from>
      <xdr:col>1</xdr:col>
      <xdr:colOff>190500</xdr:colOff>
      <xdr:row>497</xdr:row>
      <xdr:rowOff>9525</xdr:rowOff>
    </xdr:from>
    <xdr:to>
      <xdr:col>13</xdr:col>
      <xdr:colOff>276225</xdr:colOff>
      <xdr:row>528</xdr:row>
      <xdr:rowOff>142875</xdr:rowOff>
    </xdr:to>
    <xdr:pic>
      <xdr:nvPicPr>
        <xdr:cNvPr id="44327" name="Picture 3">
          <a:extLst>
            <a:ext uri="{FF2B5EF4-FFF2-40B4-BE49-F238E27FC236}">
              <a16:creationId xmlns:a16="http://schemas.microsoft.com/office/drawing/2014/main" id="{00000000-0008-0000-0300-000027A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85601175"/>
          <a:ext cx="10220325" cy="5153025"/>
        </a:xfrm>
        <a:prstGeom prst="rect">
          <a:avLst/>
        </a:prstGeom>
        <a:solidFill>
          <a:srgbClr val="CCFF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xdr:row>
      <xdr:rowOff>76200</xdr:rowOff>
    </xdr:from>
    <xdr:to>
      <xdr:col>10</xdr:col>
      <xdr:colOff>501008</xdr:colOff>
      <xdr:row>1</xdr:row>
      <xdr:rowOff>695467</xdr:rowOff>
    </xdr:to>
    <xdr:sp macro="" textlink="">
      <xdr:nvSpPr>
        <xdr:cNvPr id="14357" name="Text Box 21">
          <a:extLst>
            <a:ext uri="{FF2B5EF4-FFF2-40B4-BE49-F238E27FC236}">
              <a16:creationId xmlns:a16="http://schemas.microsoft.com/office/drawing/2014/main" id="{00000000-0008-0000-0400-000015380000}"/>
            </a:ext>
          </a:extLst>
        </xdr:cNvPr>
        <xdr:cNvSpPr txBox="1">
          <a:spLocks noChangeArrowheads="1"/>
        </xdr:cNvSpPr>
      </xdr:nvSpPr>
      <xdr:spPr bwMode="auto">
        <a:xfrm>
          <a:off x="409575" y="276225"/>
          <a:ext cx="8420100" cy="62865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land connected, or intended to be connected, or of zoning for which the planning scheme requires connection to the public sewer system. It represents the contributions which would apply before the SPRP maximum charges are considered (Translated from the Planning Scheme Policy for developer contributions towards the cost of sewer headworks, last updated Sept '08).</a:t>
          </a:r>
        </a:p>
      </xdr:txBody>
    </xdr:sp>
    <xdr:clientData/>
  </xdr:twoCellAnchor>
  <xdr:twoCellAnchor>
    <xdr:from>
      <xdr:col>10</xdr:col>
      <xdr:colOff>0</xdr:colOff>
      <xdr:row>15</xdr:row>
      <xdr:rowOff>152400</xdr:rowOff>
    </xdr:from>
    <xdr:to>
      <xdr:col>11</xdr:col>
      <xdr:colOff>326202</xdr:colOff>
      <xdr:row>18</xdr:row>
      <xdr:rowOff>19192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bwMode="auto">
        <a:xfrm>
          <a:off x="7667625" y="3524250"/>
          <a:ext cx="937687" cy="419101"/>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9</xdr:col>
      <xdr:colOff>474345</xdr:colOff>
      <xdr:row>20</xdr:row>
      <xdr:rowOff>0</xdr:rowOff>
    </xdr:from>
    <xdr:to>
      <xdr:col>11</xdr:col>
      <xdr:colOff>577249</xdr:colOff>
      <xdr:row>22</xdr:row>
      <xdr:rowOff>188120</xdr:rowOff>
    </xdr:to>
    <xdr:sp macro="[0]!Contents" textlink="">
      <xdr:nvSpPr>
        <xdr:cNvPr id="7" name="Rounded Rectangle 6">
          <a:extLst>
            <a:ext uri="{FF2B5EF4-FFF2-40B4-BE49-F238E27FC236}">
              <a16:creationId xmlns:a16="http://schemas.microsoft.com/office/drawing/2014/main" id="{00000000-0008-0000-0400-000007000000}"/>
            </a:ext>
          </a:extLst>
        </xdr:cNvPr>
        <xdr:cNvSpPr/>
      </xdr:nvSpPr>
      <xdr:spPr bwMode="auto">
        <a:xfrm>
          <a:off x="7467600" y="4067175"/>
          <a:ext cx="1381125"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255270</xdr:colOff>
      <xdr:row>1</xdr:row>
      <xdr:rowOff>150495</xdr:rowOff>
    </xdr:from>
    <xdr:to>
      <xdr:col>12</xdr:col>
      <xdr:colOff>160027</xdr:colOff>
      <xdr:row>1</xdr:row>
      <xdr:rowOff>817377</xdr:rowOff>
    </xdr:to>
    <xdr:sp macro="" textlink="">
      <xdr:nvSpPr>
        <xdr:cNvPr id="7209" name="Text Box 41">
          <a:extLst>
            <a:ext uri="{FF2B5EF4-FFF2-40B4-BE49-F238E27FC236}">
              <a16:creationId xmlns:a16="http://schemas.microsoft.com/office/drawing/2014/main" id="{00000000-0008-0000-0500-0000291C0000}"/>
            </a:ext>
          </a:extLst>
        </xdr:cNvPr>
        <xdr:cNvSpPr txBox="1">
          <a:spLocks noChangeArrowheads="1"/>
        </xdr:cNvSpPr>
      </xdr:nvSpPr>
      <xdr:spPr bwMode="auto">
        <a:xfrm>
          <a:off x="257175" y="345281"/>
          <a:ext cx="8479631" cy="676275"/>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land connected, or intended for connection, or of zoning for which the planning scheme requires connection to the public water supply system. Elements of Rupertswood and Rangewood subject to a separate infrastructure agreement are excluded. It represents the contributions which would apply before the SPRP maximum charges are considered (Translated from the planning scheme policy for developer contributions towards the cost of water supply headworks, last updated October '09).</a:t>
          </a:r>
        </a:p>
      </xdr:txBody>
    </xdr:sp>
    <xdr:clientData/>
  </xdr:twoCellAnchor>
  <xdr:twoCellAnchor>
    <xdr:from>
      <xdr:col>11</xdr:col>
      <xdr:colOff>226695</xdr:colOff>
      <xdr:row>16</xdr:row>
      <xdr:rowOff>171450</xdr:rowOff>
    </xdr:from>
    <xdr:to>
      <xdr:col>12</xdr:col>
      <xdr:colOff>503467</xdr:colOff>
      <xdr:row>19</xdr:row>
      <xdr:rowOff>26671</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bwMode="auto">
        <a:xfrm>
          <a:off x="8124825" y="4076700"/>
          <a:ext cx="937687" cy="419101"/>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11</xdr:col>
      <xdr:colOff>0</xdr:colOff>
      <xdr:row>22</xdr:row>
      <xdr:rowOff>0</xdr:rowOff>
    </xdr:from>
    <xdr:to>
      <xdr:col>13</xdr:col>
      <xdr:colOff>150512</xdr:colOff>
      <xdr:row>24</xdr:row>
      <xdr:rowOff>188605</xdr:rowOff>
    </xdr:to>
    <xdr:sp macro="[0]!Contents" textlink="">
      <xdr:nvSpPr>
        <xdr:cNvPr id="5" name="Rounded Rectangle 4">
          <a:extLst>
            <a:ext uri="{FF2B5EF4-FFF2-40B4-BE49-F238E27FC236}">
              <a16:creationId xmlns:a16="http://schemas.microsoft.com/office/drawing/2014/main" id="{00000000-0008-0000-0500-000005000000}"/>
            </a:ext>
          </a:extLst>
        </xdr:cNvPr>
        <xdr:cNvSpPr/>
      </xdr:nvSpPr>
      <xdr:spPr bwMode="auto">
        <a:xfrm>
          <a:off x="7896225" y="4667250"/>
          <a:ext cx="1381125"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255270</xdr:colOff>
      <xdr:row>1</xdr:row>
      <xdr:rowOff>93345</xdr:rowOff>
    </xdr:from>
    <xdr:to>
      <xdr:col>10</xdr:col>
      <xdr:colOff>180970</xdr:colOff>
      <xdr:row>1</xdr:row>
      <xdr:rowOff>779145</xdr:rowOff>
    </xdr:to>
    <xdr:sp macro="" textlink="">
      <xdr:nvSpPr>
        <xdr:cNvPr id="10244" name="Text Box 4">
          <a:extLst>
            <a:ext uri="{FF2B5EF4-FFF2-40B4-BE49-F238E27FC236}">
              <a16:creationId xmlns:a16="http://schemas.microsoft.com/office/drawing/2014/main" id="{00000000-0008-0000-0600-000004280000}"/>
            </a:ext>
          </a:extLst>
        </xdr:cNvPr>
        <xdr:cNvSpPr txBox="1">
          <a:spLocks noChangeArrowheads="1"/>
        </xdr:cNvSpPr>
      </xdr:nvSpPr>
      <xdr:spPr bwMode="auto">
        <a:xfrm>
          <a:off x="257175" y="295275"/>
          <a:ext cx="7286625" cy="68580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This applies to any subdivision of land throughout the City of Thuringowa planning scheme area, other than in the Rural zoned land.  Monetary contributions may be applicable in-lieu of land. It represents the contributions which would apply before the SPRP maximum charges are considered (Translated from City of Thuringowa planning scheme policy for public garden and recreation space, last updated 22 September 2008).</a:t>
          </a:r>
        </a:p>
      </xdr:txBody>
    </xdr:sp>
    <xdr:clientData/>
  </xdr:twoCellAnchor>
  <xdr:twoCellAnchor>
    <xdr:from>
      <xdr:col>12</xdr:col>
      <xdr:colOff>233246</xdr:colOff>
      <xdr:row>3</xdr:row>
      <xdr:rowOff>26401</xdr:rowOff>
    </xdr:from>
    <xdr:to>
      <xdr:col>13</xdr:col>
      <xdr:colOff>576671</xdr:colOff>
      <xdr:row>4</xdr:row>
      <xdr:rowOff>280885</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bwMode="auto">
        <a:xfrm>
          <a:off x="9029584" y="1276557"/>
          <a:ext cx="944935" cy="42117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12</xdr:col>
      <xdr:colOff>3322</xdr:colOff>
      <xdr:row>5</xdr:row>
      <xdr:rowOff>59531</xdr:rowOff>
    </xdr:from>
    <xdr:to>
      <xdr:col>14</xdr:col>
      <xdr:colOff>164791</xdr:colOff>
      <xdr:row>8</xdr:row>
      <xdr:rowOff>178594</xdr:rowOff>
    </xdr:to>
    <xdr:sp macro="[0]!Contents" textlink="">
      <xdr:nvSpPr>
        <xdr:cNvPr id="6" name="Rounded Rectangle 5">
          <a:extLst>
            <a:ext uri="{FF2B5EF4-FFF2-40B4-BE49-F238E27FC236}">
              <a16:creationId xmlns:a16="http://schemas.microsoft.com/office/drawing/2014/main" id="{00000000-0008-0000-0600-000006000000}"/>
            </a:ext>
          </a:extLst>
        </xdr:cNvPr>
        <xdr:cNvSpPr/>
      </xdr:nvSpPr>
      <xdr:spPr bwMode="auto">
        <a:xfrm>
          <a:off x="8786801" y="1905000"/>
          <a:ext cx="1381125"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561527</xdr:colOff>
      <xdr:row>10</xdr:row>
      <xdr:rowOff>143772</xdr:rowOff>
    </xdr:from>
    <xdr:to>
      <xdr:col>12</xdr:col>
      <xdr:colOff>296450</xdr:colOff>
      <xdr:row>13</xdr:row>
      <xdr:rowOff>62773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bwMode="auto">
        <a:xfrm>
          <a:off x="7175687" y="3203202"/>
          <a:ext cx="952219" cy="431257"/>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10</xdr:col>
      <xdr:colOff>352201</xdr:colOff>
      <xdr:row>15</xdr:row>
      <xdr:rowOff>123265</xdr:rowOff>
    </xdr:from>
    <xdr:to>
      <xdr:col>12</xdr:col>
      <xdr:colOff>529052</xdr:colOff>
      <xdr:row>18</xdr:row>
      <xdr:rowOff>85667</xdr:rowOff>
    </xdr:to>
    <xdr:sp macro="[0]!Contents" textlink="">
      <xdr:nvSpPr>
        <xdr:cNvPr id="6" name="Rounded Rectangle 5">
          <a:extLst>
            <a:ext uri="{FF2B5EF4-FFF2-40B4-BE49-F238E27FC236}">
              <a16:creationId xmlns:a16="http://schemas.microsoft.com/office/drawing/2014/main" id="{00000000-0008-0000-0700-000006000000}"/>
            </a:ext>
          </a:extLst>
        </xdr:cNvPr>
        <xdr:cNvSpPr/>
      </xdr:nvSpPr>
      <xdr:spPr bwMode="auto">
        <a:xfrm>
          <a:off x="6973981" y="3885640"/>
          <a:ext cx="1388409"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twoCellAnchor>
    <xdr:from>
      <xdr:col>0</xdr:col>
      <xdr:colOff>328447</xdr:colOff>
      <xdr:row>1</xdr:row>
      <xdr:rowOff>8622</xdr:rowOff>
    </xdr:from>
    <xdr:to>
      <xdr:col>11</xdr:col>
      <xdr:colOff>567532</xdr:colOff>
      <xdr:row>1</xdr:row>
      <xdr:rowOff>894447</xdr:rowOff>
    </xdr:to>
    <xdr:sp macro="" textlink="">
      <xdr:nvSpPr>
        <xdr:cNvPr id="7" name="Text Box 45">
          <a:extLst>
            <a:ext uri="{FF2B5EF4-FFF2-40B4-BE49-F238E27FC236}">
              <a16:creationId xmlns:a16="http://schemas.microsoft.com/office/drawing/2014/main" id="{00000000-0008-0000-0700-000007000000}"/>
            </a:ext>
          </a:extLst>
        </xdr:cNvPr>
        <xdr:cNvSpPr txBox="1">
          <a:spLocks noChangeArrowheads="1"/>
        </xdr:cNvSpPr>
      </xdr:nvSpPr>
      <xdr:spPr bwMode="auto">
        <a:xfrm>
          <a:off x="328447" y="245105"/>
          <a:ext cx="7468750" cy="885825"/>
        </a:xfrm>
        <a:prstGeom prst="rect">
          <a:avLst/>
        </a:prstGeom>
        <a:noFill/>
        <a:ln>
          <a:noFill/>
        </a:ln>
      </xdr:spPr>
      <xdr:txBody>
        <a:bodyPr vertOverflow="clip" wrap="square" lIns="27432" tIns="18288" rIns="0" bIns="18288" anchor="ctr" upright="1"/>
        <a:lstStyle/>
        <a:p>
          <a:pPr marL="0" indent="0" algn="l" rtl="0">
            <a:defRPr sz="1000"/>
          </a:pPr>
          <a:r>
            <a:rPr lang="en-AU" sz="1000" b="0" i="0" u="none" strike="noStrike" baseline="0">
              <a:solidFill>
                <a:srgbClr val="000000"/>
              </a:solidFill>
              <a:latin typeface="Arial"/>
              <a:ea typeface="+mn-ea"/>
              <a:cs typeface="Arial"/>
            </a:rPr>
            <a:t>This applies to all Material Change of Use or Reconfiguration of Lot development: (i) for urban or rural residential development purposes; (ii) serviced, planned to be serviced, or required to be serviced with trunk pedestrian pathways or bikeways and; (iii) present an increased demand on the trunk pedestrian pathways or bikeways. It represents the contributions which would apply before the SPRP maximum charges are considered (Translated from the City of Thuringowa planning scheme policy for infrastructure contributions - stormwater and transport infrastructure (Pathways) last updated 30 June 2009.</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236220</xdr:colOff>
      <xdr:row>1</xdr:row>
      <xdr:rowOff>38100</xdr:rowOff>
    </xdr:from>
    <xdr:to>
      <xdr:col>10</xdr:col>
      <xdr:colOff>188595</xdr:colOff>
      <xdr:row>1</xdr:row>
      <xdr:rowOff>912546</xdr:rowOff>
    </xdr:to>
    <xdr:sp macro="" textlink="">
      <xdr:nvSpPr>
        <xdr:cNvPr id="11295" name="Text Box 31">
          <a:extLst>
            <a:ext uri="{FF2B5EF4-FFF2-40B4-BE49-F238E27FC236}">
              <a16:creationId xmlns:a16="http://schemas.microsoft.com/office/drawing/2014/main" id="{00000000-0008-0000-0800-00001F2C0000}"/>
            </a:ext>
          </a:extLst>
        </xdr:cNvPr>
        <xdr:cNvSpPr txBox="1">
          <a:spLocks noChangeArrowheads="1"/>
        </xdr:cNvSpPr>
      </xdr:nvSpPr>
      <xdr:spPr bwMode="auto">
        <a:xfrm>
          <a:off x="238125" y="266700"/>
          <a:ext cx="7172325"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en-AU" sz="1000" b="0" i="0" u="none" strike="noStrike" baseline="0">
              <a:solidFill>
                <a:srgbClr val="000000"/>
              </a:solidFill>
              <a:latin typeface="Arial" pitchFamily="34" charset="0"/>
              <a:cs typeface="Arial" pitchFamily="34" charset="0"/>
            </a:rPr>
            <a:t>This applies to all Material Change of Use or Reconfiguration of Lot </a:t>
          </a:r>
          <a:r>
            <a:rPr lang="en-AU" sz="1000" b="0" i="0" u="none" strike="noStrike" baseline="0">
              <a:solidFill>
                <a:sysClr val="windowText" lastClr="000000"/>
              </a:solidFill>
              <a:latin typeface="Arial" pitchFamily="34" charset="0"/>
              <a:cs typeface="Arial" pitchFamily="34" charset="0"/>
            </a:rPr>
            <a:t>on land: (i) </a:t>
          </a:r>
          <a:r>
            <a:rPr lang="en-AU" sz="1000" b="0" i="0" u="none" strike="noStrike" baseline="0">
              <a:solidFill>
                <a:sysClr val="windowText" lastClr="000000"/>
              </a:solidFill>
              <a:latin typeface="Arial" pitchFamily="34" charset="0"/>
              <a:ea typeface="+mn-ea"/>
              <a:cs typeface="Arial" pitchFamily="34" charset="0"/>
            </a:rPr>
            <a:t>anywhere in the planning scheme area</a:t>
          </a:r>
          <a:r>
            <a:rPr lang="en-AU" sz="1000" b="0" i="0" u="none" strike="noStrike" baseline="0">
              <a:solidFill>
                <a:sysClr val="windowText" lastClr="000000"/>
              </a:solidFill>
              <a:latin typeface="Arial" pitchFamily="34" charset="0"/>
              <a:cs typeface="Arial" pitchFamily="34" charset="0"/>
            </a:rPr>
            <a:t>; (ii) serviced, planned to be serviced, or required to be serviced with trunk roads, and; (iii</a:t>
          </a:r>
          <a:r>
            <a:rPr lang="en-AU" sz="1000" b="0" i="0" u="none" strike="noStrike" baseline="0">
              <a:solidFill>
                <a:srgbClr val="000000"/>
              </a:solidFill>
              <a:latin typeface="Arial" pitchFamily="34" charset="0"/>
              <a:cs typeface="Arial" pitchFamily="34" charset="0"/>
            </a:rPr>
            <a:t>) present an increased demand on the trunk road network (iii) </a:t>
          </a:r>
          <a:r>
            <a:rPr lang="en-AU" sz="1000" b="0" i="0" u="none" strike="noStrike" baseline="0">
              <a:latin typeface="Arial" pitchFamily="34" charset="0"/>
              <a:ea typeface="+mn-ea"/>
              <a:cs typeface="Arial" pitchFamily="34" charset="0"/>
            </a:rPr>
            <a:t>where an increased demand on the infrastructure network is determined.</a:t>
          </a:r>
          <a:r>
            <a:rPr lang="en-AU" sz="1000" b="0" i="0" u="none" strike="noStrike" baseline="0">
              <a:solidFill>
                <a:srgbClr val="000000"/>
              </a:solidFill>
              <a:latin typeface="Arial" pitchFamily="34" charset="0"/>
              <a:cs typeface="Arial" pitchFamily="34" charset="0"/>
            </a:rPr>
            <a:t> It represents the contributions which would apply before the SPRP maximum charges are considered (Translated from the City of Thuringowa planning scheme policy for infrastructure contributions - stormwater and transport infrastructure (roads), last updated 30 June 2009). </a:t>
          </a:r>
        </a:p>
      </xdr:txBody>
    </xdr:sp>
    <xdr:clientData/>
  </xdr:twoCellAnchor>
  <xdr:twoCellAnchor>
    <xdr:from>
      <xdr:col>9</xdr:col>
      <xdr:colOff>572770</xdr:colOff>
      <xdr:row>14</xdr:row>
      <xdr:rowOff>25400</xdr:rowOff>
    </xdr:from>
    <xdr:to>
      <xdr:col>11</xdr:col>
      <xdr:colOff>308050</xdr:colOff>
      <xdr:row>16</xdr:row>
      <xdr:rowOff>65572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bwMode="auto">
        <a:xfrm>
          <a:off x="7454900" y="3492500"/>
          <a:ext cx="944935" cy="42117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woPt" dir="t">
            <a:rot lat="0" lon="0" rev="10800000"/>
          </a:lightRig>
        </a:scene3d>
        <a:sp3d extrusionH="76200">
          <a:bevelT w="177800" h="177800"/>
          <a:bevelB w="177800" h="177800"/>
          <a:extrusionClr>
            <a:schemeClr val="tx2">
              <a:lumMod val="60000"/>
              <a:lumOff val="40000"/>
            </a:schemeClr>
          </a:extrusionClr>
        </a:sp3d>
      </xdr:spPr>
      <xdr:txBody>
        <a:bodyPr vertOverflow="clip" horzOverflow="clip" wrap="square" lIns="18288" tIns="0" rIns="0" bIns="0" rtlCol="0" anchor="ctr" upright="1"/>
        <a:lstStyle/>
        <a:p>
          <a:pPr algn="ctr" rtl="0" eaLnBrk="1" fontAlgn="auto" latinLnBrk="0" hangingPunct="1"/>
          <a:r>
            <a:rPr lang="en-AU" sz="1100" b="0" i="0" baseline="0">
              <a:effectLst/>
              <a:latin typeface="+mn-lt"/>
              <a:ea typeface="+mn-ea"/>
              <a:cs typeface="+mn-cs"/>
            </a:rPr>
            <a:t>PRINT</a:t>
          </a:r>
          <a:endParaRPr lang="en-AU" sz="1100"/>
        </a:p>
      </xdr:txBody>
    </xdr:sp>
    <xdr:clientData fPrintsWithSheet="0"/>
  </xdr:twoCellAnchor>
  <xdr:twoCellAnchor editAs="absolute">
    <xdr:from>
      <xdr:col>9</xdr:col>
      <xdr:colOff>356870</xdr:colOff>
      <xdr:row>17</xdr:row>
      <xdr:rowOff>81280</xdr:rowOff>
    </xdr:from>
    <xdr:to>
      <xdr:col>11</xdr:col>
      <xdr:colOff>526398</xdr:colOff>
      <xdr:row>20</xdr:row>
      <xdr:rowOff>53109</xdr:rowOff>
    </xdr:to>
    <xdr:sp macro="[0]!Contents" textlink="">
      <xdr:nvSpPr>
        <xdr:cNvPr id="6" name="Rounded Rectangle 5">
          <a:extLst>
            <a:ext uri="{FF2B5EF4-FFF2-40B4-BE49-F238E27FC236}">
              <a16:creationId xmlns:a16="http://schemas.microsoft.com/office/drawing/2014/main" id="{00000000-0008-0000-0800-000006000000}"/>
            </a:ext>
          </a:extLst>
        </xdr:cNvPr>
        <xdr:cNvSpPr/>
      </xdr:nvSpPr>
      <xdr:spPr bwMode="auto">
        <a:xfrm>
          <a:off x="7239000" y="4127500"/>
          <a:ext cx="1381125" cy="535782"/>
        </a:xfrm>
        <a:prstGeom prst="roundRect">
          <a:avLst/>
        </a:pr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cene3d>
          <a:camera prst="orthographicFront"/>
          <a:lightRig rig="threePt" dir="t"/>
        </a:scene3d>
        <a:sp3d extrusionH="76200">
          <a:bevelT w="177800" h="177800"/>
          <a:bevelB w="177800" h="177800" prst="cross"/>
          <a:extrusionClr>
            <a:schemeClr val="tx2">
              <a:lumMod val="60000"/>
              <a:lumOff val="40000"/>
            </a:schemeClr>
          </a:extrusionClr>
        </a:sp3d>
      </xdr:spPr>
      <xdr:txBody>
        <a:bodyPr vertOverflow="clip" horzOverflow="clip" wrap="square" lIns="18288" tIns="0" rIns="0" bIns="0" rtlCol="0" anchor="ctr" upright="1"/>
        <a:lstStyle/>
        <a:p>
          <a:pPr algn="ctr" rtl="0">
            <a:defRPr sz="1000"/>
          </a:pPr>
          <a:r>
            <a:rPr lang="en-AU" sz="1100" b="0" i="0" u="none" strike="noStrike" baseline="0">
              <a:solidFill>
                <a:srgbClr val="000000"/>
              </a:solidFill>
              <a:latin typeface="Calibri"/>
              <a:cs typeface="Calibri"/>
            </a:rPr>
            <a:t>Return to '</a:t>
          </a:r>
          <a:r>
            <a:rPr lang="en-AU" sz="1100" b="0" i="0" u="none" strike="noStrike" baseline="0">
              <a:solidFill>
                <a:srgbClr val="800080"/>
              </a:solidFill>
              <a:latin typeface="Calibri"/>
              <a:cs typeface="Calibri"/>
            </a:rPr>
            <a:t>Contents</a:t>
          </a:r>
          <a:r>
            <a:rPr lang="en-AU" sz="1100" b="0" i="0" u="none" strike="noStrike" baseline="0">
              <a:solidFill>
                <a:srgbClr val="000000"/>
              </a:solidFill>
              <a:latin typeface="Calibri"/>
              <a:cs typeface="Calibri"/>
            </a:rPr>
            <a:t>' Page</a:t>
          </a:r>
        </a:p>
        <a:p>
          <a:pPr algn="ctr" rtl="0">
            <a:defRPr sz="1000"/>
          </a:pPr>
          <a:endParaRPr lang="en-AU" sz="1100" b="0" i="0" u="none" strike="noStrike" baseline="0">
            <a:solidFill>
              <a:srgbClr val="000000"/>
            </a:solidFill>
            <a:latin typeface="Calibri"/>
            <a:cs typeface="Calibri"/>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8000"/>
          </a:schemeClr>
        </a:solidFill>
        <a:ln w="12700"/>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O33"/>
  <sheetViews>
    <sheetView showGridLines="0" showZeros="0" tabSelected="1" zoomScaleNormal="100" workbookViewId="0">
      <selection activeCell="B2" sqref="B2"/>
    </sheetView>
  </sheetViews>
  <sheetFormatPr defaultColWidth="9.109375" defaultRowHeight="13.2" x14ac:dyDescent="0.25"/>
  <cols>
    <col min="1" max="1" width="2.109375" style="40" customWidth="1"/>
    <col min="2" max="2" width="2.88671875" style="40" customWidth="1"/>
    <col min="3" max="11" width="9.109375" style="40"/>
    <col min="12" max="12" width="39.44140625" style="40" customWidth="1"/>
    <col min="13" max="13" width="9.6640625" style="40" customWidth="1"/>
    <col min="14" max="16" width="9.109375" style="40"/>
    <col min="17" max="17" width="9.33203125" style="40" bestFit="1" customWidth="1"/>
    <col min="18" max="16384" width="9.109375" style="40"/>
  </cols>
  <sheetData>
    <row r="2" spans="2:15" x14ac:dyDescent="0.25">
      <c r="B2" s="40" t="s">
        <v>117</v>
      </c>
    </row>
    <row r="4" spans="2:15" ht="30" x14ac:dyDescent="0.5">
      <c r="B4" s="41" t="s">
        <v>116</v>
      </c>
    </row>
    <row r="5" spans="2:15" ht="22.8" x14ac:dyDescent="0.4">
      <c r="B5" s="42" t="s">
        <v>125</v>
      </c>
    </row>
    <row r="6" spans="2:15" ht="15" customHeight="1" x14ac:dyDescent="0.4">
      <c r="B6" s="42"/>
    </row>
    <row r="7" spans="2:15" ht="15" x14ac:dyDescent="0.25">
      <c r="B7" s="43" t="str">
        <f>"Version "&amp;INDEX(Amendments!$A$2:$A$40,MATCH(MAX(Amendments!$B$2:$B$40),Amendments!$B$2:$B$40,0))</f>
        <v>Version 10.33</v>
      </c>
    </row>
    <row r="9" spans="2:15" x14ac:dyDescent="0.25">
      <c r="B9" s="40" t="s">
        <v>958</v>
      </c>
    </row>
    <row r="10" spans="2:15" x14ac:dyDescent="0.25">
      <c r="B10" s="283" t="s">
        <v>971</v>
      </c>
    </row>
    <row r="11" spans="2:15" x14ac:dyDescent="0.25">
      <c r="C11" s="44"/>
    </row>
    <row r="12" spans="2:15" x14ac:dyDescent="0.25">
      <c r="B12" s="46" t="s">
        <v>957</v>
      </c>
    </row>
    <row r="13" spans="2:15" ht="13.5" customHeight="1" x14ac:dyDescent="0.25">
      <c r="B13" s="282" t="s">
        <v>954</v>
      </c>
      <c r="C13" s="141"/>
      <c r="D13" s="141"/>
      <c r="E13" s="141"/>
      <c r="F13" s="141"/>
      <c r="G13" s="141"/>
      <c r="H13" s="141"/>
      <c r="I13" s="141"/>
      <c r="J13" s="141"/>
      <c r="K13" s="141"/>
      <c r="L13" s="141"/>
      <c r="M13" s="141"/>
      <c r="N13" s="141"/>
      <c r="O13" s="141"/>
    </row>
    <row r="14" spans="2:15" ht="13.5" customHeight="1" x14ac:dyDescent="0.25">
      <c r="B14" s="282" t="s">
        <v>341</v>
      </c>
      <c r="C14" s="141"/>
      <c r="D14" s="141"/>
      <c r="E14" s="141"/>
      <c r="F14" s="141"/>
      <c r="G14" s="141"/>
      <c r="H14" s="141"/>
      <c r="I14" s="141"/>
      <c r="J14" s="141"/>
      <c r="K14" s="141"/>
      <c r="L14" s="141"/>
      <c r="M14" s="141"/>
      <c r="N14" s="141"/>
      <c r="O14" s="141"/>
    </row>
    <row r="15" spans="2:15" x14ac:dyDescent="0.25">
      <c r="B15" s="141" t="s">
        <v>342</v>
      </c>
      <c r="C15" s="141"/>
      <c r="D15" s="141"/>
      <c r="E15" s="141"/>
      <c r="F15" s="141"/>
      <c r="G15" s="141"/>
      <c r="H15" s="141"/>
      <c r="I15" s="141"/>
      <c r="J15" s="141"/>
      <c r="K15" s="141"/>
      <c r="L15" s="141"/>
      <c r="M15" s="141"/>
      <c r="N15" s="141"/>
      <c r="O15" s="141"/>
    </row>
    <row r="16" spans="2:15" x14ac:dyDescent="0.25">
      <c r="B16" s="282" t="s">
        <v>959</v>
      </c>
      <c r="C16" s="141"/>
      <c r="D16" s="141"/>
      <c r="E16" s="141"/>
      <c r="F16" s="141"/>
      <c r="G16" s="141"/>
      <c r="H16" s="141"/>
      <c r="I16" s="141"/>
      <c r="J16" s="141"/>
      <c r="K16" s="141"/>
      <c r="L16" s="141"/>
      <c r="M16" s="141"/>
      <c r="N16" s="141"/>
      <c r="O16" s="141"/>
    </row>
    <row r="17" spans="1:15" x14ac:dyDescent="0.25">
      <c r="B17" s="141" t="s">
        <v>809</v>
      </c>
      <c r="C17" s="141"/>
      <c r="D17" s="141"/>
      <c r="E17" s="141"/>
      <c r="F17" s="141"/>
      <c r="G17" s="141"/>
      <c r="H17" s="141"/>
      <c r="I17" s="141"/>
      <c r="J17" s="141"/>
      <c r="K17" s="141"/>
      <c r="L17" s="141"/>
      <c r="M17" s="141"/>
      <c r="N17" s="141"/>
      <c r="O17" s="141"/>
    </row>
    <row r="18" spans="1:15" ht="14.4" x14ac:dyDescent="0.25">
      <c r="B18" s="282" t="s">
        <v>960</v>
      </c>
      <c r="C18" s="46"/>
    </row>
    <row r="19" spans="1:15" s="46" customFormat="1" ht="12.75" customHeight="1" x14ac:dyDescent="0.25"/>
    <row r="20" spans="1:15" s="46" customFormat="1" ht="12.75" customHeight="1" x14ac:dyDescent="0.25">
      <c r="A20" s="40"/>
      <c r="B20" s="45" t="s">
        <v>219</v>
      </c>
      <c r="C20" s="141"/>
      <c r="D20" s="141"/>
      <c r="M20" s="141"/>
      <c r="N20" s="141"/>
      <c r="O20" s="141"/>
    </row>
    <row r="21" spans="1:15" ht="12.75" customHeight="1" x14ac:dyDescent="0.25">
      <c r="A21" s="46"/>
      <c r="B21" s="142" t="s">
        <v>813</v>
      </c>
      <c r="C21" s="141"/>
      <c r="D21" s="141"/>
      <c r="E21" s="141"/>
      <c r="F21" s="141"/>
      <c r="G21" s="141"/>
      <c r="H21" s="141"/>
      <c r="I21" s="141"/>
      <c r="J21" s="141"/>
      <c r="K21" s="141"/>
      <c r="L21" s="141"/>
      <c r="M21" s="141"/>
      <c r="N21" s="141"/>
      <c r="O21" s="141"/>
    </row>
    <row r="22" spans="1:15" ht="12.75" customHeight="1" x14ac:dyDescent="0.25">
      <c r="A22" s="46"/>
      <c r="B22" s="142" t="s">
        <v>956</v>
      </c>
      <c r="C22" s="141"/>
      <c r="D22" s="141"/>
      <c r="E22" s="141"/>
      <c r="F22" s="141"/>
      <c r="G22" s="141"/>
      <c r="H22" s="141"/>
      <c r="I22" s="141"/>
      <c r="J22" s="141"/>
      <c r="K22" s="141"/>
      <c r="L22" s="141"/>
      <c r="M22" s="141"/>
      <c r="N22" s="141"/>
      <c r="O22" s="141"/>
    </row>
    <row r="23" spans="1:15" ht="12.75" customHeight="1" x14ac:dyDescent="0.25">
      <c r="B23" s="141"/>
      <c r="C23" s="141"/>
      <c r="D23" s="141"/>
      <c r="E23" s="141"/>
      <c r="F23" s="141"/>
      <c r="G23" s="141"/>
      <c r="H23" s="141"/>
      <c r="I23" s="141"/>
      <c r="J23" s="141"/>
      <c r="K23" s="141"/>
      <c r="L23" s="141"/>
      <c r="M23" s="141"/>
      <c r="N23" s="141"/>
      <c r="O23" s="141"/>
    </row>
    <row r="24" spans="1:15" ht="12.75" customHeight="1" x14ac:dyDescent="0.25">
      <c r="B24" s="45" t="s">
        <v>220</v>
      </c>
      <c r="C24" s="141"/>
      <c r="D24" s="141"/>
      <c r="E24" s="141"/>
      <c r="F24" s="141"/>
      <c r="G24" s="141"/>
      <c r="H24" s="141"/>
      <c r="I24" s="141"/>
      <c r="J24" s="141"/>
      <c r="K24" s="141"/>
      <c r="L24" s="141"/>
      <c r="M24" s="141"/>
      <c r="N24" s="141"/>
      <c r="O24" s="141"/>
    </row>
    <row r="25" spans="1:15" ht="12.75" customHeight="1" x14ac:dyDescent="0.25">
      <c r="B25" s="282" t="s">
        <v>814</v>
      </c>
      <c r="C25" s="141"/>
      <c r="D25" s="141"/>
      <c r="E25" s="141"/>
      <c r="F25" s="141"/>
      <c r="G25" s="141"/>
      <c r="H25" s="141"/>
      <c r="I25" s="141"/>
      <c r="J25" s="141"/>
      <c r="K25" s="141"/>
      <c r="L25" s="141"/>
      <c r="M25" s="141"/>
      <c r="N25" s="141"/>
      <c r="O25" s="141"/>
    </row>
    <row r="26" spans="1:15" ht="12.75" customHeight="1" x14ac:dyDescent="0.25">
      <c r="B26" s="282" t="s">
        <v>955</v>
      </c>
      <c r="C26" s="141"/>
      <c r="D26" s="141"/>
      <c r="E26" s="141"/>
      <c r="F26" s="141"/>
      <c r="G26" s="141"/>
      <c r="H26" s="141"/>
      <c r="I26" s="141"/>
      <c r="J26" s="141"/>
      <c r="K26" s="141"/>
      <c r="L26" s="141"/>
      <c r="M26" s="141"/>
      <c r="N26" s="141"/>
      <c r="O26" s="141"/>
    </row>
    <row r="27" spans="1:15" x14ac:dyDescent="0.25">
      <c r="B27" s="282" t="s">
        <v>810</v>
      </c>
      <c r="C27" s="141"/>
      <c r="D27" s="141"/>
      <c r="E27" s="141"/>
      <c r="F27" s="141"/>
      <c r="G27" s="141"/>
      <c r="H27" s="141"/>
      <c r="I27" s="141"/>
      <c r="J27" s="141"/>
      <c r="K27" s="141"/>
      <c r="L27" s="141"/>
      <c r="M27" s="141"/>
      <c r="N27" s="141"/>
      <c r="O27" s="141"/>
    </row>
    <row r="28" spans="1:15" x14ac:dyDescent="0.25">
      <c r="B28" s="282" t="s">
        <v>815</v>
      </c>
      <c r="C28" s="141"/>
      <c r="D28" s="141"/>
      <c r="E28" s="141"/>
      <c r="F28" s="141"/>
      <c r="G28" s="141"/>
      <c r="H28" s="141"/>
      <c r="I28" s="141"/>
      <c r="J28" s="141"/>
      <c r="K28" s="141"/>
      <c r="L28" s="141"/>
      <c r="M28" s="141"/>
      <c r="N28" s="141"/>
      <c r="O28" s="141"/>
    </row>
    <row r="29" spans="1:15" x14ac:dyDescent="0.25">
      <c r="B29" s="282" t="s">
        <v>811</v>
      </c>
      <c r="C29" s="141"/>
      <c r="D29" s="141"/>
      <c r="E29" s="141"/>
      <c r="F29" s="141"/>
      <c r="G29" s="141"/>
      <c r="H29" s="141"/>
      <c r="I29" s="141"/>
      <c r="J29" s="141"/>
      <c r="K29" s="141"/>
      <c r="L29" s="141"/>
      <c r="M29" s="141"/>
      <c r="N29" s="141"/>
      <c r="O29" s="141"/>
    </row>
    <row r="30" spans="1:15" x14ac:dyDescent="0.25">
      <c r="D30" s="141"/>
      <c r="E30" s="141"/>
      <c r="F30" s="141"/>
      <c r="G30" s="141"/>
      <c r="H30" s="141"/>
      <c r="I30" s="141"/>
      <c r="J30" s="141"/>
      <c r="K30" s="141"/>
      <c r="L30" s="141"/>
      <c r="M30" s="141"/>
      <c r="N30" s="141"/>
      <c r="O30" s="141"/>
    </row>
    <row r="31" spans="1:15" ht="18.75" customHeight="1" x14ac:dyDescent="0.25">
      <c r="B31" s="45" t="s">
        <v>236</v>
      </c>
    </row>
    <row r="32" spans="1:15" ht="54" customHeight="1" x14ac:dyDescent="0.25">
      <c r="B32" s="758" t="s">
        <v>966</v>
      </c>
      <c r="C32" s="759"/>
      <c r="D32" s="759"/>
      <c r="E32" s="759"/>
      <c r="F32" s="759"/>
      <c r="G32" s="759"/>
      <c r="H32" s="759"/>
      <c r="I32" s="759"/>
      <c r="J32" s="759"/>
      <c r="K32" s="759"/>
      <c r="L32" s="759"/>
      <c r="M32" s="759"/>
      <c r="N32" s="277"/>
    </row>
    <row r="33" spans="15:15" ht="13.5" customHeight="1" x14ac:dyDescent="0.25">
      <c r="O33" s="277"/>
    </row>
  </sheetData>
  <sheetProtection algorithmName="SHA-512" hashValue="X3CraMJuyDA0C7AjVldbX2oSj3tV0NDglpWJylr0xRqe3HOwJemt9HDBLBXEwbtkUhpL2BZYoKxEE287d0GinA==" saltValue="AMW2xKSjBnnS65Octd8UDw==" spinCount="100000" sheet="1" objects="1" scenarios="1"/>
  <mergeCells count="1">
    <mergeCell ref="B32:M32"/>
  </mergeCells>
  <phoneticPr fontId="4" type="noConversion"/>
  <pageMargins left="0.75" right="0.75" top="1" bottom="1" header="0.5" footer="0.5"/>
  <pageSetup paperSize="9" scale="75" orientation="landscape" blackAndWhite="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W161"/>
  <sheetViews>
    <sheetView showGridLines="0" showZeros="0" zoomScale="75" zoomScaleNormal="75" workbookViewId="0">
      <selection sqref="A1:I1"/>
    </sheetView>
  </sheetViews>
  <sheetFormatPr defaultColWidth="9.109375" defaultRowHeight="13.2" x14ac:dyDescent="0.25"/>
  <cols>
    <col min="1" max="1" width="5.109375" style="40" customWidth="1"/>
    <col min="2" max="2" width="13.109375" style="40" customWidth="1"/>
    <col min="3" max="3" width="11.6640625" style="40" customWidth="1"/>
    <col min="4" max="5" width="9" style="40" customWidth="1"/>
    <col min="6" max="7" width="9.109375" style="40"/>
    <col min="8" max="8" width="11.5546875" style="40" customWidth="1"/>
    <col min="9" max="9" width="10.33203125" style="40" customWidth="1"/>
    <col min="10" max="10" width="13.109375" style="40" customWidth="1"/>
    <col min="11" max="11" width="11.33203125" style="40" customWidth="1"/>
    <col min="12" max="12" width="3.44140625" style="40" customWidth="1"/>
    <col min="13" max="17" width="9.109375" style="40"/>
    <col min="18" max="18" width="12.109375" style="40" customWidth="1"/>
    <col min="19" max="19" width="16" style="40" customWidth="1"/>
    <col min="20" max="20" width="11.88671875" style="40" customWidth="1"/>
    <col min="21" max="22" width="9.109375" style="40"/>
    <col min="23" max="23" width="9.109375" style="40" customWidth="1"/>
    <col min="24" max="25" width="9.109375" style="40"/>
    <col min="26" max="26" width="12.109375" style="40" customWidth="1"/>
    <col min="27" max="16384" width="9.109375" style="40"/>
  </cols>
  <sheetData>
    <row r="1" spans="1:23" ht="18" customHeight="1" x14ac:dyDescent="0.25">
      <c r="A1" s="989" t="s">
        <v>324</v>
      </c>
      <c r="B1" s="989"/>
      <c r="C1" s="989"/>
      <c r="D1" s="989"/>
      <c r="E1" s="989"/>
      <c r="F1" s="989"/>
      <c r="G1" s="989"/>
      <c r="H1" s="989"/>
      <c r="I1" s="989"/>
      <c r="N1" s="80"/>
    </row>
    <row r="2" spans="1:23" ht="85.5" customHeight="1" x14ac:dyDescent="0.3">
      <c r="A2" s="77"/>
      <c r="O2" s="80"/>
    </row>
    <row r="3" spans="1:23" x14ac:dyDescent="0.25">
      <c r="W3" s="64"/>
    </row>
    <row r="4" spans="1:23" x14ac:dyDescent="0.25">
      <c r="A4" s="155" t="s">
        <v>113</v>
      </c>
      <c r="B4" s="63" t="s">
        <v>308</v>
      </c>
      <c r="W4" s="64"/>
    </row>
    <row r="5" spans="1:23" ht="15.75" customHeight="1" x14ac:dyDescent="0.25">
      <c r="B5" s="902" t="s">
        <v>103</v>
      </c>
      <c r="C5" s="918"/>
      <c r="D5" s="918"/>
      <c r="E5" s="902" t="s">
        <v>90</v>
      </c>
      <c r="F5" s="918"/>
      <c r="G5" s="903"/>
      <c r="H5" s="6" t="s">
        <v>104</v>
      </c>
      <c r="I5" s="6" t="s">
        <v>206</v>
      </c>
      <c r="J5" s="23" t="s">
        <v>247</v>
      </c>
      <c r="W5" s="64"/>
    </row>
    <row r="6" spans="1:23" ht="15.75" customHeight="1" x14ac:dyDescent="0.25">
      <c r="B6" s="10" t="str">
        <f>'INPUT &amp; OUTPUT'!R26</f>
        <v/>
      </c>
      <c r="C6" s="11"/>
      <c r="D6" s="11"/>
      <c r="E6" s="990" t="str">
        <f>'INPUT &amp; OUTPUT'!T26</f>
        <v/>
      </c>
      <c r="F6" s="1003"/>
      <c r="G6" s="991"/>
      <c r="H6" s="338">
        <f>'INPUT &amp; OUTPUT'!U26</f>
        <v>0</v>
      </c>
      <c r="I6" s="255" t="str">
        <f>IF(OR(E6="",E6="N/A")," ",INDEX('Reference data'!$CS$6:$CS$250,'INPUT &amp; OUTPUT'!$AJ26))</f>
        <v xml:space="preserve"> </v>
      </c>
      <c r="J6" s="213" t="str">
        <f t="shared" ref="J6:J11" si="0">+IF(I6=" ","",H6*I6)</f>
        <v/>
      </c>
      <c r="W6" s="64"/>
    </row>
    <row r="7" spans="1:23" ht="15.75" customHeight="1" x14ac:dyDescent="0.25">
      <c r="B7" s="10" t="str">
        <f>'INPUT &amp; OUTPUT'!R27</f>
        <v/>
      </c>
      <c r="C7" s="11"/>
      <c r="D7" s="11"/>
      <c r="E7" s="990" t="str">
        <f>'INPUT &amp; OUTPUT'!T27</f>
        <v/>
      </c>
      <c r="F7" s="1003"/>
      <c r="G7" s="991"/>
      <c r="H7" s="338">
        <f>'INPUT &amp; OUTPUT'!U27</f>
        <v>0</v>
      </c>
      <c r="I7" s="255" t="str">
        <f>IF(OR(E7="",E7="N/A")," ",INDEX('Reference data'!$CS$6:$CS$250,'INPUT &amp; OUTPUT'!$AJ27))</f>
        <v xml:space="preserve"> </v>
      </c>
      <c r="J7" s="213" t="str">
        <f t="shared" si="0"/>
        <v/>
      </c>
      <c r="W7" s="64"/>
    </row>
    <row r="8" spans="1:23" ht="15.75" customHeight="1" x14ac:dyDescent="0.25">
      <c r="B8" s="10" t="str">
        <f>'INPUT &amp; OUTPUT'!R28</f>
        <v/>
      </c>
      <c r="C8" s="11"/>
      <c r="D8" s="11"/>
      <c r="E8" s="990" t="str">
        <f>'INPUT &amp; OUTPUT'!T28</f>
        <v/>
      </c>
      <c r="F8" s="1003"/>
      <c r="G8" s="991"/>
      <c r="H8" s="338">
        <f>'INPUT &amp; OUTPUT'!U28</f>
        <v>0</v>
      </c>
      <c r="I8" s="255" t="str">
        <f>IF(OR(E8="",E8="N/A")," ",INDEX('Reference data'!$CS$6:$CS$250,'INPUT &amp; OUTPUT'!$AJ28))</f>
        <v xml:space="preserve"> </v>
      </c>
      <c r="J8" s="213" t="str">
        <f t="shared" si="0"/>
        <v/>
      </c>
      <c r="W8" s="64"/>
    </row>
    <row r="9" spans="1:23" ht="15.75" customHeight="1" x14ac:dyDescent="0.25">
      <c r="B9" s="10" t="str">
        <f>'INPUT &amp; OUTPUT'!R29</f>
        <v/>
      </c>
      <c r="C9" s="11"/>
      <c r="D9" s="11"/>
      <c r="E9" s="990" t="str">
        <f>'INPUT &amp; OUTPUT'!T29</f>
        <v/>
      </c>
      <c r="F9" s="1003"/>
      <c r="G9" s="991"/>
      <c r="H9" s="338">
        <f>'INPUT &amp; OUTPUT'!U29</f>
        <v>0</v>
      </c>
      <c r="I9" s="255" t="str">
        <f>IF(OR(E9="",E9="N/A")," ",INDEX('Reference data'!$CS$6:$CS$250,'INPUT &amp; OUTPUT'!$AJ29))</f>
        <v xml:space="preserve"> </v>
      </c>
      <c r="J9" s="213" t="str">
        <f t="shared" si="0"/>
        <v/>
      </c>
      <c r="W9" s="64"/>
    </row>
    <row r="10" spans="1:23" ht="15.75" customHeight="1" x14ac:dyDescent="0.25">
      <c r="B10" s="10" t="str">
        <f>'INPUT &amp; OUTPUT'!R30</f>
        <v/>
      </c>
      <c r="C10" s="11"/>
      <c r="D10" s="11"/>
      <c r="E10" s="990" t="str">
        <f>'INPUT &amp; OUTPUT'!T30</f>
        <v/>
      </c>
      <c r="F10" s="1003"/>
      <c r="G10" s="991"/>
      <c r="H10" s="338">
        <f>'INPUT &amp; OUTPUT'!U30</f>
        <v>0</v>
      </c>
      <c r="I10" s="255" t="str">
        <f>IF(OR(E10="",E10="N/A")," ",INDEX('Reference data'!$CS$6:$CS$250,'INPUT &amp; OUTPUT'!$AJ30))</f>
        <v xml:space="preserve"> </v>
      </c>
      <c r="J10" s="213" t="str">
        <f t="shared" si="0"/>
        <v/>
      </c>
      <c r="W10" s="64"/>
    </row>
    <row r="11" spans="1:23" ht="15.75" customHeight="1" x14ac:dyDescent="0.25">
      <c r="B11" s="156" t="s">
        <v>805</v>
      </c>
      <c r="C11" s="154"/>
      <c r="D11" s="154"/>
      <c r="E11" s="990">
        <f>'INPUT &amp; OUTPUT'!T31</f>
        <v>0</v>
      </c>
      <c r="F11" s="1003"/>
      <c r="G11" s="991"/>
      <c r="H11" s="339">
        <f>'INPUT &amp; OUTPUT'!U31</f>
        <v>0</v>
      </c>
      <c r="I11" s="250" t="str">
        <f>IF(OR(H11="",H11=0)," ",1)</f>
        <v xml:space="preserve"> </v>
      </c>
      <c r="J11" s="184" t="str">
        <f t="shared" si="0"/>
        <v/>
      </c>
      <c r="W11" s="64"/>
    </row>
    <row r="12" spans="1:23" x14ac:dyDescent="0.25">
      <c r="I12" s="67" t="s">
        <v>107</v>
      </c>
      <c r="J12" s="14">
        <f>SUM(J6:J11)</f>
        <v>0</v>
      </c>
      <c r="W12" s="64"/>
    </row>
    <row r="13" spans="1:23" x14ac:dyDescent="0.25">
      <c r="W13" s="64"/>
    </row>
    <row r="14" spans="1:23" x14ac:dyDescent="0.25">
      <c r="A14" s="155" t="s">
        <v>108</v>
      </c>
      <c r="B14" s="63" t="s">
        <v>309</v>
      </c>
      <c r="W14" s="64"/>
    </row>
    <row r="15" spans="1:23" x14ac:dyDescent="0.25">
      <c r="B15" s="902" t="s">
        <v>103</v>
      </c>
      <c r="C15" s="918"/>
      <c r="D15" s="918"/>
      <c r="E15" s="902" t="s">
        <v>90</v>
      </c>
      <c r="F15" s="918"/>
      <c r="G15" s="903"/>
      <c r="H15" s="6" t="s">
        <v>104</v>
      </c>
      <c r="I15" s="6" t="s">
        <v>206</v>
      </c>
      <c r="J15" s="23" t="s">
        <v>247</v>
      </c>
      <c r="W15" s="64"/>
    </row>
    <row r="16" spans="1:23" ht="15" customHeight="1" x14ac:dyDescent="0.25">
      <c r="B16" s="10" t="str">
        <f>'INPUT &amp; OUTPUT'!R38</f>
        <v/>
      </c>
      <c r="C16" s="11"/>
      <c r="D16" s="11"/>
      <c r="E16" s="990" t="str">
        <f>'INPUT &amp; OUTPUT'!T38</f>
        <v/>
      </c>
      <c r="F16" s="1003"/>
      <c r="G16" s="991"/>
      <c r="H16" s="338">
        <f>'INPUT &amp; OUTPUT'!U38</f>
        <v>0</v>
      </c>
      <c r="I16" s="255" t="str">
        <f>IF(OR(E16="",E16="N/A")," ",INDEX('Reference data'!$CS$6:$CS$250,'INPUT &amp; OUTPUT'!$AJ38))</f>
        <v xml:space="preserve"> </v>
      </c>
      <c r="J16" s="213" t="str">
        <f t="shared" ref="J16:J21" si="1">+IF(I16=" ","",H16*I16)</f>
        <v/>
      </c>
      <c r="W16" s="64"/>
    </row>
    <row r="17" spans="1:23" ht="15" customHeight="1" x14ac:dyDescent="0.25">
      <c r="B17" s="10" t="str">
        <f>'INPUT &amp; OUTPUT'!R39</f>
        <v/>
      </c>
      <c r="C17" s="11"/>
      <c r="D17" s="11"/>
      <c r="E17" s="990" t="str">
        <f>'INPUT &amp; OUTPUT'!T39</f>
        <v/>
      </c>
      <c r="F17" s="1003"/>
      <c r="G17" s="991"/>
      <c r="H17" s="338">
        <f>'INPUT &amp; OUTPUT'!U39</f>
        <v>0</v>
      </c>
      <c r="I17" s="255" t="str">
        <f>IF(OR(E17="",E17="N/A")," ",INDEX('Reference data'!$CS$6:$CS$250,'INPUT &amp; OUTPUT'!$AJ39))</f>
        <v xml:space="preserve"> </v>
      </c>
      <c r="J17" s="213" t="str">
        <f t="shared" si="1"/>
        <v/>
      </c>
      <c r="W17" s="64"/>
    </row>
    <row r="18" spans="1:23" ht="15" customHeight="1" x14ac:dyDescent="0.25">
      <c r="B18" s="10" t="str">
        <f>'INPUT &amp; OUTPUT'!R40</f>
        <v/>
      </c>
      <c r="C18" s="11"/>
      <c r="D18" s="11"/>
      <c r="E18" s="990" t="str">
        <f>'INPUT &amp; OUTPUT'!T40</f>
        <v/>
      </c>
      <c r="F18" s="1003"/>
      <c r="G18" s="991"/>
      <c r="H18" s="338">
        <f>'INPUT &amp; OUTPUT'!U40</f>
        <v>0</v>
      </c>
      <c r="I18" s="255" t="str">
        <f>IF(OR(E18="",E18="N/A")," ",INDEX('Reference data'!$CS$6:$CS$250,'INPUT &amp; OUTPUT'!$AJ40))</f>
        <v xml:space="preserve"> </v>
      </c>
      <c r="J18" s="213" t="str">
        <f t="shared" si="1"/>
        <v/>
      </c>
      <c r="W18" s="64"/>
    </row>
    <row r="19" spans="1:23" ht="15" customHeight="1" x14ac:dyDescent="0.25">
      <c r="B19" s="10" t="str">
        <f>'INPUT &amp; OUTPUT'!R41</f>
        <v/>
      </c>
      <c r="C19" s="11"/>
      <c r="D19" s="11"/>
      <c r="E19" s="990" t="str">
        <f>'INPUT &amp; OUTPUT'!T41</f>
        <v/>
      </c>
      <c r="F19" s="1003"/>
      <c r="G19" s="991"/>
      <c r="H19" s="338">
        <f>'INPUT &amp; OUTPUT'!U41</f>
        <v>0</v>
      </c>
      <c r="I19" s="255" t="str">
        <f>IF(OR(E19="",E19="N/A")," ",INDEX('Reference data'!$CS$6:$CS$250,'INPUT &amp; OUTPUT'!$AJ41))</f>
        <v xml:space="preserve"> </v>
      </c>
      <c r="J19" s="213" t="str">
        <f t="shared" si="1"/>
        <v/>
      </c>
      <c r="W19" s="64"/>
    </row>
    <row r="20" spans="1:23" ht="15" customHeight="1" x14ac:dyDescent="0.25">
      <c r="B20" s="10" t="str">
        <f>'INPUT &amp; OUTPUT'!R42</f>
        <v/>
      </c>
      <c r="C20" s="11"/>
      <c r="D20" s="11"/>
      <c r="E20" s="990" t="str">
        <f>'INPUT &amp; OUTPUT'!T42</f>
        <v/>
      </c>
      <c r="F20" s="1003"/>
      <c r="G20" s="991"/>
      <c r="H20" s="338">
        <f>'INPUT &amp; OUTPUT'!U42</f>
        <v>0</v>
      </c>
      <c r="I20" s="255" t="str">
        <f>IF(OR(E20="",E20="N/A")," ",INDEX('Reference data'!$CS$6:$CS$250,'INPUT &amp; OUTPUT'!$AJ42))</f>
        <v xml:space="preserve"> </v>
      </c>
      <c r="J20" s="213" t="str">
        <f t="shared" si="1"/>
        <v/>
      </c>
      <c r="W20" s="64"/>
    </row>
    <row r="21" spans="1:23" ht="15" customHeight="1" x14ac:dyDescent="0.25">
      <c r="B21" s="156" t="s">
        <v>805</v>
      </c>
      <c r="C21" s="154"/>
      <c r="D21" s="154"/>
      <c r="E21" s="990">
        <f>'INPUT &amp; OUTPUT'!T43</f>
        <v>0</v>
      </c>
      <c r="F21" s="1003"/>
      <c r="G21" s="991"/>
      <c r="H21" s="339">
        <f>'INPUT &amp; OUTPUT'!U43</f>
        <v>0</v>
      </c>
      <c r="I21" s="250" t="str">
        <f>IF(OR(H21="",H21=0)," ",1)</f>
        <v xml:space="preserve"> </v>
      </c>
      <c r="J21" s="184" t="str">
        <f t="shared" si="1"/>
        <v/>
      </c>
      <c r="W21" s="64"/>
    </row>
    <row r="22" spans="1:23" ht="15" customHeight="1" x14ac:dyDescent="0.25">
      <c r="I22" s="67" t="s">
        <v>107</v>
      </c>
      <c r="J22" s="14">
        <f>SUM(J16:J21)</f>
        <v>0</v>
      </c>
      <c r="W22" s="64"/>
    </row>
    <row r="23" spans="1:23" ht="15" customHeight="1" x14ac:dyDescent="0.25">
      <c r="H23" s="67"/>
      <c r="I23" s="91"/>
      <c r="W23" s="64"/>
    </row>
    <row r="24" spans="1:23" x14ac:dyDescent="0.25">
      <c r="A24" s="155" t="s">
        <v>109</v>
      </c>
      <c r="B24" s="63" t="s">
        <v>119</v>
      </c>
      <c r="W24" s="64"/>
    </row>
    <row r="25" spans="1:23" x14ac:dyDescent="0.25">
      <c r="B25" s="907" t="str">
        <f>+IF('INPUT &amp; OUTPUT'!$AJ$14=3,"Precinct",IF('INPUT &amp; OUTPUT'!$AJ$14=2,"Location",""))</f>
        <v/>
      </c>
      <c r="C25" s="908"/>
      <c r="D25" s="908"/>
      <c r="E25" s="902" t="s">
        <v>112</v>
      </c>
      <c r="F25" s="918"/>
      <c r="G25" s="903"/>
      <c r="H25" s="916" t="s">
        <v>123</v>
      </c>
      <c r="I25" s="902" t="s">
        <v>124</v>
      </c>
      <c r="J25" s="903"/>
      <c r="W25" s="64"/>
    </row>
    <row r="26" spans="1:23" x14ac:dyDescent="0.25">
      <c r="B26" s="913"/>
      <c r="C26" s="914"/>
      <c r="D26" s="914"/>
      <c r="E26" s="6" t="s">
        <v>248</v>
      </c>
      <c r="F26" s="6" t="s">
        <v>101</v>
      </c>
      <c r="G26" s="6" t="s">
        <v>218</v>
      </c>
      <c r="H26" s="917"/>
      <c r="I26" s="6" t="str">
        <f>+E26</f>
        <v>$/EDU</v>
      </c>
      <c r="J26" s="6" t="s">
        <v>101</v>
      </c>
      <c r="W26" s="64"/>
    </row>
    <row r="27" spans="1:23" ht="15" customHeight="1" x14ac:dyDescent="0.25">
      <c r="B27" s="156" t="s">
        <v>171</v>
      </c>
      <c r="C27" s="154"/>
      <c r="D27" s="5"/>
      <c r="E27" s="32">
        <f>+'Reference data'!N346</f>
        <v>0</v>
      </c>
      <c r="F27" s="345" t="s">
        <v>222</v>
      </c>
      <c r="G27" s="33">
        <v>91.8</v>
      </c>
      <c r="H27" s="34">
        <f>'INPUT &amp; OUTPUT'!$T$10/StormWater!G27</f>
        <v>1.537037037037037</v>
      </c>
      <c r="I27" s="32">
        <f>+E27*H27</f>
        <v>0</v>
      </c>
      <c r="J27" s="345">
        <f>'INPUT &amp; OUTPUT'!$T$7</f>
        <v>45627</v>
      </c>
      <c r="W27" s="64"/>
    </row>
    <row r="28" spans="1:23" x14ac:dyDescent="0.25">
      <c r="B28" s="65"/>
      <c r="E28" s="329" t="s">
        <v>839</v>
      </c>
      <c r="H28" s="65"/>
    </row>
    <row r="30" spans="1:23" x14ac:dyDescent="0.25">
      <c r="A30" s="155" t="s">
        <v>110</v>
      </c>
      <c r="B30" s="63" t="s">
        <v>210</v>
      </c>
    </row>
    <row r="31" spans="1:23" x14ac:dyDescent="0.25">
      <c r="B31" s="83">
        <f>+IF('INPUT &amp; OUTPUT'!Y19="yes",IF(J12&gt;J22,(J12-J22)*I27,0),0)</f>
        <v>0</v>
      </c>
      <c r="C31" s="344">
        <f>+J27</f>
        <v>45627</v>
      </c>
      <c r="E31" s="69" t="str">
        <f>+IF(J22&gt;J12,"No credit in excess of the demand is given","")</f>
        <v/>
      </c>
    </row>
    <row r="33" spans="1:5" x14ac:dyDescent="0.25">
      <c r="B33" s="61"/>
      <c r="C33" s="92"/>
    </row>
    <row r="34" spans="1:5" x14ac:dyDescent="0.25">
      <c r="A34" s="61"/>
    </row>
    <row r="35" spans="1:5" x14ac:dyDescent="0.25">
      <c r="E35" s="68"/>
    </row>
    <row r="36" spans="1:5" x14ac:dyDescent="0.25">
      <c r="E36" s="68"/>
    </row>
    <row r="37" spans="1:5" x14ac:dyDescent="0.25">
      <c r="E37" s="68"/>
    </row>
    <row r="38" spans="1:5" x14ac:dyDescent="0.25">
      <c r="E38" s="68"/>
    </row>
    <row r="39" spans="1:5" x14ac:dyDescent="0.25">
      <c r="E39" s="68"/>
    </row>
    <row r="40" spans="1:5" x14ac:dyDescent="0.25">
      <c r="E40" s="68"/>
    </row>
    <row r="41" spans="1:5" x14ac:dyDescent="0.25">
      <c r="E41" s="68"/>
    </row>
    <row r="42" spans="1:5" x14ac:dyDescent="0.25">
      <c r="E42" s="68"/>
    </row>
    <row r="43" spans="1:5" x14ac:dyDescent="0.25">
      <c r="E43" s="68"/>
    </row>
    <row r="44" spans="1:5" x14ac:dyDescent="0.25">
      <c r="E44" s="68"/>
    </row>
    <row r="45" spans="1:5" x14ac:dyDescent="0.25">
      <c r="E45" s="68"/>
    </row>
    <row r="46" spans="1:5" x14ac:dyDescent="0.25">
      <c r="E46" s="68"/>
    </row>
    <row r="47" spans="1:5" x14ac:dyDescent="0.25">
      <c r="E47" s="68"/>
    </row>
    <row r="48" spans="1:5" x14ac:dyDescent="0.25">
      <c r="E48" s="68"/>
    </row>
    <row r="49" spans="2:5" x14ac:dyDescent="0.25">
      <c r="E49" s="68"/>
    </row>
    <row r="50" spans="2:5" x14ac:dyDescent="0.25">
      <c r="E50" s="68"/>
    </row>
    <row r="52" spans="2:5" x14ac:dyDescent="0.25">
      <c r="C52" s="71"/>
    </row>
    <row r="53" spans="2:5" ht="15" x14ac:dyDescent="0.4">
      <c r="B53" s="76"/>
      <c r="C53" s="93"/>
    </row>
    <row r="54" spans="2:5" x14ac:dyDescent="0.25">
      <c r="B54" s="76"/>
      <c r="C54" s="71"/>
      <c r="E54" s="65"/>
    </row>
    <row r="55" spans="2:5" ht="15" x14ac:dyDescent="0.4">
      <c r="B55" s="76"/>
      <c r="C55" s="93"/>
      <c r="E55" s="86"/>
    </row>
    <row r="56" spans="2:5" x14ac:dyDescent="0.25">
      <c r="C56" s="68"/>
      <c r="E56" s="86"/>
    </row>
    <row r="57" spans="2:5" x14ac:dyDescent="0.25">
      <c r="B57" s="76"/>
      <c r="C57" s="94"/>
    </row>
    <row r="58" spans="2:5" ht="12" customHeight="1" x14ac:dyDescent="0.4">
      <c r="C58" s="95"/>
      <c r="E58" s="86"/>
    </row>
    <row r="71" ht="12.75" customHeight="1" x14ac:dyDescent="0.25"/>
    <row r="99" spans="3:15" x14ac:dyDescent="0.25">
      <c r="O99" s="62"/>
    </row>
    <row r="100" spans="3:15" x14ac:dyDescent="0.25">
      <c r="O100" s="62"/>
    </row>
    <row r="102" spans="3:15" x14ac:dyDescent="0.25">
      <c r="C102" s="40" t="s">
        <v>106</v>
      </c>
      <c r="D102" s="40" t="s">
        <v>106</v>
      </c>
    </row>
    <row r="131" spans="10:15" x14ac:dyDescent="0.25">
      <c r="O131" s="62"/>
    </row>
    <row r="132" spans="10:15" x14ac:dyDescent="0.25">
      <c r="O132" s="62"/>
    </row>
    <row r="133" spans="10:15" x14ac:dyDescent="0.25">
      <c r="O133" s="62"/>
    </row>
    <row r="134" spans="10:15" x14ac:dyDescent="0.25">
      <c r="O134" s="62"/>
    </row>
    <row r="135" spans="10:15" x14ac:dyDescent="0.25">
      <c r="O135" s="62"/>
    </row>
    <row r="136" spans="10:15" x14ac:dyDescent="0.25">
      <c r="O136" s="62"/>
    </row>
    <row r="137" spans="10:15" x14ac:dyDescent="0.25">
      <c r="O137" s="62"/>
    </row>
    <row r="138" spans="10:15" x14ac:dyDescent="0.25">
      <c r="O138" s="62"/>
    </row>
    <row r="139" spans="10:15" x14ac:dyDescent="0.25">
      <c r="O139" s="62"/>
    </row>
    <row r="140" spans="10:15" x14ac:dyDescent="0.25">
      <c r="J140" s="62"/>
      <c r="K140" s="62"/>
      <c r="L140" s="62"/>
      <c r="M140" s="62"/>
      <c r="N140" s="62"/>
      <c r="O140" s="62"/>
    </row>
    <row r="141" spans="10:15" x14ac:dyDescent="0.25">
      <c r="J141" s="62"/>
      <c r="K141" s="62"/>
      <c r="L141" s="62"/>
      <c r="M141" s="62"/>
      <c r="N141" s="62"/>
      <c r="O141" s="62"/>
    </row>
    <row r="142" spans="10:15" x14ac:dyDescent="0.25">
      <c r="J142" s="62"/>
      <c r="K142" s="62"/>
      <c r="L142" s="62"/>
      <c r="M142" s="62"/>
      <c r="N142" s="62"/>
      <c r="O142" s="62"/>
    </row>
    <row r="143" spans="10:15" x14ac:dyDescent="0.25">
      <c r="J143" s="62"/>
      <c r="K143" s="62"/>
      <c r="L143" s="62"/>
      <c r="M143" s="62"/>
      <c r="N143" s="62"/>
      <c r="O143" s="62"/>
    </row>
    <row r="144" spans="10:15" x14ac:dyDescent="0.25">
      <c r="J144" s="62"/>
      <c r="K144" s="62"/>
      <c r="L144" s="62"/>
      <c r="M144" s="62"/>
      <c r="N144" s="62"/>
      <c r="O144" s="62"/>
    </row>
    <row r="145" spans="10:15" x14ac:dyDescent="0.25">
      <c r="J145" s="62"/>
      <c r="K145" s="62"/>
      <c r="L145" s="62"/>
      <c r="M145" s="62"/>
      <c r="N145" s="62"/>
      <c r="O145" s="62"/>
    </row>
    <row r="146" spans="10:15" x14ac:dyDescent="0.25">
      <c r="J146" s="62"/>
      <c r="K146" s="62"/>
      <c r="L146" s="62"/>
      <c r="M146" s="62"/>
      <c r="N146" s="62"/>
      <c r="O146" s="62"/>
    </row>
    <row r="147" spans="10:15" x14ac:dyDescent="0.25">
      <c r="J147" s="62"/>
      <c r="K147" s="62"/>
      <c r="L147" s="62"/>
      <c r="M147" s="62"/>
      <c r="N147" s="62"/>
      <c r="O147" s="62"/>
    </row>
    <row r="148" spans="10:15" x14ac:dyDescent="0.25">
      <c r="J148" s="62"/>
      <c r="K148" s="62"/>
      <c r="L148" s="62"/>
      <c r="M148" s="62"/>
      <c r="N148" s="62"/>
      <c r="O148" s="62"/>
    </row>
    <row r="149" spans="10:15" x14ac:dyDescent="0.25">
      <c r="J149" s="62"/>
      <c r="K149" s="62"/>
      <c r="L149" s="62"/>
      <c r="M149" s="62"/>
      <c r="N149" s="62"/>
      <c r="O149" s="62"/>
    </row>
    <row r="150" spans="10:15" x14ac:dyDescent="0.25">
      <c r="J150" s="62"/>
      <c r="K150" s="62"/>
      <c r="L150" s="62"/>
      <c r="M150" s="62"/>
      <c r="N150" s="62"/>
      <c r="O150" s="62"/>
    </row>
    <row r="151" spans="10:15" x14ac:dyDescent="0.25">
      <c r="J151" s="62"/>
      <c r="K151" s="62"/>
      <c r="L151" s="62"/>
      <c r="M151" s="62"/>
      <c r="N151" s="62"/>
      <c r="O151" s="62"/>
    </row>
    <row r="152" spans="10:15" x14ac:dyDescent="0.25">
      <c r="J152" s="62"/>
      <c r="K152" s="62"/>
      <c r="L152" s="62"/>
      <c r="M152" s="62"/>
      <c r="N152" s="62"/>
      <c r="O152" s="62"/>
    </row>
    <row r="153" spans="10:15" x14ac:dyDescent="0.25">
      <c r="J153" s="62"/>
      <c r="K153" s="62"/>
      <c r="L153" s="62"/>
      <c r="M153" s="62"/>
      <c r="N153" s="62"/>
      <c r="O153" s="62"/>
    </row>
    <row r="154" spans="10:15" x14ac:dyDescent="0.25">
      <c r="J154" s="62"/>
      <c r="K154" s="62"/>
      <c r="L154" s="62"/>
      <c r="M154" s="62"/>
      <c r="N154" s="62"/>
      <c r="O154" s="62"/>
    </row>
    <row r="155" spans="10:15" x14ac:dyDescent="0.25">
      <c r="J155" s="62"/>
      <c r="K155" s="62"/>
      <c r="L155" s="62"/>
      <c r="M155" s="62"/>
      <c r="N155" s="62"/>
      <c r="O155" s="62"/>
    </row>
    <row r="156" spans="10:15" x14ac:dyDescent="0.25">
      <c r="J156" s="62"/>
      <c r="K156" s="62"/>
      <c r="L156" s="62"/>
      <c r="M156" s="62"/>
      <c r="N156" s="62"/>
      <c r="O156" s="62"/>
    </row>
    <row r="157" spans="10:15" x14ac:dyDescent="0.25">
      <c r="J157" s="62"/>
      <c r="K157" s="62"/>
      <c r="L157" s="62"/>
      <c r="M157" s="62"/>
      <c r="N157" s="62"/>
      <c r="O157" s="62"/>
    </row>
    <row r="158" spans="10:15" x14ac:dyDescent="0.25">
      <c r="J158" s="62"/>
      <c r="K158" s="62"/>
      <c r="L158" s="62"/>
      <c r="M158" s="62"/>
      <c r="N158" s="62"/>
      <c r="O158" s="62"/>
    </row>
    <row r="159" spans="10:15" x14ac:dyDescent="0.25">
      <c r="J159" s="62"/>
      <c r="K159" s="62"/>
      <c r="L159" s="62"/>
      <c r="M159" s="62"/>
      <c r="N159" s="62"/>
      <c r="O159" s="62"/>
    </row>
    <row r="160" spans="10:15" x14ac:dyDescent="0.25">
      <c r="J160" s="62"/>
      <c r="K160" s="62"/>
      <c r="L160" s="62"/>
      <c r="M160" s="62"/>
      <c r="N160" s="62"/>
      <c r="O160" s="62"/>
    </row>
    <row r="161" spans="10:15" x14ac:dyDescent="0.25">
      <c r="J161" s="62"/>
      <c r="K161" s="62"/>
      <c r="L161" s="62"/>
      <c r="M161" s="62"/>
      <c r="N161" s="62"/>
      <c r="O161" s="62"/>
    </row>
  </sheetData>
  <sheetProtection password="CDF4" sheet="1" objects="1" scenarios="1"/>
  <mergeCells count="21">
    <mergeCell ref="E9:G9"/>
    <mergeCell ref="E11:G11"/>
    <mergeCell ref="E16:G16"/>
    <mergeCell ref="I25:J25"/>
    <mergeCell ref="E17:G17"/>
    <mergeCell ref="E18:G18"/>
    <mergeCell ref="E19:G19"/>
    <mergeCell ref="E20:G20"/>
    <mergeCell ref="E25:G25"/>
    <mergeCell ref="B25:D26"/>
    <mergeCell ref="H25:H26"/>
    <mergeCell ref="E10:G10"/>
    <mergeCell ref="E21:G21"/>
    <mergeCell ref="B15:D15"/>
    <mergeCell ref="E15:G15"/>
    <mergeCell ref="E8:G8"/>
    <mergeCell ref="A1:I1"/>
    <mergeCell ref="B5:D5"/>
    <mergeCell ref="E5:G5"/>
    <mergeCell ref="E6:G6"/>
    <mergeCell ref="E7:G7"/>
  </mergeCells>
  <phoneticPr fontId="4" type="noConversion"/>
  <pageMargins left="0.74803149606299213" right="0.74803149606299213" top="0.98425196850393704" bottom="0.39370078740157483" header="0.51181102362204722" footer="0.19685039370078741"/>
  <pageSetup paperSize="9" scale="9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X332"/>
  <sheetViews>
    <sheetView showZeros="0" topLeftCell="A4" zoomScale="75" zoomScaleNormal="75" workbookViewId="0">
      <selection activeCell="K11" sqref="K11"/>
    </sheetView>
  </sheetViews>
  <sheetFormatPr defaultColWidth="9.109375" defaultRowHeight="13.2" x14ac:dyDescent="0.25"/>
  <cols>
    <col min="1" max="1" width="3.44140625" style="40" customWidth="1"/>
    <col min="2" max="2" width="12" style="40" customWidth="1"/>
    <col min="3" max="3" width="11.88671875" style="40" customWidth="1"/>
    <col min="4" max="4" width="13.109375" style="40" customWidth="1"/>
    <col min="5" max="5" width="13.88671875" style="40" customWidth="1"/>
    <col min="6" max="6" width="17" style="40" customWidth="1"/>
    <col min="7" max="7" width="15.5546875" style="40" customWidth="1"/>
    <col min="8" max="8" width="17" style="40" customWidth="1"/>
    <col min="9" max="9" width="17.88671875" style="40" customWidth="1"/>
    <col min="10" max="10" width="12.109375" style="40" customWidth="1"/>
    <col min="11" max="11" width="10.33203125" style="40" customWidth="1"/>
    <col min="12" max="12" width="11.33203125" style="40" customWidth="1"/>
    <col min="13" max="13" width="10.33203125" style="40" customWidth="1"/>
    <col min="14" max="14" width="11.6640625" style="40" customWidth="1"/>
    <col min="15" max="15" width="12" style="40" customWidth="1"/>
    <col min="16" max="16" width="0.6640625" style="40" customWidth="1"/>
    <col min="17" max="17" width="10.33203125" style="40" bestFit="1" customWidth="1"/>
    <col min="18" max="18" width="9.44140625" style="40" bestFit="1" customWidth="1"/>
    <col min="19" max="20" width="10.33203125" style="40" bestFit="1" customWidth="1"/>
    <col min="21" max="21" width="11.109375" style="40" customWidth="1"/>
    <col min="22" max="25" width="9.109375" style="40"/>
    <col min="26" max="26" width="9.109375" style="40" customWidth="1"/>
    <col min="27" max="16384" width="9.109375" style="40"/>
  </cols>
  <sheetData>
    <row r="1" spans="1:24" ht="15.75" customHeight="1" x14ac:dyDescent="0.25">
      <c r="A1" s="256" t="s">
        <v>325</v>
      </c>
      <c r="B1" s="257"/>
      <c r="C1" s="257"/>
      <c r="D1" s="257"/>
      <c r="E1" s="257"/>
      <c r="F1" s="257"/>
      <c r="G1" s="257"/>
      <c r="H1" s="257"/>
      <c r="I1" s="257"/>
      <c r="J1" s="257"/>
      <c r="K1" s="257"/>
      <c r="L1" s="257"/>
      <c r="M1" s="257"/>
      <c r="N1" s="257"/>
      <c r="Q1" s="44"/>
      <c r="R1" s="44"/>
      <c r="S1" s="44"/>
      <c r="T1" s="44"/>
      <c r="U1" s="44"/>
      <c r="V1" s="44"/>
      <c r="W1" s="44"/>
      <c r="X1" s="44"/>
    </row>
    <row r="2" spans="1:24" ht="15" customHeight="1" x14ac:dyDescent="0.25">
      <c r="A2" s="258"/>
      <c r="B2" s="258"/>
      <c r="C2" s="258"/>
      <c r="D2" s="258"/>
      <c r="E2" s="258"/>
      <c r="F2" s="258"/>
      <c r="G2" s="258"/>
      <c r="H2" s="258"/>
      <c r="I2" s="258"/>
      <c r="J2" s="258"/>
      <c r="K2" s="258"/>
      <c r="L2" s="258"/>
      <c r="M2" s="258"/>
      <c r="N2" s="258"/>
      <c r="P2" s="44"/>
      <c r="Q2" s="44"/>
      <c r="R2" s="44"/>
      <c r="S2" s="44"/>
      <c r="T2" s="44"/>
      <c r="U2" s="44"/>
      <c r="V2" s="44"/>
      <c r="W2" s="44"/>
      <c r="X2" s="44"/>
    </row>
    <row r="3" spans="1:24" ht="15" customHeight="1" x14ac:dyDescent="0.25">
      <c r="A3" s="258"/>
      <c r="B3" s="258"/>
      <c r="C3" s="258"/>
      <c r="D3" s="258"/>
      <c r="E3" s="258"/>
      <c r="F3" s="258"/>
      <c r="G3" s="258"/>
      <c r="H3" s="258"/>
      <c r="I3" s="258"/>
      <c r="J3" s="258"/>
      <c r="K3" s="258"/>
      <c r="L3" s="258"/>
      <c r="M3" s="258"/>
      <c r="N3" s="258"/>
      <c r="P3" s="44"/>
      <c r="Q3" s="44"/>
      <c r="R3" s="44"/>
      <c r="S3" s="44"/>
      <c r="T3" s="44"/>
      <c r="U3" s="44"/>
      <c r="V3" s="44"/>
      <c r="W3" s="44"/>
      <c r="X3" s="44"/>
    </row>
    <row r="4" spans="1:24" ht="15" customHeight="1" x14ac:dyDescent="0.25">
      <c r="A4" s="258"/>
      <c r="B4" s="258"/>
      <c r="C4" s="258"/>
      <c r="D4" s="258"/>
      <c r="E4" s="258"/>
      <c r="F4" s="258"/>
      <c r="G4" s="258"/>
      <c r="H4" s="258"/>
      <c r="I4" s="258"/>
      <c r="J4" s="258"/>
      <c r="K4" s="258"/>
      <c r="L4" s="258"/>
      <c r="M4" s="258"/>
      <c r="N4" s="258"/>
      <c r="P4" s="44"/>
      <c r="Q4" s="44"/>
      <c r="R4" s="44"/>
      <c r="S4" s="44"/>
      <c r="T4" s="44"/>
      <c r="U4" s="44"/>
      <c r="V4" s="44"/>
      <c r="W4" s="44"/>
      <c r="X4" s="44"/>
    </row>
    <row r="5" spans="1:24" ht="15" customHeight="1" x14ac:dyDescent="0.25">
      <c r="A5" s="258"/>
      <c r="B5" s="258"/>
      <c r="C5" s="1004"/>
      <c r="D5" s="1004"/>
      <c r="E5" s="1004"/>
      <c r="F5" s="1004"/>
      <c r="G5" s="1004"/>
      <c r="H5" s="1004"/>
      <c r="I5" s="1004"/>
      <c r="J5" s="1004"/>
      <c r="K5" s="1004"/>
      <c r="L5" s="1004"/>
      <c r="M5" s="1004"/>
      <c r="N5" s="1004"/>
      <c r="O5" s="1004"/>
      <c r="P5" s="1004"/>
      <c r="Q5" s="44"/>
      <c r="R5" s="44"/>
      <c r="S5" s="44"/>
      <c r="T5" s="44"/>
      <c r="U5" s="44"/>
      <c r="V5" s="44"/>
      <c r="W5" s="44"/>
      <c r="X5" s="44"/>
    </row>
    <row r="6" spans="1:24" ht="15.75" customHeight="1" x14ac:dyDescent="0.25">
      <c r="C6" s="1004"/>
      <c r="D6" s="1004"/>
      <c r="E6" s="1004"/>
      <c r="F6" s="1004"/>
      <c r="G6" s="1004"/>
      <c r="H6" s="1004"/>
      <c r="I6" s="1004"/>
      <c r="J6" s="1004"/>
      <c r="K6" s="1004"/>
      <c r="L6" s="1004"/>
      <c r="M6" s="1004"/>
      <c r="N6" s="1004"/>
      <c r="O6" s="1004"/>
      <c r="P6" s="1004"/>
    </row>
    <row r="7" spans="1:24" ht="15.75" customHeight="1" x14ac:dyDescent="0.25">
      <c r="A7" s="61" t="s">
        <v>113</v>
      </c>
      <c r="B7" s="63" t="s">
        <v>57</v>
      </c>
      <c r="C7" s="1004"/>
      <c r="D7" s="1004"/>
      <c r="E7" s="1004"/>
      <c r="F7" s="1004"/>
      <c r="G7" s="1004"/>
      <c r="H7" s="1004"/>
      <c r="I7" s="1004"/>
      <c r="J7" s="1004"/>
      <c r="K7" s="1004"/>
      <c r="L7" s="1004"/>
      <c r="M7" s="1004"/>
      <c r="N7" s="1004"/>
      <c r="O7" s="1004"/>
      <c r="P7" s="1004"/>
    </row>
    <row r="8" spans="1:24" ht="15.75" customHeight="1" x14ac:dyDescent="0.25">
      <c r="A8" s="61"/>
      <c r="B8" s="259" t="s">
        <v>326</v>
      </c>
    </row>
    <row r="9" spans="1:24" ht="26.25" customHeight="1" x14ac:dyDescent="0.25">
      <c r="A9" s="61"/>
      <c r="B9" s="1005" t="s">
        <v>580</v>
      </c>
      <c r="C9" s="1006"/>
      <c r="D9" s="1006"/>
      <c r="E9" s="1007"/>
      <c r="F9" s="1005" t="s">
        <v>58</v>
      </c>
      <c r="G9" s="1006"/>
      <c r="H9" s="1007"/>
      <c r="I9" s="1014" t="s">
        <v>74</v>
      </c>
      <c r="J9" s="1015"/>
      <c r="K9" s="1015"/>
      <c r="L9" s="1016"/>
      <c r="M9" s="1015" t="s">
        <v>56</v>
      </c>
      <c r="N9" s="1015"/>
      <c r="O9" s="1016"/>
    </row>
    <row r="10" spans="1:24" ht="42" customHeight="1" x14ac:dyDescent="0.25">
      <c r="A10" s="61"/>
      <c r="B10" s="1008"/>
      <c r="C10" s="1012"/>
      <c r="D10" s="1012"/>
      <c r="E10" s="1013"/>
      <c r="F10" s="1011"/>
      <c r="G10" s="1009"/>
      <c r="H10" s="1010"/>
      <c r="I10" s="260" t="s">
        <v>105</v>
      </c>
      <c r="J10" s="260" t="s">
        <v>104</v>
      </c>
      <c r="K10" s="260" t="s">
        <v>59</v>
      </c>
      <c r="L10" s="260" t="s">
        <v>172</v>
      </c>
      <c r="M10" s="261" t="s">
        <v>328</v>
      </c>
      <c r="N10" s="260" t="s">
        <v>327</v>
      </c>
      <c r="O10" s="260" t="s">
        <v>172</v>
      </c>
    </row>
    <row r="11" spans="1:24" ht="15.75" customHeight="1" x14ac:dyDescent="0.25">
      <c r="A11" s="61"/>
      <c r="B11" s="10" t="str">
        <f>IF('INPUT &amp; OUTPUT'!$AK26="","",'INPUT &amp; OUTPUT'!$AK26)</f>
        <v/>
      </c>
      <c r="C11" s="11"/>
      <c r="D11" s="11"/>
      <c r="E11" s="12"/>
      <c r="F11" s="262" t="str">
        <f>'INPUT &amp; OUTPUT'!X26</f>
        <v/>
      </c>
      <c r="G11" s="263"/>
      <c r="H11" s="12"/>
      <c r="I11" s="264" t="str">
        <f>'INPUT &amp; OUTPUT'!Y26</f>
        <v/>
      </c>
      <c r="J11" s="338">
        <f>'INPUT &amp; OUTPUT'!Z26</f>
        <v>0</v>
      </c>
      <c r="K11" s="265" t="str">
        <f>IF(OR(B11="",B11=0)," ",INDEX('Reference data'!$AI$305:$AI$339,MATCH(F11,'Reference data'!$AC$305:$AC$339,0)))</f>
        <v xml:space="preserve"> </v>
      </c>
      <c r="L11" s="266" t="str">
        <f t="shared" ref="L11:L16" si="0">IF(OR(K11=" ",K11="TBA"),"",K11*J11)</f>
        <v/>
      </c>
      <c r="M11" s="338">
        <f>'INPUT &amp; OUTPUT'!AA26</f>
        <v>0</v>
      </c>
      <c r="N11" s="266" t="str">
        <f>IF(OR(B11="",B11=0)," ",INDEX('Reference data'!$AL$305:$AL$339,MATCH(F11,'Reference data'!$AC$305:$AC$339,0)))</f>
        <v xml:space="preserve"> </v>
      </c>
      <c r="O11" s="266" t="str">
        <f>+IF(OR(N11=" ",N11="TBA"),"",N11*M11)</f>
        <v/>
      </c>
    </row>
    <row r="12" spans="1:24" ht="15.75" customHeight="1" x14ac:dyDescent="0.25">
      <c r="A12" s="61"/>
      <c r="B12" s="10" t="str">
        <f>IF('INPUT &amp; OUTPUT'!$AK27="","",'INPUT &amp; OUTPUT'!$AK27)</f>
        <v/>
      </c>
      <c r="C12" s="11"/>
      <c r="D12" s="11"/>
      <c r="E12" s="12"/>
      <c r="F12" s="262" t="str">
        <f>'INPUT &amp; OUTPUT'!X27</f>
        <v/>
      </c>
      <c r="G12" s="263"/>
      <c r="H12" s="12"/>
      <c r="I12" s="264" t="str">
        <f>'INPUT &amp; OUTPUT'!Y27</f>
        <v/>
      </c>
      <c r="J12" s="338">
        <f>'INPUT &amp; OUTPUT'!Z27</f>
        <v>0</v>
      </c>
      <c r="K12" s="265" t="str">
        <f>IF(OR(B12="",B12=0)," ",INDEX('Reference data'!$AI$305:$AI$339,MATCH(F12,'Reference data'!$AC$305:$AC$339,0)))</f>
        <v xml:space="preserve"> </v>
      </c>
      <c r="L12" s="266" t="str">
        <f t="shared" si="0"/>
        <v/>
      </c>
      <c r="M12" s="338">
        <f>'INPUT &amp; OUTPUT'!AA27</f>
        <v>0</v>
      </c>
      <c r="N12" s="266" t="str">
        <f>IF(OR(B12="",B12=0)," ",INDEX('Reference data'!$AL$305:$AL$339,MATCH(F12,'Reference data'!$AC$305:$AC$339,0)))</f>
        <v xml:space="preserve"> </v>
      </c>
      <c r="O12" s="266" t="str">
        <f>+IF(OR(N12=" ",N12="TBA"),"",N12*M12)</f>
        <v/>
      </c>
    </row>
    <row r="13" spans="1:24" ht="15.75" customHeight="1" x14ac:dyDescent="0.25">
      <c r="A13" s="61"/>
      <c r="B13" s="10" t="str">
        <f>IF('INPUT &amp; OUTPUT'!$AK28="","",'INPUT &amp; OUTPUT'!$AK28)</f>
        <v/>
      </c>
      <c r="C13" s="11"/>
      <c r="D13" s="11"/>
      <c r="E13" s="12"/>
      <c r="F13" s="262" t="str">
        <f>'INPUT &amp; OUTPUT'!X28</f>
        <v/>
      </c>
      <c r="G13" s="263"/>
      <c r="H13" s="12"/>
      <c r="I13" s="264" t="str">
        <f>'INPUT &amp; OUTPUT'!Y28</f>
        <v/>
      </c>
      <c r="J13" s="338">
        <f>'INPUT &amp; OUTPUT'!Z28</f>
        <v>0</v>
      </c>
      <c r="K13" s="265" t="str">
        <f>IF(OR(B13="",B13=0)," ",INDEX('Reference data'!$AI$305:$AI$339,MATCH(F13,'Reference data'!$AC$305:$AC$339,0)))</f>
        <v xml:space="preserve"> </v>
      </c>
      <c r="L13" s="266" t="str">
        <f t="shared" si="0"/>
        <v/>
      </c>
      <c r="M13" s="338">
        <f>'INPUT &amp; OUTPUT'!AA28</f>
        <v>0</v>
      </c>
      <c r="N13" s="266" t="str">
        <f>IF(OR(B13="",B13=0)," ",INDEX('Reference data'!$AL$305:$AL$339,MATCH(F13,'Reference data'!$AC$305:$AC$339,0)))</f>
        <v xml:space="preserve"> </v>
      </c>
      <c r="O13" s="266" t="str">
        <f>+IF(OR(N13=" ",N13="TBA"),"",N13*M13)</f>
        <v/>
      </c>
    </row>
    <row r="14" spans="1:24" ht="15.75" customHeight="1" x14ac:dyDescent="0.25">
      <c r="A14" s="61"/>
      <c r="B14" s="10" t="str">
        <f>IF('INPUT &amp; OUTPUT'!$AK29="","",'INPUT &amp; OUTPUT'!$AK29)</f>
        <v/>
      </c>
      <c r="C14" s="11"/>
      <c r="D14" s="11"/>
      <c r="E14" s="12"/>
      <c r="F14" s="262" t="str">
        <f>'INPUT &amp; OUTPUT'!X29</f>
        <v/>
      </c>
      <c r="G14" s="263"/>
      <c r="H14" s="12"/>
      <c r="I14" s="264" t="str">
        <f>'INPUT &amp; OUTPUT'!Y29</f>
        <v/>
      </c>
      <c r="J14" s="338">
        <f>'INPUT &amp; OUTPUT'!Z29</f>
        <v>0</v>
      </c>
      <c r="K14" s="265" t="str">
        <f>IF(OR(B14="",B14=0)," ",INDEX('Reference data'!$AI$305:$AI$339,MATCH(F14,'Reference data'!$AC$305:$AC$339,0)))</f>
        <v xml:space="preserve"> </v>
      </c>
      <c r="L14" s="266" t="str">
        <f t="shared" si="0"/>
        <v/>
      </c>
      <c r="M14" s="338">
        <f>'INPUT &amp; OUTPUT'!AA29</f>
        <v>0</v>
      </c>
      <c r="N14" s="266" t="str">
        <f>IF(OR(B14="",B14=0)," ",INDEX('Reference data'!$AL$305:$AL$339,MATCH(F14,'Reference data'!$AC$305:$AC$339,0)))</f>
        <v xml:space="preserve"> </v>
      </c>
      <c r="O14" s="266" t="str">
        <f>+IF(OR(N14=" ",N14="TBA"),"",N14*M14)</f>
        <v/>
      </c>
    </row>
    <row r="15" spans="1:24" ht="15.75" customHeight="1" x14ac:dyDescent="0.25">
      <c r="A15" s="61"/>
      <c r="B15" s="10" t="str">
        <f>IF('INPUT &amp; OUTPUT'!$AK30="","",'INPUT &amp; OUTPUT'!$AK30)</f>
        <v/>
      </c>
      <c r="C15" s="11"/>
      <c r="D15" s="11"/>
      <c r="E15" s="12"/>
      <c r="F15" s="262" t="str">
        <f>'INPUT &amp; OUTPUT'!X30</f>
        <v/>
      </c>
      <c r="G15" s="263"/>
      <c r="H15" s="12"/>
      <c r="I15" s="264" t="str">
        <f>'INPUT &amp; OUTPUT'!Y30</f>
        <v/>
      </c>
      <c r="J15" s="338">
        <f>'INPUT &amp; OUTPUT'!Z30</f>
        <v>0</v>
      </c>
      <c r="K15" s="265" t="str">
        <f>IF(OR(B15="",B15=0)," ",INDEX('Reference data'!$AI$305:$AI$339,MATCH(F15,'Reference data'!$AC$305:$AC$339,0)))</f>
        <v xml:space="preserve"> </v>
      </c>
      <c r="L15" s="266" t="str">
        <f t="shared" si="0"/>
        <v/>
      </c>
      <c r="M15" s="338">
        <f>'INPUT &amp; OUTPUT'!AA30</f>
        <v>0</v>
      </c>
      <c r="N15" s="266" t="str">
        <f>IF(OR(B15="",B15=0)," ",INDEX('Reference data'!$AL$305:$AL$339,MATCH(F15,'Reference data'!$AC$305:$AC$339,0)))</f>
        <v xml:space="preserve"> </v>
      </c>
      <c r="O15" s="266" t="str">
        <f>+IF(OR(N15=" ",N15="TBA"),"",N15*M15)</f>
        <v/>
      </c>
    </row>
    <row r="16" spans="1:24" ht="15.75" customHeight="1" x14ac:dyDescent="0.25">
      <c r="A16" s="61"/>
      <c r="B16" s="156" t="str">
        <f>IF(OR(I11="TBA",I12="TBA",I13="TBA",I14="TBA",I15="TBA")," Summary for 'TBA' :","")</f>
        <v/>
      </c>
      <c r="C16" s="267"/>
      <c r="D16" s="267"/>
      <c r="E16" s="268"/>
      <c r="F16" s="269"/>
      <c r="G16" s="267"/>
      <c r="H16" s="5"/>
      <c r="I16" s="270" t="str">
        <f>'INPUT &amp; OUTPUT'!Y31</f>
        <v/>
      </c>
      <c r="J16" s="339">
        <f>'INPUT &amp; OUTPUT'!Z31</f>
        <v>0</v>
      </c>
      <c r="K16" s="250" t="str">
        <f>IF(OR(J16="",J16=0)," ",1)</f>
        <v xml:space="preserve"> </v>
      </c>
      <c r="L16" s="272" t="str">
        <f t="shared" si="0"/>
        <v/>
      </c>
      <c r="M16" s="339">
        <f>'INPUT &amp; OUTPUT'!AA31</f>
        <v>0</v>
      </c>
      <c r="N16" s="271"/>
      <c r="O16" s="272"/>
    </row>
    <row r="17" spans="1:16" ht="15.75" customHeight="1" x14ac:dyDescent="0.25">
      <c r="A17" s="61"/>
      <c r="B17" s="65"/>
      <c r="L17" s="273">
        <f>SUM(L11:L16)</f>
        <v>0</v>
      </c>
      <c r="O17" s="273">
        <f>SUM(O11:O16)</f>
        <v>0</v>
      </c>
    </row>
    <row r="18" spans="1:16" ht="15.75" customHeight="1" x14ac:dyDescent="0.25">
      <c r="A18" s="61"/>
      <c r="B18" s="65"/>
    </row>
    <row r="19" spans="1:16" ht="15.75" customHeight="1" x14ac:dyDescent="0.25">
      <c r="A19" s="61"/>
    </row>
    <row r="20" spans="1:16" ht="15.75" customHeight="1" x14ac:dyDescent="0.25">
      <c r="A20" s="61" t="s">
        <v>108</v>
      </c>
      <c r="B20" s="63" t="s">
        <v>60</v>
      </c>
      <c r="C20" s="258"/>
      <c r="D20" s="258"/>
      <c r="E20" s="258"/>
      <c r="F20" s="258"/>
      <c r="G20" s="258"/>
      <c r="H20" s="258"/>
      <c r="I20" s="258"/>
      <c r="J20" s="258"/>
      <c r="K20" s="258"/>
      <c r="L20" s="258"/>
      <c r="M20" s="258"/>
      <c r="N20" s="258"/>
      <c r="O20" s="258"/>
      <c r="P20" s="258"/>
    </row>
    <row r="21" spans="1:16" ht="15.75" customHeight="1" x14ac:dyDescent="0.25">
      <c r="A21" s="61"/>
      <c r="B21" s="259" t="s">
        <v>329</v>
      </c>
    </row>
    <row r="22" spans="1:16" ht="26.25" customHeight="1" x14ac:dyDescent="0.25">
      <c r="A22" s="61"/>
      <c r="B22" s="1005" t="str">
        <f>+B9</f>
        <v>Selected land use</v>
      </c>
      <c r="C22" s="1006"/>
      <c r="D22" s="1006"/>
      <c r="E22" s="1007"/>
      <c r="F22" s="1005" t="s">
        <v>58</v>
      </c>
      <c r="G22" s="1006"/>
      <c r="H22" s="1007"/>
      <c r="I22" s="1014" t="s">
        <v>74</v>
      </c>
      <c r="J22" s="1015"/>
      <c r="K22" s="1015"/>
      <c r="L22" s="1016"/>
      <c r="M22" s="1015" t="s">
        <v>56</v>
      </c>
      <c r="N22" s="1015"/>
      <c r="O22" s="1016"/>
    </row>
    <row r="23" spans="1:16" ht="42" customHeight="1" x14ac:dyDescent="0.25">
      <c r="A23" s="61"/>
      <c r="B23" s="1008"/>
      <c r="C23" s="1009"/>
      <c r="D23" s="1009"/>
      <c r="E23" s="1010"/>
      <c r="F23" s="1011"/>
      <c r="G23" s="1009"/>
      <c r="H23" s="1010"/>
      <c r="I23" s="260" t="s">
        <v>105</v>
      </c>
      <c r="J23" s="260" t="s">
        <v>104</v>
      </c>
      <c r="K23" s="260" t="s">
        <v>59</v>
      </c>
      <c r="L23" s="260" t="s">
        <v>172</v>
      </c>
      <c r="M23" s="261" t="s">
        <v>330</v>
      </c>
      <c r="N23" s="260" t="s">
        <v>331</v>
      </c>
      <c r="O23" s="260" t="s">
        <v>172</v>
      </c>
    </row>
    <row r="24" spans="1:16" ht="15.75" customHeight="1" x14ac:dyDescent="0.25">
      <c r="A24" s="61"/>
      <c r="B24" s="10" t="str">
        <f>IF('INPUT &amp; OUTPUT'!$AK38="","",'INPUT &amp; OUTPUT'!$AK38)</f>
        <v/>
      </c>
      <c r="C24" s="11"/>
      <c r="D24" s="11"/>
      <c r="E24" s="12"/>
      <c r="F24" s="262" t="str">
        <f>'INPUT &amp; OUTPUT'!X38</f>
        <v/>
      </c>
      <c r="G24" s="263"/>
      <c r="H24" s="12"/>
      <c r="I24" s="264" t="str">
        <f>'INPUT &amp; OUTPUT'!Y38</f>
        <v/>
      </c>
      <c r="J24" s="338">
        <f>'INPUT &amp; OUTPUT'!Z38</f>
        <v>0</v>
      </c>
      <c r="K24" s="265" t="str">
        <f>IF(OR(B24="",B24=0)," ",INDEX('Reference data'!$AI$305:$AI$339,MATCH(F24,'Reference data'!$AC$305:$AC$339,0)))</f>
        <v xml:space="preserve"> </v>
      </c>
      <c r="L24" s="266" t="str">
        <f t="shared" ref="L24:L29" si="1">IF(OR(K24=" ",K24="TBA"),"",K24*J24)</f>
        <v/>
      </c>
      <c r="M24" s="338">
        <f>'INPUT &amp; OUTPUT'!AA38</f>
        <v>0</v>
      </c>
      <c r="N24" s="266" t="str">
        <f>IF(OR(B24="",B24=0)," ",INDEX('Reference data'!$AL$305:$AL$339,MATCH(F24,'Reference data'!$AC$305:$AC$339,0)))</f>
        <v xml:space="preserve"> </v>
      </c>
      <c r="O24" s="266" t="str">
        <f>+IF(OR(N24=" ",N24="TBA"),"",N24*M24)</f>
        <v/>
      </c>
    </row>
    <row r="25" spans="1:16" ht="15.75" customHeight="1" x14ac:dyDescent="0.25">
      <c r="A25" s="61"/>
      <c r="B25" s="10" t="str">
        <f>IF('INPUT &amp; OUTPUT'!$AK39="","",'INPUT &amp; OUTPUT'!$AK39)</f>
        <v/>
      </c>
      <c r="C25" s="11"/>
      <c r="D25" s="11"/>
      <c r="E25" s="12"/>
      <c r="F25" s="262" t="str">
        <f>'INPUT &amp; OUTPUT'!X39</f>
        <v/>
      </c>
      <c r="G25" s="263"/>
      <c r="H25" s="12"/>
      <c r="I25" s="264" t="str">
        <f>'INPUT &amp; OUTPUT'!Y39</f>
        <v/>
      </c>
      <c r="J25" s="338">
        <f>'INPUT &amp; OUTPUT'!Z39</f>
        <v>0</v>
      </c>
      <c r="K25" s="265" t="str">
        <f>IF(OR(B25="",B25=0)," ",INDEX('Reference data'!$AI$305:$AI$339,MATCH(F25,'Reference data'!$AC$305:$AC$339,0)))</f>
        <v xml:space="preserve"> </v>
      </c>
      <c r="L25" s="266" t="str">
        <f t="shared" si="1"/>
        <v/>
      </c>
      <c r="M25" s="338">
        <f>'INPUT &amp; OUTPUT'!AA39</f>
        <v>0</v>
      </c>
      <c r="N25" s="266" t="str">
        <f>IF(OR(B25="",B25=0)," ",INDEX('Reference data'!$AL$305:$AL$339,MATCH(F25,'Reference data'!$AC$305:$AC$339,0)))</f>
        <v xml:space="preserve"> </v>
      </c>
      <c r="O25" s="266" t="str">
        <f>+IF(OR(N25=" ",N25="TBA"),"",N25*M25)</f>
        <v/>
      </c>
    </row>
    <row r="26" spans="1:16" ht="15.75" customHeight="1" x14ac:dyDescent="0.25">
      <c r="A26" s="61"/>
      <c r="B26" s="10" t="str">
        <f>IF('INPUT &amp; OUTPUT'!$AK40="","",'INPUT &amp; OUTPUT'!$AK40)</f>
        <v/>
      </c>
      <c r="C26" s="11"/>
      <c r="D26" s="11"/>
      <c r="E26" s="12"/>
      <c r="F26" s="262" t="str">
        <f>'INPUT &amp; OUTPUT'!X40</f>
        <v/>
      </c>
      <c r="G26" s="263"/>
      <c r="H26" s="12"/>
      <c r="I26" s="264" t="str">
        <f>'INPUT &amp; OUTPUT'!Y40</f>
        <v/>
      </c>
      <c r="J26" s="338">
        <f>'INPUT &amp; OUTPUT'!Z40</f>
        <v>0</v>
      </c>
      <c r="K26" s="265" t="str">
        <f>IF(OR(B26="",B26=0)," ",INDEX('Reference data'!$AI$305:$AI$339,MATCH(F26,'Reference data'!$AC$305:$AC$339,0)))</f>
        <v xml:space="preserve"> </v>
      </c>
      <c r="L26" s="266" t="str">
        <f t="shared" si="1"/>
        <v/>
      </c>
      <c r="M26" s="338">
        <f>'INPUT &amp; OUTPUT'!AA40</f>
        <v>0</v>
      </c>
      <c r="N26" s="266" t="str">
        <f>IF(OR(B26="",B26=0)," ",INDEX('Reference data'!$AL$305:$AL$339,MATCH(F26,'Reference data'!$AC$305:$AC$339,0)))</f>
        <v xml:space="preserve"> </v>
      </c>
      <c r="O26" s="266" t="str">
        <f>+IF(OR(N26=" ",N26="TBA"),"",N26*M26)</f>
        <v/>
      </c>
    </row>
    <row r="27" spans="1:16" ht="15.75" customHeight="1" x14ac:dyDescent="0.25">
      <c r="A27" s="61"/>
      <c r="B27" s="10" t="str">
        <f>IF('INPUT &amp; OUTPUT'!$AK41="","",'INPUT &amp; OUTPUT'!$AK41)</f>
        <v/>
      </c>
      <c r="C27" s="11"/>
      <c r="D27" s="11"/>
      <c r="E27" s="12"/>
      <c r="F27" s="262" t="str">
        <f>'INPUT &amp; OUTPUT'!X41</f>
        <v/>
      </c>
      <c r="G27" s="263"/>
      <c r="H27" s="12"/>
      <c r="I27" s="264" t="str">
        <f>'INPUT &amp; OUTPUT'!Y41</f>
        <v/>
      </c>
      <c r="J27" s="338">
        <f>'INPUT &amp; OUTPUT'!Z41</f>
        <v>0</v>
      </c>
      <c r="K27" s="265" t="str">
        <f>IF(OR(B27="",B27=0)," ",INDEX('Reference data'!$AI$305:$AI$339,MATCH(F27,'Reference data'!$AC$305:$AC$339,0)))</f>
        <v xml:space="preserve"> </v>
      </c>
      <c r="L27" s="266" t="str">
        <f t="shared" si="1"/>
        <v/>
      </c>
      <c r="M27" s="338">
        <f>'INPUT &amp; OUTPUT'!AA41</f>
        <v>0</v>
      </c>
      <c r="N27" s="266" t="str">
        <f>IF(OR(B27="",B27=0)," ",INDEX('Reference data'!$AL$305:$AL$339,MATCH(F27,'Reference data'!$AC$305:$AC$339,0)))</f>
        <v xml:space="preserve"> </v>
      </c>
      <c r="O27" s="266" t="str">
        <f>+IF(OR(N27=" ",N27="TBA"),"",N27*M27)</f>
        <v/>
      </c>
    </row>
    <row r="28" spans="1:16" ht="15.75" customHeight="1" x14ac:dyDescent="0.25">
      <c r="A28" s="61"/>
      <c r="B28" s="10" t="str">
        <f>IF('INPUT &amp; OUTPUT'!$AK42="","",'INPUT &amp; OUTPUT'!$AK42)</f>
        <v/>
      </c>
      <c r="C28" s="11"/>
      <c r="D28" s="11"/>
      <c r="E28" s="12"/>
      <c r="F28" s="262" t="str">
        <f>'INPUT &amp; OUTPUT'!X42</f>
        <v/>
      </c>
      <c r="G28" s="263"/>
      <c r="H28" s="12"/>
      <c r="I28" s="264" t="str">
        <f>'INPUT &amp; OUTPUT'!Y42</f>
        <v/>
      </c>
      <c r="J28" s="338">
        <f>'INPUT &amp; OUTPUT'!Z42</f>
        <v>0</v>
      </c>
      <c r="K28" s="265" t="str">
        <f>IF(OR(B28="",B28=0)," ",INDEX('Reference data'!$AI$305:$AI$339,MATCH(F28,'Reference data'!$AC$305:$AC$339,0)))</f>
        <v xml:space="preserve"> </v>
      </c>
      <c r="L28" s="266" t="str">
        <f t="shared" si="1"/>
        <v/>
      </c>
      <c r="M28" s="338">
        <f>'INPUT &amp; OUTPUT'!AA42</f>
        <v>0</v>
      </c>
      <c r="N28" s="266" t="str">
        <f>IF(OR(B28="",B28=0)," ",INDEX('Reference data'!$AL$305:$AL$339,MATCH(F28,'Reference data'!$AC$305:$AC$339,0)))</f>
        <v xml:space="preserve"> </v>
      </c>
      <c r="O28" s="266" t="str">
        <f>+IF(OR(N28=" ",N28="TBA"),"",N28*M28)</f>
        <v/>
      </c>
    </row>
    <row r="29" spans="1:16" ht="15.75" customHeight="1" x14ac:dyDescent="0.25">
      <c r="A29" s="61"/>
      <c r="B29" s="156" t="str">
        <f>IF(OR(I24="TBA",I25="TBA",I26="TBA",I27="TBA",I28="TBA")," Summary for 'TBA' :","")</f>
        <v/>
      </c>
      <c r="C29" s="267"/>
      <c r="D29" s="267"/>
      <c r="E29" s="268"/>
      <c r="F29" s="269"/>
      <c r="G29" s="267"/>
      <c r="H29" s="5"/>
      <c r="I29" s="270"/>
      <c r="J29" s="339"/>
      <c r="K29" s="250" t="str">
        <f>IF(OR(J29="",J29=0)," ",1)</f>
        <v xml:space="preserve"> </v>
      </c>
      <c r="L29" s="272" t="str">
        <f t="shared" si="1"/>
        <v/>
      </c>
      <c r="M29" s="339"/>
      <c r="N29" s="271"/>
      <c r="O29" s="272"/>
    </row>
    <row r="30" spans="1:16" ht="15.75" customHeight="1" x14ac:dyDescent="0.25">
      <c r="A30" s="61"/>
      <c r="B30" s="65"/>
      <c r="L30" s="273">
        <f>SUM(L24:L29)</f>
        <v>0</v>
      </c>
      <c r="O30" s="273">
        <f>SUM(O24:O29)</f>
        <v>0</v>
      </c>
    </row>
    <row r="31" spans="1:16" ht="15.75" customHeight="1" x14ac:dyDescent="0.25">
      <c r="A31" s="61"/>
      <c r="B31" s="1004"/>
      <c r="C31" s="1004"/>
      <c r="D31" s="1004"/>
      <c r="E31" s="1004"/>
      <c r="F31" s="1004"/>
      <c r="G31" s="1004"/>
      <c r="H31" s="1004"/>
      <c r="I31" s="1004"/>
      <c r="J31" s="1004"/>
      <c r="K31" s="1004"/>
      <c r="L31" s="1004"/>
      <c r="M31" s="1004"/>
      <c r="N31" s="1004"/>
      <c r="O31" s="258"/>
      <c r="P31" s="258"/>
    </row>
    <row r="32" spans="1:16" ht="15.75" customHeight="1" x14ac:dyDescent="0.25">
      <c r="A32" s="61"/>
      <c r="B32" s="1004"/>
      <c r="C32" s="1004"/>
      <c r="D32" s="1004"/>
      <c r="E32" s="1004"/>
      <c r="F32" s="1004"/>
      <c r="G32" s="1004"/>
      <c r="H32" s="1004"/>
      <c r="I32" s="1004"/>
      <c r="J32" s="1004"/>
      <c r="K32" s="1004"/>
      <c r="L32" s="1004"/>
      <c r="M32" s="1004"/>
      <c r="N32" s="1004"/>
      <c r="O32" s="258"/>
      <c r="P32" s="258"/>
    </row>
    <row r="33" spans="1:16" ht="15.75" customHeight="1" x14ac:dyDescent="0.25">
      <c r="A33" s="61"/>
      <c r="B33" s="1004"/>
      <c r="C33" s="1004"/>
      <c r="D33" s="1004"/>
      <c r="E33" s="1004"/>
      <c r="F33" s="1004"/>
      <c r="G33" s="1004"/>
      <c r="H33" s="1004"/>
      <c r="I33" s="1004"/>
      <c r="J33" s="1004"/>
      <c r="K33" s="1004"/>
      <c r="L33" s="1004"/>
      <c r="M33" s="1004"/>
      <c r="N33" s="1004"/>
      <c r="O33" s="258"/>
      <c r="P33" s="258"/>
    </row>
    <row r="34" spans="1:16" ht="15.75" customHeight="1" x14ac:dyDescent="0.25"/>
    <row r="35" spans="1:16" ht="15.75" customHeight="1" x14ac:dyDescent="0.25">
      <c r="A35" s="61" t="s">
        <v>109</v>
      </c>
      <c r="B35" s="63" t="s">
        <v>338</v>
      </c>
      <c r="I35" s="274"/>
    </row>
    <row r="36" spans="1:16" ht="15.75" customHeight="1" x14ac:dyDescent="0.25">
      <c r="A36" s="61"/>
      <c r="B36" s="130">
        <f>L17+O17</f>
        <v>0</v>
      </c>
      <c r="C36" s="40" t="s">
        <v>339</v>
      </c>
      <c r="I36" s="274"/>
    </row>
    <row r="37" spans="1:16" ht="15.75" customHeight="1" x14ac:dyDescent="0.4">
      <c r="A37" s="61"/>
      <c r="B37" s="275">
        <f>L30+O30</f>
        <v>0</v>
      </c>
      <c r="C37" s="137" t="s">
        <v>340</v>
      </c>
      <c r="I37" s="274"/>
    </row>
    <row r="38" spans="1:16" ht="15.75" customHeight="1" x14ac:dyDescent="0.25">
      <c r="A38" s="61"/>
      <c r="B38" s="130">
        <f>+MAX(B36-B37,0)</f>
        <v>0</v>
      </c>
      <c r="E38" s="40" t="str">
        <f>IF(B37&gt;B36,"No refund for excess credit"," ")</f>
        <v xml:space="preserve"> </v>
      </c>
      <c r="I38" s="274"/>
    </row>
    <row r="39" spans="1:16" ht="15.75" customHeight="1" x14ac:dyDescent="0.25">
      <c r="A39" s="61"/>
      <c r="I39" s="274"/>
    </row>
    <row r="40" spans="1:16" ht="15.75" customHeight="1" x14ac:dyDescent="0.4">
      <c r="A40" s="61"/>
      <c r="C40" s="276"/>
      <c r="F40" s="276"/>
      <c r="G40" s="276"/>
      <c r="H40" s="137"/>
      <c r="K40" s="130"/>
    </row>
    <row r="41" spans="1:16" ht="15.75" customHeight="1" x14ac:dyDescent="0.4">
      <c r="A41" s="61"/>
      <c r="C41" s="276"/>
      <c r="F41" s="276"/>
      <c r="G41" s="276"/>
      <c r="H41" s="137"/>
      <c r="K41" s="130"/>
    </row>
    <row r="42" spans="1:16" ht="15.75" customHeight="1" x14ac:dyDescent="0.4">
      <c r="A42" s="61"/>
      <c r="C42" s="276"/>
      <c r="D42" s="276"/>
      <c r="E42" s="276"/>
      <c r="F42" s="276"/>
      <c r="G42" s="276"/>
      <c r="H42" s="137"/>
      <c r="K42" s="130"/>
    </row>
    <row r="43" spans="1:16" ht="15.75" customHeight="1" x14ac:dyDescent="0.4">
      <c r="A43" s="61"/>
      <c r="C43" s="276"/>
      <c r="D43" s="276"/>
      <c r="E43" s="276"/>
      <c r="F43" s="276"/>
      <c r="G43" s="276"/>
      <c r="H43" s="137"/>
      <c r="K43" s="130"/>
    </row>
    <row r="44" spans="1:16" ht="15.75" customHeight="1" x14ac:dyDescent="0.4">
      <c r="A44" s="61"/>
      <c r="C44" s="276"/>
      <c r="D44" s="276"/>
      <c r="E44" s="276"/>
      <c r="F44" s="276"/>
      <c r="G44" s="276"/>
      <c r="H44" s="137"/>
      <c r="K44" s="130"/>
    </row>
    <row r="45" spans="1:16" ht="15.75" customHeight="1" x14ac:dyDescent="0.25"/>
    <row r="46" spans="1:16" ht="15.75" customHeight="1" x14ac:dyDescent="0.25"/>
    <row r="47" spans="1:16" ht="15.75" customHeight="1" x14ac:dyDescent="0.25"/>
    <row r="48" spans="1: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235" ht="25.5" customHeight="1" x14ac:dyDescent="0.25"/>
    <row r="236" ht="43.5" customHeight="1" x14ac:dyDescent="0.25"/>
    <row r="256" ht="25.5" customHeight="1" x14ac:dyDescent="0.25"/>
    <row r="259" ht="12.75" customHeight="1" x14ac:dyDescent="0.25"/>
    <row r="332" ht="12.75" customHeight="1" x14ac:dyDescent="0.25"/>
  </sheetData>
  <sheetProtection password="CDF4" sheet="1" objects="1" scenarios="1"/>
  <mergeCells count="10">
    <mergeCell ref="B31:N33"/>
    <mergeCell ref="B22:E23"/>
    <mergeCell ref="F22:H23"/>
    <mergeCell ref="C5:P7"/>
    <mergeCell ref="B9:E10"/>
    <mergeCell ref="I22:L22"/>
    <mergeCell ref="F9:H10"/>
    <mergeCell ref="I9:L9"/>
    <mergeCell ref="M9:O9"/>
    <mergeCell ref="M22:O22"/>
  </mergeCells>
  <phoneticPr fontId="4" type="noConversion"/>
  <conditionalFormatting sqref="C5:P7 B31 P31:P33">
    <cfRule type="cellIs" dxfId="0" priority="1" stopIfTrue="1" operator="notEqual">
      <formula>""</formula>
    </cfRule>
  </conditionalFormatting>
  <pageMargins left="0.55118110236220474" right="0.11811023622047245" top="0.98425196850393704" bottom="0.19685039370078741" header="0.51181102362204722" footer="0.11811023622047245"/>
  <pageSetup paperSize="9" scale="75" orientation="landscape" blackAndWhite="1" r:id="rId1"/>
  <headerFooter alignWithMargins="0"/>
  <ignoredErrors>
    <ignoredError sqref="A7 A20 A35"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P48"/>
  <sheetViews>
    <sheetView showGridLines="0" zoomScale="115" zoomScaleNormal="115" workbookViewId="0">
      <pane ySplit="1" topLeftCell="A32" activePane="bottomLeft" state="frozen"/>
      <selection activeCell="B7" sqref="B7"/>
      <selection pane="bottomLeft" activeCell="D34" sqref="D34:P34"/>
    </sheetView>
  </sheetViews>
  <sheetFormatPr defaultColWidth="9.109375" defaultRowHeight="13.2" x14ac:dyDescent="0.25"/>
  <cols>
    <col min="1" max="1" width="9.109375" style="40"/>
    <col min="2" max="2" width="11.5546875" style="40" customWidth="1"/>
    <col min="3" max="3" width="11.44140625" style="40" customWidth="1"/>
    <col min="4" max="16384" width="9.109375" style="40"/>
  </cols>
  <sheetData>
    <row r="1" spans="1:16" ht="39.6" x14ac:dyDescent="0.25">
      <c r="A1" s="24" t="s">
        <v>225</v>
      </c>
      <c r="B1" s="25" t="s">
        <v>228</v>
      </c>
      <c r="C1" s="25" t="s">
        <v>226</v>
      </c>
      <c r="D1" s="1019" t="s">
        <v>227</v>
      </c>
      <c r="E1" s="1020"/>
      <c r="F1" s="1020"/>
      <c r="G1" s="1020"/>
      <c r="H1" s="1020"/>
      <c r="I1" s="1020"/>
      <c r="J1" s="1020"/>
      <c r="K1" s="1020"/>
      <c r="L1" s="1020"/>
      <c r="M1" s="1020"/>
      <c r="N1" s="1020"/>
      <c r="O1" s="1020"/>
      <c r="P1" s="1021"/>
    </row>
    <row r="2" spans="1:16" s="96" customFormat="1" ht="18.75" customHeight="1" x14ac:dyDescent="0.25">
      <c r="A2" s="606">
        <v>9</v>
      </c>
      <c r="B2" s="605">
        <v>41822</v>
      </c>
      <c r="C2" s="605">
        <v>41821</v>
      </c>
      <c r="D2" s="1022" t="s">
        <v>951</v>
      </c>
      <c r="E2" s="1023"/>
      <c r="F2" s="1023"/>
      <c r="G2" s="1023"/>
      <c r="H2" s="1023"/>
      <c r="I2" s="1023"/>
      <c r="J2" s="1023"/>
      <c r="K2" s="1023"/>
      <c r="L2" s="1023"/>
      <c r="M2" s="1023"/>
      <c r="N2" s="1023"/>
      <c r="O2" s="1023"/>
      <c r="P2" s="1024"/>
    </row>
    <row r="3" spans="1:16" s="96" customFormat="1" ht="15" customHeight="1" x14ac:dyDescent="0.25">
      <c r="A3" s="98">
        <v>9.1</v>
      </c>
      <c r="B3" s="645">
        <v>41834</v>
      </c>
      <c r="C3" s="646"/>
      <c r="D3" s="1025" t="s">
        <v>961</v>
      </c>
      <c r="E3" s="1026"/>
      <c r="F3" s="1026"/>
      <c r="G3" s="1026"/>
      <c r="H3" s="1026"/>
      <c r="I3" s="1026"/>
      <c r="J3" s="1026"/>
      <c r="K3" s="1026"/>
      <c r="L3" s="1026"/>
      <c r="M3" s="1026"/>
      <c r="N3" s="1026"/>
      <c r="O3" s="1026"/>
      <c r="P3" s="1026"/>
    </row>
    <row r="4" spans="1:16" s="96" customFormat="1" ht="15" customHeight="1" x14ac:dyDescent="0.25">
      <c r="A4" s="752">
        <v>9.1999999999999993</v>
      </c>
      <c r="B4" s="645">
        <v>41913</v>
      </c>
      <c r="C4" s="646"/>
      <c r="D4" s="1030" t="s">
        <v>962</v>
      </c>
      <c r="E4" s="1031"/>
      <c r="F4" s="1031"/>
      <c r="G4" s="1031"/>
      <c r="H4" s="1031"/>
      <c r="I4" s="1031"/>
      <c r="J4" s="1031"/>
      <c r="K4" s="1031"/>
      <c r="L4" s="1031"/>
      <c r="M4" s="1031"/>
      <c r="N4" s="1031"/>
      <c r="O4" s="1031"/>
      <c r="P4" s="1031"/>
    </row>
    <row r="5" spans="1:16" s="96" customFormat="1" ht="31.95" customHeight="1" x14ac:dyDescent="0.25">
      <c r="A5" s="752">
        <v>9.3000000000000007</v>
      </c>
      <c r="B5" s="685">
        <v>41962</v>
      </c>
      <c r="C5" s="686"/>
      <c r="D5" s="1032" t="s">
        <v>963</v>
      </c>
      <c r="E5" s="1033"/>
      <c r="F5" s="1033"/>
      <c r="G5" s="1033"/>
      <c r="H5" s="1033"/>
      <c r="I5" s="1033"/>
      <c r="J5" s="1033"/>
      <c r="K5" s="1033"/>
      <c r="L5" s="1033"/>
      <c r="M5" s="1033"/>
      <c r="N5" s="1033"/>
      <c r="O5" s="1033"/>
      <c r="P5" s="1033"/>
    </row>
    <row r="6" spans="1:16" s="96" customFormat="1" ht="12.75" customHeight="1" x14ac:dyDescent="0.25">
      <c r="A6" s="752">
        <v>9.4</v>
      </c>
      <c r="B6" s="727">
        <v>42009</v>
      </c>
      <c r="C6" s="728"/>
      <c r="D6" s="1028" t="s">
        <v>964</v>
      </c>
      <c r="E6" s="1029"/>
      <c r="F6" s="1029"/>
      <c r="G6" s="1029"/>
      <c r="H6" s="1029"/>
      <c r="I6" s="1029"/>
      <c r="J6" s="1029"/>
      <c r="K6" s="1029"/>
      <c r="L6" s="1029"/>
      <c r="M6" s="1029"/>
      <c r="N6" s="1029"/>
      <c r="O6" s="1029"/>
      <c r="P6" s="1029"/>
    </row>
    <row r="7" spans="1:16" s="96" customFormat="1" ht="12.75" customHeight="1" x14ac:dyDescent="0.25">
      <c r="A7" s="752">
        <v>10</v>
      </c>
      <c r="B7" s="139">
        <v>42089</v>
      </c>
      <c r="C7" s="605">
        <v>41939</v>
      </c>
      <c r="D7" s="1017" t="s">
        <v>965</v>
      </c>
      <c r="E7" s="1018"/>
      <c r="F7" s="1018"/>
      <c r="G7" s="1018"/>
      <c r="H7" s="1018"/>
      <c r="I7" s="1018"/>
      <c r="J7" s="1018"/>
      <c r="K7" s="1018"/>
      <c r="L7" s="1018"/>
      <c r="M7" s="1018"/>
      <c r="N7" s="1018"/>
      <c r="O7" s="1018"/>
      <c r="P7" s="1018"/>
    </row>
    <row r="8" spans="1:16" s="96" customFormat="1" ht="12.75" customHeight="1" x14ac:dyDescent="0.25">
      <c r="A8" s="752">
        <v>10.1</v>
      </c>
      <c r="B8" s="139">
        <v>42180</v>
      </c>
      <c r="C8" s="97"/>
      <c r="D8" s="1027" t="s">
        <v>970</v>
      </c>
      <c r="E8" s="1018"/>
      <c r="F8" s="1018"/>
      <c r="G8" s="1018"/>
      <c r="H8" s="1018"/>
      <c r="I8" s="1018"/>
      <c r="J8" s="1018"/>
      <c r="K8" s="1018"/>
      <c r="L8" s="1018"/>
      <c r="M8" s="1018"/>
      <c r="N8" s="1018"/>
      <c r="O8" s="1018"/>
      <c r="P8" s="1018"/>
    </row>
    <row r="9" spans="1:16" s="96" customFormat="1" ht="12.75" customHeight="1" x14ac:dyDescent="0.25">
      <c r="A9" s="752">
        <v>10.199999999999999</v>
      </c>
      <c r="B9" s="139">
        <v>42276</v>
      </c>
      <c r="C9" s="97"/>
      <c r="D9" s="1027" t="s">
        <v>972</v>
      </c>
      <c r="E9" s="1018"/>
      <c r="F9" s="1018"/>
      <c r="G9" s="1018"/>
      <c r="H9" s="1018"/>
      <c r="I9" s="1018"/>
      <c r="J9" s="1018"/>
      <c r="K9" s="1018"/>
      <c r="L9" s="1018"/>
      <c r="M9" s="1018"/>
      <c r="N9" s="1018"/>
      <c r="O9" s="1018"/>
      <c r="P9" s="1018"/>
    </row>
    <row r="10" spans="1:16" s="96" customFormat="1" ht="12.75" customHeight="1" x14ac:dyDescent="0.25">
      <c r="A10" s="752">
        <v>10.3</v>
      </c>
      <c r="B10" s="139">
        <v>42376</v>
      </c>
      <c r="C10" s="97"/>
      <c r="D10" s="1027" t="s">
        <v>973</v>
      </c>
      <c r="E10" s="1018"/>
      <c r="F10" s="1018"/>
      <c r="G10" s="1018"/>
      <c r="H10" s="1018"/>
      <c r="I10" s="1018"/>
      <c r="J10" s="1018"/>
      <c r="K10" s="1018"/>
      <c r="L10" s="1018"/>
      <c r="M10" s="1018"/>
      <c r="N10" s="1018"/>
      <c r="O10" s="1018"/>
      <c r="P10" s="1018"/>
    </row>
    <row r="11" spans="1:16" s="96" customFormat="1" ht="12.75" customHeight="1" x14ac:dyDescent="0.25">
      <c r="A11" s="752">
        <v>10.4</v>
      </c>
      <c r="B11" s="139">
        <v>42465</v>
      </c>
      <c r="C11" s="97"/>
      <c r="D11" s="1017" t="s">
        <v>974</v>
      </c>
      <c r="E11" s="1018"/>
      <c r="F11" s="1018"/>
      <c r="G11" s="1018"/>
      <c r="H11" s="1018"/>
      <c r="I11" s="1018"/>
      <c r="J11" s="1018"/>
      <c r="K11" s="1018"/>
      <c r="L11" s="1018"/>
      <c r="M11" s="1018"/>
      <c r="N11" s="1018"/>
      <c r="O11" s="1018"/>
      <c r="P11" s="1018"/>
    </row>
    <row r="12" spans="1:16" s="96" customFormat="1" ht="12.75" customHeight="1" x14ac:dyDescent="0.25">
      <c r="A12" s="752">
        <v>10.5</v>
      </c>
      <c r="B12" s="139">
        <v>42531</v>
      </c>
      <c r="C12" s="97"/>
      <c r="D12" s="1017" t="s">
        <v>975</v>
      </c>
      <c r="E12" s="1018"/>
      <c r="F12" s="1018"/>
      <c r="G12" s="1018"/>
      <c r="H12" s="1018"/>
      <c r="I12" s="1018"/>
      <c r="J12" s="1018"/>
      <c r="K12" s="1018"/>
      <c r="L12" s="1018"/>
      <c r="M12" s="1018"/>
      <c r="N12" s="1018"/>
      <c r="O12" s="1018"/>
      <c r="P12" s="1018"/>
    </row>
    <row r="13" spans="1:16" s="96" customFormat="1" ht="12.75" customHeight="1" x14ac:dyDescent="0.25">
      <c r="A13" s="752">
        <v>10.6</v>
      </c>
      <c r="B13" s="139">
        <v>42621</v>
      </c>
      <c r="C13" s="97"/>
      <c r="D13" s="1017" t="s">
        <v>977</v>
      </c>
      <c r="E13" s="1018"/>
      <c r="F13" s="1018"/>
      <c r="G13" s="1018"/>
      <c r="H13" s="1018"/>
      <c r="I13" s="1018"/>
      <c r="J13" s="1018"/>
      <c r="K13" s="1018"/>
      <c r="L13" s="1018"/>
      <c r="M13" s="1018"/>
      <c r="N13" s="1018"/>
      <c r="O13" s="1018"/>
      <c r="P13" s="1018"/>
    </row>
    <row r="14" spans="1:16" s="96" customFormat="1" ht="12.75" customHeight="1" x14ac:dyDescent="0.25">
      <c r="A14" s="752">
        <v>10.7</v>
      </c>
      <c r="B14" s="139">
        <v>42739</v>
      </c>
      <c r="C14" s="97"/>
      <c r="D14" s="1017" t="s">
        <v>978</v>
      </c>
      <c r="E14" s="1018"/>
      <c r="F14" s="1018"/>
      <c r="G14" s="1018"/>
      <c r="H14" s="1018"/>
      <c r="I14" s="1018"/>
      <c r="J14" s="1018"/>
      <c r="K14" s="1018"/>
      <c r="L14" s="1018"/>
      <c r="M14" s="1018"/>
      <c r="N14" s="1018"/>
      <c r="O14" s="1018"/>
      <c r="P14" s="1018"/>
    </row>
    <row r="15" spans="1:16" s="96" customFormat="1" ht="12.75" customHeight="1" x14ac:dyDescent="0.25">
      <c r="A15" s="752">
        <v>10.8</v>
      </c>
      <c r="B15" s="139">
        <v>42823</v>
      </c>
      <c r="C15" s="97"/>
      <c r="D15" s="1017" t="s">
        <v>979</v>
      </c>
      <c r="E15" s="1018"/>
      <c r="F15" s="1018"/>
      <c r="G15" s="1018"/>
      <c r="H15" s="1018"/>
      <c r="I15" s="1018"/>
      <c r="J15" s="1018"/>
      <c r="K15" s="1018"/>
      <c r="L15" s="1018"/>
      <c r="M15" s="1018"/>
      <c r="N15" s="1018"/>
      <c r="O15" s="1018"/>
      <c r="P15" s="1018"/>
    </row>
    <row r="16" spans="1:16" s="96" customFormat="1" ht="12.75" customHeight="1" x14ac:dyDescent="0.25">
      <c r="A16" s="752">
        <v>10.9</v>
      </c>
      <c r="B16" s="749">
        <v>42923</v>
      </c>
      <c r="C16" s="750"/>
      <c r="D16" s="1034" t="s">
        <v>980</v>
      </c>
      <c r="E16" s="1035"/>
      <c r="F16" s="1035"/>
      <c r="G16" s="1035"/>
      <c r="H16" s="1035"/>
      <c r="I16" s="1035"/>
      <c r="J16" s="1035"/>
      <c r="K16" s="1035"/>
      <c r="L16" s="1035"/>
      <c r="M16" s="1035"/>
      <c r="N16" s="1035"/>
      <c r="O16" s="1035"/>
      <c r="P16" s="1035"/>
    </row>
    <row r="17" spans="1:16" s="96" customFormat="1" x14ac:dyDescent="0.25">
      <c r="A17" s="753" t="s">
        <v>982</v>
      </c>
      <c r="B17" s="139">
        <v>43003</v>
      </c>
      <c r="C17" s="97"/>
      <c r="D17" s="1034" t="s">
        <v>981</v>
      </c>
      <c r="E17" s="1035"/>
      <c r="F17" s="1035"/>
      <c r="G17" s="1035"/>
      <c r="H17" s="1035"/>
      <c r="I17" s="1035"/>
      <c r="J17" s="1035"/>
      <c r="K17" s="1035"/>
      <c r="L17" s="1035"/>
      <c r="M17" s="1035"/>
      <c r="N17" s="1035"/>
      <c r="O17" s="1035"/>
      <c r="P17" s="1035"/>
    </row>
    <row r="18" spans="1:16" s="96" customFormat="1" x14ac:dyDescent="0.25">
      <c r="A18" s="751" t="s">
        <v>983</v>
      </c>
      <c r="B18" s="139">
        <v>43082</v>
      </c>
      <c r="C18" s="97"/>
      <c r="D18" s="1027" t="s">
        <v>984</v>
      </c>
      <c r="E18" s="1018"/>
      <c r="F18" s="1018"/>
      <c r="G18" s="1018"/>
      <c r="H18" s="1018"/>
      <c r="I18" s="1018"/>
      <c r="J18" s="1018"/>
      <c r="K18" s="1018"/>
      <c r="L18" s="1018"/>
      <c r="M18" s="1018"/>
      <c r="N18" s="1018"/>
      <c r="O18" s="1018"/>
      <c r="P18" s="1018"/>
    </row>
    <row r="19" spans="1:16" x14ac:dyDescent="0.25">
      <c r="A19" s="751" t="s">
        <v>985</v>
      </c>
      <c r="B19" s="139">
        <v>43179</v>
      </c>
      <c r="C19" s="97"/>
      <c r="D19" s="1017" t="s">
        <v>986</v>
      </c>
      <c r="E19" s="1018"/>
      <c r="F19" s="1018"/>
      <c r="G19" s="1018"/>
      <c r="H19" s="1018"/>
      <c r="I19" s="1018"/>
      <c r="J19" s="1018"/>
      <c r="K19" s="1018"/>
      <c r="L19" s="1018"/>
      <c r="M19" s="1018"/>
      <c r="N19" s="1018"/>
      <c r="O19" s="1018"/>
      <c r="P19" s="1018"/>
    </row>
    <row r="20" spans="1:16" x14ac:dyDescent="0.25">
      <c r="A20" s="751" t="s">
        <v>987</v>
      </c>
      <c r="B20" s="139">
        <v>43256</v>
      </c>
      <c r="C20" s="97"/>
      <c r="D20" s="1027" t="s">
        <v>988</v>
      </c>
      <c r="E20" s="1018"/>
      <c r="F20" s="1018"/>
      <c r="G20" s="1018"/>
      <c r="H20" s="1018"/>
      <c r="I20" s="1018"/>
      <c r="J20" s="1018"/>
      <c r="K20" s="1018"/>
      <c r="L20" s="1018"/>
      <c r="M20" s="1018"/>
      <c r="N20" s="1018"/>
      <c r="O20" s="1018"/>
      <c r="P20" s="1018"/>
    </row>
    <row r="21" spans="1:16" x14ac:dyDescent="0.25">
      <c r="A21" s="751" t="s">
        <v>989</v>
      </c>
      <c r="B21" s="139">
        <v>43368</v>
      </c>
      <c r="C21" s="97"/>
      <c r="D21" s="1027" t="s">
        <v>990</v>
      </c>
      <c r="E21" s="1018"/>
      <c r="F21" s="1018"/>
      <c r="G21" s="1018"/>
      <c r="H21" s="1018"/>
      <c r="I21" s="1018"/>
      <c r="J21" s="1018"/>
      <c r="K21" s="1018"/>
      <c r="L21" s="1018"/>
      <c r="M21" s="1018"/>
      <c r="N21" s="1018"/>
      <c r="O21" s="1018"/>
      <c r="P21" s="1018"/>
    </row>
    <row r="22" spans="1:16" x14ac:dyDescent="0.25">
      <c r="A22" s="751" t="s">
        <v>991</v>
      </c>
      <c r="B22" s="139">
        <v>43451</v>
      </c>
      <c r="C22" s="97"/>
      <c r="D22" s="1027" t="s">
        <v>992</v>
      </c>
      <c r="E22" s="1018"/>
      <c r="F22" s="1018"/>
      <c r="G22" s="1018"/>
      <c r="H22" s="1018"/>
      <c r="I22" s="1018"/>
      <c r="J22" s="1018"/>
      <c r="K22" s="1018"/>
      <c r="L22" s="1018"/>
      <c r="M22" s="1018"/>
      <c r="N22" s="1018"/>
      <c r="O22" s="1018"/>
      <c r="P22" s="1018"/>
    </row>
    <row r="23" spans="1:16" x14ac:dyDescent="0.25">
      <c r="A23" s="751" t="s">
        <v>993</v>
      </c>
      <c r="B23" s="139">
        <v>43549</v>
      </c>
      <c r="C23" s="97"/>
      <c r="D23" s="1027" t="s">
        <v>992</v>
      </c>
      <c r="E23" s="1018"/>
      <c r="F23" s="1018"/>
      <c r="G23" s="1018"/>
      <c r="H23" s="1018"/>
      <c r="I23" s="1018"/>
      <c r="J23" s="1018"/>
      <c r="K23" s="1018"/>
      <c r="L23" s="1018"/>
      <c r="M23" s="1018"/>
      <c r="N23" s="1018"/>
      <c r="O23" s="1018"/>
      <c r="P23" s="1018"/>
    </row>
    <row r="24" spans="1:16" x14ac:dyDescent="0.25">
      <c r="A24" s="754" t="s">
        <v>994</v>
      </c>
      <c r="B24" s="139">
        <v>43661</v>
      </c>
      <c r="C24" s="97"/>
      <c r="D24" s="1027" t="s">
        <v>992</v>
      </c>
      <c r="E24" s="1018"/>
      <c r="F24" s="1018"/>
      <c r="G24" s="1018"/>
      <c r="H24" s="1018"/>
      <c r="I24" s="1018"/>
      <c r="J24" s="1018"/>
      <c r="K24" s="1018"/>
      <c r="L24" s="1018"/>
      <c r="M24" s="1018"/>
      <c r="N24" s="1018"/>
      <c r="O24" s="1018"/>
      <c r="P24" s="1018"/>
    </row>
    <row r="25" spans="1:16" x14ac:dyDescent="0.25">
      <c r="A25" s="754" t="s">
        <v>995</v>
      </c>
      <c r="B25" s="139">
        <v>44062</v>
      </c>
      <c r="C25" s="97"/>
      <c r="D25" s="1027" t="s">
        <v>992</v>
      </c>
      <c r="E25" s="1018"/>
      <c r="F25" s="1018"/>
      <c r="G25" s="1018"/>
      <c r="H25" s="1018"/>
      <c r="I25" s="1018"/>
      <c r="J25" s="1018"/>
      <c r="K25" s="1018"/>
      <c r="L25" s="1018"/>
      <c r="M25" s="1018"/>
      <c r="N25" s="1018"/>
      <c r="O25" s="1018"/>
      <c r="P25" s="1018"/>
    </row>
    <row r="26" spans="1:16" x14ac:dyDescent="0.25">
      <c r="A26" s="754" t="s">
        <v>996</v>
      </c>
      <c r="B26" s="139">
        <v>44141</v>
      </c>
      <c r="C26" s="97"/>
      <c r="D26" s="1027" t="s">
        <v>992</v>
      </c>
      <c r="E26" s="1018"/>
      <c r="F26" s="1018"/>
      <c r="G26" s="1018"/>
      <c r="H26" s="1018"/>
      <c r="I26" s="1018"/>
      <c r="J26" s="1018"/>
      <c r="K26" s="1018"/>
      <c r="L26" s="1018"/>
      <c r="M26" s="1018"/>
      <c r="N26" s="1018"/>
      <c r="O26" s="1018"/>
      <c r="P26" s="1018"/>
    </row>
    <row r="27" spans="1:16" x14ac:dyDescent="0.25">
      <c r="A27" s="754" t="s">
        <v>997</v>
      </c>
      <c r="B27" s="139">
        <v>44228</v>
      </c>
      <c r="C27" s="97"/>
      <c r="D27" s="1017" t="s">
        <v>992</v>
      </c>
      <c r="E27" s="1018"/>
      <c r="F27" s="1018"/>
      <c r="G27" s="1018"/>
      <c r="H27" s="1018"/>
      <c r="I27" s="1018"/>
      <c r="J27" s="1018"/>
      <c r="K27" s="1018"/>
      <c r="L27" s="1018"/>
      <c r="M27" s="1018"/>
      <c r="N27" s="1018"/>
      <c r="O27" s="1018"/>
      <c r="P27" s="1018"/>
    </row>
    <row r="28" spans="1:16" x14ac:dyDescent="0.25">
      <c r="A28" s="754" t="s">
        <v>998</v>
      </c>
      <c r="B28" s="139">
        <v>44231</v>
      </c>
      <c r="C28" s="97"/>
      <c r="D28" s="1017" t="s">
        <v>992</v>
      </c>
      <c r="E28" s="1018"/>
      <c r="F28" s="1018"/>
      <c r="G28" s="1018"/>
      <c r="H28" s="1018"/>
      <c r="I28" s="1018"/>
      <c r="J28" s="1018"/>
      <c r="K28" s="1018"/>
      <c r="L28" s="1018"/>
      <c r="M28" s="1018"/>
      <c r="N28" s="1018"/>
      <c r="O28" s="1018"/>
      <c r="P28" s="1018"/>
    </row>
    <row r="29" spans="1:16" x14ac:dyDescent="0.25">
      <c r="A29" s="751" t="s">
        <v>999</v>
      </c>
      <c r="B29" s="139">
        <v>44377</v>
      </c>
      <c r="C29" s="97"/>
      <c r="D29" s="1017" t="s">
        <v>992</v>
      </c>
      <c r="E29" s="1018"/>
      <c r="F29" s="1018"/>
      <c r="G29" s="1018"/>
      <c r="H29" s="1018"/>
      <c r="I29" s="1018"/>
      <c r="J29" s="1018"/>
      <c r="K29" s="1018"/>
      <c r="L29" s="1018"/>
      <c r="M29" s="1018"/>
      <c r="N29" s="1018"/>
      <c r="O29" s="1018"/>
      <c r="P29" s="1018"/>
    </row>
    <row r="30" spans="1:16" x14ac:dyDescent="0.25">
      <c r="A30" s="754" t="s">
        <v>1000</v>
      </c>
      <c r="B30" s="139">
        <v>44463</v>
      </c>
      <c r="C30" s="97"/>
      <c r="D30" s="1017" t="s">
        <v>992</v>
      </c>
      <c r="E30" s="1018"/>
      <c r="F30" s="1018"/>
      <c r="G30" s="1018"/>
      <c r="H30" s="1018"/>
      <c r="I30" s="1018"/>
      <c r="J30" s="1018"/>
      <c r="K30" s="1018"/>
      <c r="L30" s="1018"/>
      <c r="M30" s="1018"/>
      <c r="N30" s="1018"/>
      <c r="O30" s="1018"/>
      <c r="P30" s="1018"/>
    </row>
    <row r="31" spans="1:16" x14ac:dyDescent="0.25">
      <c r="A31" s="751" t="s">
        <v>1001</v>
      </c>
      <c r="B31" s="139">
        <v>44582</v>
      </c>
      <c r="C31" s="97"/>
      <c r="D31" s="1017" t="s">
        <v>992</v>
      </c>
      <c r="E31" s="1018"/>
      <c r="F31" s="1018"/>
      <c r="G31" s="1018"/>
      <c r="H31" s="1018"/>
      <c r="I31" s="1018"/>
      <c r="J31" s="1018"/>
      <c r="K31" s="1018"/>
      <c r="L31" s="1018"/>
      <c r="M31" s="1018"/>
      <c r="N31" s="1018"/>
      <c r="O31" s="1018"/>
      <c r="P31" s="1018"/>
    </row>
    <row r="32" spans="1:16" x14ac:dyDescent="0.25">
      <c r="A32" s="754" t="s">
        <v>1002</v>
      </c>
      <c r="B32" s="139">
        <v>44637</v>
      </c>
      <c r="C32" s="97"/>
      <c r="D32" s="1017" t="s">
        <v>992</v>
      </c>
      <c r="E32" s="1018"/>
      <c r="F32" s="1018"/>
      <c r="G32" s="1018"/>
      <c r="H32" s="1018"/>
      <c r="I32" s="1018"/>
      <c r="J32" s="1018"/>
      <c r="K32" s="1018"/>
      <c r="L32" s="1018"/>
      <c r="M32" s="1018"/>
      <c r="N32" s="1018"/>
      <c r="O32" s="1018"/>
      <c r="P32" s="1018"/>
    </row>
    <row r="33" spans="1:16" x14ac:dyDescent="0.25">
      <c r="A33" s="754" t="s">
        <v>1003</v>
      </c>
      <c r="B33" s="139">
        <v>44743</v>
      </c>
      <c r="C33" s="97"/>
      <c r="D33" s="1017" t="s">
        <v>992</v>
      </c>
      <c r="E33" s="1018"/>
      <c r="F33" s="1018"/>
      <c r="G33" s="1018"/>
      <c r="H33" s="1018"/>
      <c r="I33" s="1018"/>
      <c r="J33" s="1018"/>
      <c r="K33" s="1018"/>
      <c r="L33" s="1018"/>
      <c r="M33" s="1018"/>
      <c r="N33" s="1018"/>
      <c r="O33" s="1018"/>
      <c r="P33" s="1018"/>
    </row>
    <row r="34" spans="1:16" x14ac:dyDescent="0.25">
      <c r="A34" s="754" t="s">
        <v>1004</v>
      </c>
      <c r="B34" s="139">
        <v>44839</v>
      </c>
      <c r="C34" s="97"/>
      <c r="D34" s="1017" t="s">
        <v>992</v>
      </c>
      <c r="E34" s="1018"/>
      <c r="F34" s="1018"/>
      <c r="G34" s="1018"/>
      <c r="H34" s="1018"/>
      <c r="I34" s="1018"/>
      <c r="J34" s="1018"/>
      <c r="K34" s="1018"/>
      <c r="L34" s="1018"/>
      <c r="M34" s="1018"/>
      <c r="N34" s="1018"/>
      <c r="O34" s="1018"/>
      <c r="P34" s="1018"/>
    </row>
    <row r="35" spans="1:16" x14ac:dyDescent="0.25">
      <c r="A35" s="754" t="s">
        <v>1005</v>
      </c>
      <c r="B35" s="139">
        <v>44904</v>
      </c>
      <c r="C35" s="97"/>
      <c r="D35" s="1017" t="s">
        <v>992</v>
      </c>
      <c r="E35" s="1018"/>
      <c r="F35" s="1018"/>
      <c r="G35" s="1018"/>
      <c r="H35" s="1018"/>
      <c r="I35" s="1018"/>
      <c r="J35" s="1018"/>
      <c r="K35" s="1018"/>
      <c r="L35" s="1018"/>
      <c r="M35" s="1018"/>
      <c r="N35" s="1018"/>
      <c r="O35" s="1018"/>
      <c r="P35" s="1018"/>
    </row>
    <row r="36" spans="1:16" x14ac:dyDescent="0.25">
      <c r="A36" s="754" t="s">
        <v>1008</v>
      </c>
      <c r="B36" s="139">
        <v>44977</v>
      </c>
      <c r="C36" s="97"/>
      <c r="D36" s="1017" t="s">
        <v>992</v>
      </c>
      <c r="E36" s="1018"/>
      <c r="F36" s="1018"/>
      <c r="G36" s="1018"/>
      <c r="H36" s="1018"/>
      <c r="I36" s="1018"/>
      <c r="J36" s="1018"/>
      <c r="K36" s="1018"/>
      <c r="L36" s="1018"/>
      <c r="M36" s="1018"/>
      <c r="N36" s="1018"/>
      <c r="O36" s="1018"/>
      <c r="P36" s="1018"/>
    </row>
    <row r="37" spans="1:16" x14ac:dyDescent="0.25">
      <c r="A37" s="754" t="s">
        <v>1009</v>
      </c>
      <c r="B37" s="139">
        <v>45076</v>
      </c>
      <c r="C37" s="97"/>
      <c r="D37" s="1017" t="s">
        <v>992</v>
      </c>
      <c r="E37" s="1018"/>
      <c r="F37" s="1018"/>
      <c r="G37" s="1018"/>
      <c r="H37" s="1018"/>
      <c r="I37" s="1018"/>
      <c r="J37" s="1018"/>
      <c r="K37" s="1018"/>
      <c r="L37" s="1018"/>
      <c r="M37" s="1018"/>
      <c r="N37" s="1018"/>
      <c r="O37" s="1018"/>
      <c r="P37" s="1018"/>
    </row>
    <row r="38" spans="1:16" x14ac:dyDescent="0.25">
      <c r="A38" s="754" t="s">
        <v>1010</v>
      </c>
      <c r="B38" s="139">
        <v>45142</v>
      </c>
      <c r="C38" s="97"/>
      <c r="D38" s="1017" t="s">
        <v>992</v>
      </c>
      <c r="E38" s="1018"/>
      <c r="F38" s="1018"/>
      <c r="G38" s="1018"/>
      <c r="H38" s="1018"/>
      <c r="I38" s="1018"/>
      <c r="J38" s="1018"/>
      <c r="K38" s="1018"/>
      <c r="L38" s="1018"/>
      <c r="M38" s="1018"/>
      <c r="N38" s="1018"/>
      <c r="O38" s="1018"/>
      <c r="P38" s="1018"/>
    </row>
    <row r="39" spans="1:16" x14ac:dyDescent="0.25">
      <c r="A39" s="754" t="s">
        <v>1011</v>
      </c>
      <c r="B39" s="139">
        <v>45337</v>
      </c>
      <c r="C39" s="97"/>
      <c r="D39" s="1017" t="s">
        <v>992</v>
      </c>
      <c r="E39" s="1018"/>
      <c r="F39" s="1018"/>
      <c r="G39" s="1018"/>
      <c r="H39" s="1018"/>
      <c r="I39" s="1018"/>
      <c r="J39" s="1018"/>
      <c r="K39" s="1018"/>
      <c r="L39" s="1018"/>
      <c r="M39" s="1018"/>
      <c r="N39" s="1018"/>
      <c r="O39" s="1018"/>
      <c r="P39" s="1018"/>
    </row>
    <row r="40" spans="1:16" x14ac:dyDescent="0.25">
      <c r="A40" s="754" t="s">
        <v>1012</v>
      </c>
      <c r="B40" s="139">
        <v>45527</v>
      </c>
      <c r="C40" s="97"/>
      <c r="D40" s="1017" t="s">
        <v>1013</v>
      </c>
      <c r="E40" s="1018"/>
      <c r="F40" s="1018"/>
      <c r="G40" s="1018"/>
      <c r="H40" s="1018"/>
      <c r="I40" s="1018"/>
      <c r="J40" s="1018"/>
      <c r="K40" s="1018"/>
      <c r="L40" s="1018"/>
      <c r="M40" s="1018"/>
      <c r="N40" s="1018"/>
      <c r="O40" s="1018"/>
      <c r="P40" s="1018"/>
    </row>
    <row r="41" spans="1:16" x14ac:dyDescent="0.25">
      <c r="A41" s="754"/>
      <c r="B41" s="139"/>
      <c r="C41" s="97"/>
      <c r="D41" s="1017"/>
      <c r="E41" s="1018"/>
      <c r="F41" s="1018"/>
      <c r="G41" s="1018"/>
      <c r="H41" s="1018"/>
      <c r="I41" s="1018"/>
      <c r="J41" s="1018"/>
      <c r="K41" s="1018"/>
      <c r="L41" s="1018"/>
      <c r="M41" s="1018"/>
      <c r="N41" s="1018"/>
      <c r="O41" s="1018"/>
      <c r="P41" s="1018"/>
    </row>
    <row r="42" spans="1:16" x14ac:dyDescent="0.25">
      <c r="A42" s="754"/>
      <c r="B42" s="139"/>
      <c r="C42" s="97"/>
      <c r="D42" s="1017"/>
      <c r="E42" s="1018"/>
      <c r="F42" s="1018"/>
      <c r="G42" s="1018"/>
      <c r="H42" s="1018"/>
      <c r="I42" s="1018"/>
      <c r="J42" s="1018"/>
      <c r="K42" s="1018"/>
      <c r="L42" s="1018"/>
      <c r="M42" s="1018"/>
      <c r="N42" s="1018"/>
      <c r="O42" s="1018"/>
      <c r="P42" s="1018"/>
    </row>
    <row r="43" spans="1:16" x14ac:dyDescent="0.25">
      <c r="A43" s="754"/>
      <c r="B43" s="139"/>
      <c r="C43" s="97"/>
      <c r="D43" s="1017"/>
      <c r="E43" s="1018"/>
      <c r="F43" s="1018"/>
      <c r="G43" s="1018"/>
      <c r="H43" s="1018"/>
      <c r="I43" s="1018"/>
      <c r="J43" s="1018"/>
      <c r="K43" s="1018"/>
      <c r="L43" s="1018"/>
      <c r="M43" s="1018"/>
      <c r="N43" s="1018"/>
      <c r="O43" s="1018"/>
      <c r="P43" s="1018"/>
    </row>
    <row r="44" spans="1:16" x14ac:dyDescent="0.25">
      <c r="A44" s="754"/>
      <c r="B44" s="139"/>
      <c r="C44" s="97"/>
      <c r="D44" s="1017"/>
      <c r="E44" s="1018"/>
      <c r="F44" s="1018"/>
      <c r="G44" s="1018"/>
      <c r="H44" s="1018"/>
      <c r="I44" s="1018"/>
      <c r="J44" s="1018"/>
      <c r="K44" s="1018"/>
      <c r="L44" s="1018"/>
      <c r="M44" s="1018"/>
      <c r="N44" s="1018"/>
      <c r="O44" s="1018"/>
      <c r="P44" s="1018"/>
    </row>
    <row r="45" spans="1:16" x14ac:dyDescent="0.25">
      <c r="A45" s="754"/>
      <c r="B45" s="139"/>
      <c r="C45" s="97"/>
      <c r="D45" s="1017"/>
      <c r="E45" s="1018"/>
      <c r="F45" s="1018"/>
      <c r="G45" s="1018"/>
      <c r="H45" s="1018"/>
      <c r="I45" s="1018"/>
      <c r="J45" s="1018"/>
      <c r="K45" s="1018"/>
      <c r="L45" s="1018"/>
      <c r="M45" s="1018"/>
      <c r="N45" s="1018"/>
      <c r="O45" s="1018"/>
      <c r="P45" s="1018"/>
    </row>
    <row r="46" spans="1:16" x14ac:dyDescent="0.25">
      <c r="A46" s="754"/>
      <c r="B46" s="139"/>
      <c r="C46" s="97"/>
      <c r="D46" s="1017"/>
      <c r="E46" s="1018"/>
      <c r="F46" s="1018"/>
      <c r="G46" s="1018"/>
      <c r="H46" s="1018"/>
      <c r="I46" s="1018"/>
      <c r="J46" s="1018"/>
      <c r="K46" s="1018"/>
      <c r="L46" s="1018"/>
      <c r="M46" s="1018"/>
      <c r="N46" s="1018"/>
      <c r="O46" s="1018"/>
      <c r="P46" s="1018"/>
    </row>
    <row r="47" spans="1:16" x14ac:dyDescent="0.25">
      <c r="A47" s="754"/>
      <c r="B47" s="139"/>
      <c r="C47" s="97"/>
      <c r="D47" s="1017"/>
      <c r="E47" s="1018"/>
      <c r="F47" s="1018"/>
      <c r="G47" s="1018"/>
      <c r="H47" s="1018"/>
      <c r="I47" s="1018"/>
      <c r="J47" s="1018"/>
      <c r="K47" s="1018"/>
      <c r="L47" s="1018"/>
      <c r="M47" s="1018"/>
      <c r="N47" s="1018"/>
      <c r="O47" s="1018"/>
      <c r="P47" s="1018"/>
    </row>
    <row r="48" spans="1:16" x14ac:dyDescent="0.25">
      <c r="A48" s="754"/>
      <c r="B48" s="139"/>
      <c r="C48" s="97"/>
      <c r="D48" s="1017"/>
      <c r="E48" s="1018"/>
      <c r="F48" s="1018"/>
      <c r="G48" s="1018"/>
      <c r="H48" s="1018"/>
      <c r="I48" s="1018"/>
      <c r="J48" s="1018"/>
      <c r="K48" s="1018"/>
      <c r="L48" s="1018"/>
      <c r="M48" s="1018"/>
      <c r="N48" s="1018"/>
      <c r="O48" s="1018"/>
      <c r="P48" s="1018"/>
    </row>
  </sheetData>
  <mergeCells count="48">
    <mergeCell ref="D40:P40"/>
    <mergeCell ref="D33:P33"/>
    <mergeCell ref="D32:P32"/>
    <mergeCell ref="D27:P27"/>
    <mergeCell ref="D28:P28"/>
    <mergeCell ref="D29:P29"/>
    <mergeCell ref="D30:P30"/>
    <mergeCell ref="D31:P31"/>
    <mergeCell ref="D34:P34"/>
    <mergeCell ref="D35:P35"/>
    <mergeCell ref="D36:P36"/>
    <mergeCell ref="D37:P37"/>
    <mergeCell ref="D38:P38"/>
    <mergeCell ref="D39:P39"/>
    <mergeCell ref="D22:P22"/>
    <mergeCell ref="D23:P23"/>
    <mergeCell ref="D24:P24"/>
    <mergeCell ref="D25:P25"/>
    <mergeCell ref="D26:P26"/>
    <mergeCell ref="D21:P21"/>
    <mergeCell ref="D13:P13"/>
    <mergeCell ref="D14:P14"/>
    <mergeCell ref="D15:P15"/>
    <mergeCell ref="D20:P20"/>
    <mergeCell ref="D18:P18"/>
    <mergeCell ref="D17:P17"/>
    <mergeCell ref="D19:P19"/>
    <mergeCell ref="D16:P16"/>
    <mergeCell ref="D1:P1"/>
    <mergeCell ref="D2:P2"/>
    <mergeCell ref="D12:P12"/>
    <mergeCell ref="D3:P3"/>
    <mergeCell ref="D7:P7"/>
    <mergeCell ref="D11:P11"/>
    <mergeCell ref="D8:P8"/>
    <mergeCell ref="D6:P6"/>
    <mergeCell ref="D9:P9"/>
    <mergeCell ref="D4:P4"/>
    <mergeCell ref="D5:P5"/>
    <mergeCell ref="D10:P10"/>
    <mergeCell ref="D46:P46"/>
    <mergeCell ref="D47:P47"/>
    <mergeCell ref="D48:P48"/>
    <mergeCell ref="D41:P41"/>
    <mergeCell ref="D42:P42"/>
    <mergeCell ref="D43:P43"/>
    <mergeCell ref="D44:P44"/>
    <mergeCell ref="D45:P45"/>
  </mergeCells>
  <phoneticPr fontId="4" type="noConversion"/>
  <pageMargins left="0.75" right="0.75" top="1" bottom="1" header="0.5" footer="0.5"/>
  <pageSetup paperSize="9" scale="86"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pageSetUpPr fitToPage="1"/>
  </sheetPr>
  <dimension ref="A1:AA102"/>
  <sheetViews>
    <sheetView showGridLines="0" showZeros="0" zoomScale="70" zoomScaleNormal="70" workbookViewId="0">
      <selection activeCell="O17" sqref="O17"/>
    </sheetView>
  </sheetViews>
  <sheetFormatPr defaultColWidth="9.109375" defaultRowHeight="13.8" outlineLevelCol="1" x14ac:dyDescent="0.25"/>
  <cols>
    <col min="1" max="1" width="3.44140625" style="48" customWidth="1"/>
    <col min="2" max="2" width="7.88671875" style="48" customWidth="1"/>
    <col min="3" max="3" width="9.33203125" style="48" customWidth="1"/>
    <col min="4" max="4" width="10.5546875" style="48" customWidth="1"/>
    <col min="5" max="5" width="12.44140625" style="48" customWidth="1"/>
    <col min="6" max="6" width="14.5546875" style="48" customWidth="1"/>
    <col min="7" max="7" width="13" style="48" customWidth="1"/>
    <col min="8" max="8" width="11.5546875" style="48" customWidth="1"/>
    <col min="9" max="9" width="11.44140625" style="48" customWidth="1"/>
    <col min="10" max="10" width="12.109375" style="48" customWidth="1"/>
    <col min="11" max="11" width="13.109375" style="48" customWidth="1"/>
    <col min="12" max="12" width="15" style="48" customWidth="1"/>
    <col min="13" max="13" width="15" style="48" hidden="1" customWidth="1" outlineLevel="1"/>
    <col min="14" max="14" width="15.6640625" style="48" customWidth="1" collapsed="1"/>
    <col min="15" max="15" width="11" style="48" customWidth="1"/>
    <col min="16" max="17" width="16" style="48" customWidth="1"/>
    <col min="18" max="18" width="16.33203125" style="48" customWidth="1"/>
    <col min="19" max="19" width="11.33203125" style="48" customWidth="1"/>
    <col min="20" max="20" width="16.44140625" style="48" customWidth="1"/>
    <col min="21" max="21" width="11.33203125" style="48" customWidth="1"/>
    <col min="22" max="22" width="7" style="48" customWidth="1"/>
    <col min="23" max="23" width="8.109375" style="48" customWidth="1"/>
    <col min="24" max="24" width="5.88671875" style="48" customWidth="1"/>
    <col min="25" max="25" width="6.33203125" style="48" customWidth="1"/>
    <col min="26" max="16384" width="9.109375" style="48"/>
  </cols>
  <sheetData>
    <row r="1" spans="1:21" ht="40.5" customHeight="1" x14ac:dyDescent="0.3">
      <c r="A1" s="764" t="s">
        <v>947</v>
      </c>
      <c r="B1" s="764"/>
      <c r="C1" s="764"/>
      <c r="J1" s="771"/>
      <c r="K1" s="771"/>
      <c r="L1" s="771"/>
      <c r="M1" s="771"/>
      <c r="N1" s="771"/>
      <c r="O1" s="771"/>
      <c r="P1" s="696"/>
    </row>
    <row r="2" spans="1:21" ht="19.5" customHeight="1" x14ac:dyDescent="0.25">
      <c r="B2" s="654" t="str">
        <f>"COT "&amp;Welcome!B7</f>
        <v>COT Version 10.33</v>
      </c>
      <c r="J2" s="698"/>
      <c r="K2" s="56"/>
    </row>
    <row r="3" spans="1:21" ht="20.25" customHeight="1" x14ac:dyDescent="0.25">
      <c r="A3" s="134" t="s">
        <v>113</v>
      </c>
      <c r="B3" s="49" t="s">
        <v>211</v>
      </c>
      <c r="C3" s="49"/>
    </row>
    <row r="4" spans="1:21" ht="24.75" customHeight="1" x14ac:dyDescent="0.25">
      <c r="A4" s="55"/>
      <c r="B4" s="765" t="s">
        <v>118</v>
      </c>
      <c r="C4" s="766"/>
      <c r="D4" s="767"/>
      <c r="E4" s="765" t="s">
        <v>211</v>
      </c>
      <c r="F4" s="766"/>
      <c r="G4" s="766"/>
      <c r="H4" s="767"/>
      <c r="J4" s="698"/>
      <c r="K4" s="698"/>
      <c r="L4" s="698"/>
      <c r="M4" s="698"/>
      <c r="N4" s="698"/>
      <c r="O4" s="698"/>
      <c r="P4" s="697"/>
    </row>
    <row r="5" spans="1:21" ht="20.25" customHeight="1" x14ac:dyDescent="0.25">
      <c r="A5" s="55"/>
      <c r="B5" s="103" t="s">
        <v>214</v>
      </c>
      <c r="C5" s="104"/>
      <c r="D5" s="105"/>
      <c r="E5" s="768">
        <f>'INPUT &amp; OUTPUT'!C5</f>
        <v>0</v>
      </c>
      <c r="F5" s="769"/>
      <c r="G5" s="769"/>
      <c r="H5" s="770"/>
      <c r="J5" s="698"/>
      <c r="K5" s="698"/>
      <c r="L5" s="698"/>
      <c r="M5" s="698"/>
      <c r="N5" s="698"/>
      <c r="O5" s="698"/>
      <c r="P5" s="697"/>
    </row>
    <row r="6" spans="1:21" ht="20.25" customHeight="1" x14ac:dyDescent="0.25">
      <c r="A6" s="55"/>
      <c r="B6" s="106" t="s">
        <v>305</v>
      </c>
      <c r="C6" s="107"/>
      <c r="D6" s="108"/>
      <c r="E6" s="768">
        <f>'INPUT &amp; OUTPUT'!C6</f>
        <v>0</v>
      </c>
      <c r="F6" s="769"/>
      <c r="G6" s="769"/>
      <c r="H6" s="770"/>
      <c r="J6" s="698"/>
      <c r="K6" s="698"/>
      <c r="L6" s="698"/>
      <c r="M6" s="698"/>
      <c r="N6" s="698"/>
      <c r="O6" s="698"/>
      <c r="P6" s="697"/>
    </row>
    <row r="7" spans="1:21" ht="20.25" customHeight="1" x14ac:dyDescent="0.25">
      <c r="A7" s="55"/>
      <c r="B7" s="106" t="s">
        <v>306</v>
      </c>
      <c r="C7" s="107"/>
      <c r="D7" s="108"/>
      <c r="E7" s="768">
        <f>'INPUT &amp; OUTPUT'!C7</f>
        <v>0</v>
      </c>
      <c r="F7" s="769"/>
      <c r="G7" s="769"/>
      <c r="H7" s="770"/>
      <c r="J7" s="698"/>
      <c r="K7" s="698"/>
      <c r="L7" s="698"/>
      <c r="M7" s="698"/>
      <c r="N7" s="698"/>
      <c r="O7" s="698"/>
      <c r="P7" s="697"/>
      <c r="Q7" s="655"/>
    </row>
    <row r="8" spans="1:21" ht="20.25" customHeight="1" x14ac:dyDescent="0.25">
      <c r="A8" s="55"/>
      <c r="B8" s="106" t="s">
        <v>212</v>
      </c>
      <c r="C8" s="107"/>
      <c r="D8" s="108"/>
      <c r="E8" s="768">
        <f>'INPUT &amp; OUTPUT'!C8</f>
        <v>0</v>
      </c>
      <c r="F8" s="769"/>
      <c r="G8" s="769"/>
      <c r="H8" s="770"/>
      <c r="J8" s="698"/>
      <c r="K8" s="698"/>
      <c r="L8" s="698"/>
      <c r="M8" s="698"/>
      <c r="N8" s="698"/>
      <c r="O8" s="698"/>
      <c r="P8" s="697"/>
      <c r="Q8" s="655"/>
    </row>
    <row r="9" spans="1:21" ht="20.25" customHeight="1" x14ac:dyDescent="0.25">
      <c r="A9" s="55"/>
      <c r="B9" s="106" t="s">
        <v>213</v>
      </c>
      <c r="C9" s="107"/>
      <c r="D9" s="108"/>
      <c r="E9" s="768">
        <f>'INPUT &amp; OUTPUT'!C9</f>
        <v>0</v>
      </c>
      <c r="F9" s="769"/>
      <c r="G9" s="769"/>
      <c r="H9" s="770"/>
      <c r="J9" s="698"/>
      <c r="K9" s="698"/>
      <c r="L9" s="698"/>
      <c r="M9" s="698"/>
      <c r="N9" s="698"/>
      <c r="O9" s="698"/>
      <c r="P9" s="697"/>
    </row>
    <row r="10" spans="1:21" ht="20.25" customHeight="1" x14ac:dyDescent="0.25">
      <c r="A10" s="55"/>
      <c r="B10" s="106" t="s">
        <v>216</v>
      </c>
      <c r="C10" s="107"/>
      <c r="D10" s="108"/>
      <c r="E10" s="768">
        <f>'INPUT &amp; OUTPUT'!C10</f>
        <v>0</v>
      </c>
      <c r="F10" s="769"/>
      <c r="G10" s="769"/>
      <c r="H10" s="770"/>
      <c r="J10" s="698"/>
      <c r="K10" s="698"/>
      <c r="L10" s="698"/>
      <c r="M10" s="698"/>
      <c r="N10" s="698"/>
      <c r="O10" s="698"/>
      <c r="P10" s="697"/>
    </row>
    <row r="11" spans="1:21" ht="19.5" customHeight="1" x14ac:dyDescent="0.25">
      <c r="A11" s="55"/>
      <c r="B11" s="106" t="s">
        <v>215</v>
      </c>
      <c r="C11" s="107"/>
      <c r="D11" s="108"/>
      <c r="E11" s="768">
        <f>'INPUT &amp; OUTPUT'!C11</f>
        <v>0</v>
      </c>
      <c r="F11" s="769"/>
      <c r="G11" s="769"/>
      <c r="H11" s="770"/>
      <c r="J11" s="698"/>
      <c r="K11" s="698"/>
      <c r="L11" s="698"/>
      <c r="M11" s="698"/>
      <c r="N11" s="698"/>
      <c r="O11" s="698"/>
      <c r="P11" s="697"/>
    </row>
    <row r="12" spans="1:21" x14ac:dyDescent="0.25">
      <c r="A12" s="55"/>
    </row>
    <row r="13" spans="1:21" s="50" customFormat="1" ht="17.25" customHeight="1" x14ac:dyDescent="0.25">
      <c r="A13" s="135" t="s">
        <v>108</v>
      </c>
      <c r="B13" s="49" t="s">
        <v>217</v>
      </c>
      <c r="C13" s="51"/>
      <c r="D13" s="52"/>
      <c r="E13" s="52"/>
      <c r="F13" s="53"/>
      <c r="G13" s="53"/>
      <c r="H13" s="53"/>
      <c r="I13" s="52"/>
      <c r="J13" s="53"/>
    </row>
    <row r="14" spans="1:21" s="50" customFormat="1" ht="46.5" customHeight="1" x14ac:dyDescent="0.25">
      <c r="B14" s="774" t="s">
        <v>217</v>
      </c>
      <c r="C14" s="775"/>
      <c r="D14" s="775"/>
      <c r="E14" s="776"/>
      <c r="F14" s="190" t="s">
        <v>601</v>
      </c>
      <c r="G14" s="190" t="s">
        <v>90</v>
      </c>
      <c r="H14" s="190" t="s">
        <v>602</v>
      </c>
      <c r="I14" s="190" t="s">
        <v>603</v>
      </c>
      <c r="J14" s="190" t="s">
        <v>949</v>
      </c>
      <c r="K14" s="189" t="s">
        <v>604</v>
      </c>
      <c r="L14" s="219" t="s">
        <v>605</v>
      </c>
      <c r="M14" s="669" t="s">
        <v>948</v>
      </c>
      <c r="N14" s="760" t="s">
        <v>332</v>
      </c>
      <c r="O14" s="761"/>
      <c r="P14" s="221" t="s">
        <v>31</v>
      </c>
      <c r="U14" s="54"/>
    </row>
    <row r="15" spans="1:21" s="50" customFormat="1" ht="15" customHeight="1" x14ac:dyDescent="0.25">
      <c r="B15" s="772" t="str">
        <f>+Sewer!A1</f>
        <v>SEWER</v>
      </c>
      <c r="C15" s="773"/>
      <c r="D15" s="773"/>
      <c r="E15" s="773"/>
      <c r="F15" s="188"/>
      <c r="G15" s="188"/>
      <c r="H15" s="188"/>
      <c r="I15" s="188"/>
      <c r="J15" s="188"/>
      <c r="K15" s="215"/>
      <c r="L15" s="220"/>
      <c r="M15" s="668"/>
      <c r="N15" s="220"/>
      <c r="O15" s="226"/>
      <c r="P15" s="222"/>
      <c r="U15" s="54"/>
    </row>
    <row r="16" spans="1:21" s="50" customFormat="1" ht="15" customHeight="1" x14ac:dyDescent="0.25">
      <c r="A16" s="52"/>
      <c r="B16" s="111"/>
      <c r="C16" s="112" t="str">
        <f>+Sewer!C32</f>
        <v>(Trunk sewers &amp; pump systems)</v>
      </c>
      <c r="D16" s="113"/>
      <c r="E16" s="112"/>
      <c r="F16" s="202">
        <f>Sewer!K7</f>
        <v>376.22055555555556</v>
      </c>
      <c r="G16" s="193" t="s">
        <v>609</v>
      </c>
      <c r="H16" s="687">
        <f>Sewer!$I$19</f>
        <v>0</v>
      </c>
      <c r="I16" s="687">
        <f>Sewer!$I$29</f>
        <v>0</v>
      </c>
      <c r="J16" s="687">
        <f>MAX(H16-I16,0)</f>
        <v>0</v>
      </c>
      <c r="K16" s="679">
        <f>+ROUND(Sewer!B32,0)</f>
        <v>0</v>
      </c>
      <c r="L16" s="684">
        <f>IF($K$29=0,0,'SPRP Max'!$B$38*Output!K16/Output!$K$29)</f>
        <v>0</v>
      </c>
      <c r="M16" s="692">
        <f>ROUND(IF($K$29=0,0,MIN($K$29:$L$29)*K16/$K$29),0)</f>
        <v>0</v>
      </c>
      <c r="N16" s="674">
        <f>IF(M16=MAX($M$16:$M$28),M16+(MIN($L$29,$K$29)-$M$29),M16)</f>
        <v>0</v>
      </c>
      <c r="O16" s="348">
        <f>+Sewer!$C$34</f>
        <v>45627</v>
      </c>
      <c r="P16" s="223" t="s">
        <v>230</v>
      </c>
      <c r="U16" s="54"/>
    </row>
    <row r="17" spans="1:27" s="50" customFormat="1" ht="15" customHeight="1" x14ac:dyDescent="0.25">
      <c r="A17" s="52"/>
      <c r="B17" s="109"/>
      <c r="C17" s="110" t="str">
        <f>+Sewer!C33</f>
        <v>(Treatment plants &amp; outfalls)</v>
      </c>
      <c r="D17" s="113"/>
      <c r="E17" s="110"/>
      <c r="F17" s="203">
        <f>Sewer!K8</f>
        <v>500.79740740740738</v>
      </c>
      <c r="G17" s="194" t="s">
        <v>609</v>
      </c>
      <c r="H17" s="687">
        <f>Sewer!$I$19</f>
        <v>0</v>
      </c>
      <c r="I17" s="687">
        <f>Sewer!$I$29</f>
        <v>0</v>
      </c>
      <c r="J17" s="688">
        <f t="shared" ref="J17:J28" si="0">MAX(H17-I17,0)</f>
        <v>0</v>
      </c>
      <c r="K17" s="678">
        <f>ROUND(Sewer!B33,0)</f>
        <v>0</v>
      </c>
      <c r="L17" s="683">
        <f>IF($K$29=0,0,'SPRP Max'!$B$38*Output!K17/Output!$K$29)</f>
        <v>0</v>
      </c>
      <c r="M17" s="693">
        <f>ROUND(IF($K$29=0,0,MIN($K$29:$L$29)*K17/$K$29),0)</f>
        <v>0</v>
      </c>
      <c r="N17" s="673">
        <f t="shared" ref="N17:N28" si="1">IF(M17=MAX($M$16:$M$28),M17+(MIN($L$29,$K$29)-$M$29),M17)</f>
        <v>0</v>
      </c>
      <c r="O17" s="348">
        <f>+Sewer!$C$34</f>
        <v>45627</v>
      </c>
      <c r="P17" s="224" t="s">
        <v>231</v>
      </c>
      <c r="U17" s="54"/>
    </row>
    <row r="18" spans="1:27" s="50" customFormat="1" ht="15" customHeight="1" x14ac:dyDescent="0.25">
      <c r="A18" s="52"/>
      <c r="B18" s="772" t="str">
        <f>+Water!A1</f>
        <v>WATER SUPPLY</v>
      </c>
      <c r="C18" s="773"/>
      <c r="D18" s="773"/>
      <c r="E18" s="773"/>
      <c r="F18" s="204"/>
      <c r="G18" s="192"/>
      <c r="H18" s="689"/>
      <c r="I18" s="689"/>
      <c r="J18" s="689"/>
      <c r="K18" s="677"/>
      <c r="L18" s="682"/>
      <c r="M18" s="692"/>
      <c r="N18" s="674">
        <f t="shared" si="1"/>
        <v>0</v>
      </c>
      <c r="O18" s="349"/>
      <c r="P18" s="185"/>
      <c r="U18" s="54"/>
    </row>
    <row r="19" spans="1:27" ht="15" customHeight="1" x14ac:dyDescent="0.25">
      <c r="B19" s="114"/>
      <c r="C19" s="115" t="str">
        <f>+Water!C33</f>
        <v>(Source works)</v>
      </c>
      <c r="D19" s="115"/>
      <c r="E19" s="115"/>
      <c r="F19" s="202">
        <f>Water!M6</f>
        <v>1356.3920099875156</v>
      </c>
      <c r="G19" s="193" t="s">
        <v>606</v>
      </c>
      <c r="H19" s="687">
        <f>Water!$J$20</f>
        <v>0</v>
      </c>
      <c r="I19" s="687">
        <f>Water!$J$30</f>
        <v>0</v>
      </c>
      <c r="J19" s="687">
        <f t="shared" si="0"/>
        <v>0</v>
      </c>
      <c r="K19" s="679">
        <f>ROUND(Water!B33,0)</f>
        <v>0</v>
      </c>
      <c r="L19" s="684">
        <f>IF($K$29=0,0,'SPRP Max'!$B$38*Output!K19/Output!$K$29)</f>
        <v>0</v>
      </c>
      <c r="M19" s="692">
        <f t="shared" ref="M19:M24" si="2">ROUND(IF($K$29=0,0,MIN($K$29:$L$29)*K19/$K$29),0)</f>
        <v>0</v>
      </c>
      <c r="N19" s="674">
        <f t="shared" si="1"/>
        <v>0</v>
      </c>
      <c r="O19" s="350">
        <f>+Water!$C$37</f>
        <v>45627</v>
      </c>
      <c r="P19" s="223" t="s">
        <v>237</v>
      </c>
      <c r="U19" s="55"/>
      <c r="W19" s="56"/>
      <c r="Y19" s="56"/>
      <c r="AA19" s="56"/>
    </row>
    <row r="20" spans="1:27" ht="15" customHeight="1" x14ac:dyDescent="0.25">
      <c r="B20" s="114"/>
      <c r="C20" s="115" t="str">
        <f>+Water!C34</f>
        <v>(Reservoirs)</v>
      </c>
      <c r="D20" s="115"/>
      <c r="E20" s="115"/>
      <c r="F20" s="202">
        <f>Water!M7</f>
        <v>313.55555555555554</v>
      </c>
      <c r="G20" s="193" t="s">
        <v>606</v>
      </c>
      <c r="H20" s="687">
        <f>Water!$J$20</f>
        <v>0</v>
      </c>
      <c r="I20" s="687">
        <f>Water!$J$30</f>
        <v>0</v>
      </c>
      <c r="J20" s="687">
        <f t="shared" si="0"/>
        <v>0</v>
      </c>
      <c r="K20" s="679">
        <f>ROUND(Water!B34,0)</f>
        <v>0</v>
      </c>
      <c r="L20" s="684">
        <f>IF($K$29=0,0,'SPRP Max'!$B$38*Output!K20/Output!$K$29)</f>
        <v>0</v>
      </c>
      <c r="M20" s="692">
        <f t="shared" si="2"/>
        <v>0</v>
      </c>
      <c r="N20" s="674">
        <f t="shared" si="1"/>
        <v>0</v>
      </c>
      <c r="O20" s="350">
        <f>+Water!$C$37</f>
        <v>45627</v>
      </c>
      <c r="P20" s="223" t="s">
        <v>232</v>
      </c>
      <c r="U20" s="55"/>
      <c r="W20" s="56"/>
      <c r="Y20" s="56"/>
      <c r="AA20" s="56"/>
    </row>
    <row r="21" spans="1:27" ht="15" customHeight="1" x14ac:dyDescent="0.25">
      <c r="B21" s="114"/>
      <c r="C21" s="115" t="str">
        <f>+Water!C35</f>
        <v>(Delivery mains)</v>
      </c>
      <c r="D21" s="115"/>
      <c r="E21" s="115"/>
      <c r="F21" s="202">
        <f>Water!M8</f>
        <v>2164.9425717852687</v>
      </c>
      <c r="G21" s="193" t="s">
        <v>606</v>
      </c>
      <c r="H21" s="687">
        <f>Water!$J$20</f>
        <v>0</v>
      </c>
      <c r="I21" s="687">
        <f>Water!$J$30</f>
        <v>0</v>
      </c>
      <c r="J21" s="687">
        <f t="shared" si="0"/>
        <v>0</v>
      </c>
      <c r="K21" s="679">
        <f>ROUND(Water!B35,0)</f>
        <v>0</v>
      </c>
      <c r="L21" s="684">
        <f>IF($K$29=0,0,'SPRP Max'!$B$38*Output!K21/Output!$K$29)</f>
        <v>0</v>
      </c>
      <c r="M21" s="692">
        <f t="shared" si="2"/>
        <v>0</v>
      </c>
      <c r="N21" s="674">
        <f t="shared" si="1"/>
        <v>0</v>
      </c>
      <c r="O21" s="350">
        <f>+Water!$C$37</f>
        <v>45627</v>
      </c>
      <c r="P21" s="223" t="s">
        <v>233</v>
      </c>
      <c r="U21" s="55"/>
      <c r="W21" s="56"/>
      <c r="Y21" s="56"/>
      <c r="AA21" s="56"/>
    </row>
    <row r="22" spans="1:27" ht="15" customHeight="1" x14ac:dyDescent="0.25">
      <c r="B22" s="116"/>
      <c r="C22" s="117" t="str">
        <f>+Water!C36</f>
        <v>(Distribution mains)</v>
      </c>
      <c r="D22" s="115"/>
      <c r="E22" s="117"/>
      <c r="F22" s="202">
        <f>Water!M9</f>
        <v>193.77028714107368</v>
      </c>
      <c r="G22" s="193" t="s">
        <v>606</v>
      </c>
      <c r="H22" s="687">
        <f>Water!$J$20</f>
        <v>0</v>
      </c>
      <c r="I22" s="687">
        <f>Water!$J$30</f>
        <v>0</v>
      </c>
      <c r="J22" s="687">
        <f t="shared" si="0"/>
        <v>0</v>
      </c>
      <c r="K22" s="679">
        <f>ROUND(Water!B36,0)</f>
        <v>0</v>
      </c>
      <c r="L22" s="684">
        <f>IF($K$29=0,0,'SPRP Max'!$B$38*Output!K22/Output!$K$29)</f>
        <v>0</v>
      </c>
      <c r="M22" s="692">
        <f t="shared" si="2"/>
        <v>0</v>
      </c>
      <c r="N22" s="674">
        <f t="shared" si="1"/>
        <v>0</v>
      </c>
      <c r="O22" s="350">
        <f>+Water!$C$37</f>
        <v>45627</v>
      </c>
      <c r="P22" s="225" t="s">
        <v>233</v>
      </c>
      <c r="U22" s="55"/>
    </row>
    <row r="23" spans="1:27" ht="15" customHeight="1" x14ac:dyDescent="0.25">
      <c r="B23" s="762" t="str">
        <f>+Park!A1</f>
        <v>PARK</v>
      </c>
      <c r="C23" s="763"/>
      <c r="D23" s="763"/>
      <c r="E23" s="763"/>
      <c r="F23" s="205" t="str">
        <f>IF(Park!F3="lot",Park!J9,"")</f>
        <v/>
      </c>
      <c r="G23" s="187" t="str">
        <f>Park!F3</f>
        <v/>
      </c>
      <c r="H23" s="690">
        <f>SUMIF('INPUT &amp; OUTPUT'!$V$26:$V$31,"lot",'INPUT &amp; OUTPUT'!$W$26:$W$31)</f>
        <v>0</v>
      </c>
      <c r="I23" s="690">
        <f>SUMIF('INPUT &amp; OUTPUT'!$V$38:$V$43,"lot",'INPUT &amp; OUTPUT'!$W$38:$W$43)</f>
        <v>0</v>
      </c>
      <c r="J23" s="690">
        <f t="shared" si="0"/>
        <v>0</v>
      </c>
      <c r="K23" s="676">
        <f>ROUND(Park!B13,0)</f>
        <v>0</v>
      </c>
      <c r="L23" s="681">
        <f>IF($K$29=0,0,'SPRP Max'!$B$38*Output!K23/Output!$K$29)</f>
        <v>0</v>
      </c>
      <c r="M23" s="694">
        <f t="shared" si="2"/>
        <v>0</v>
      </c>
      <c r="N23" s="672">
        <f t="shared" si="1"/>
        <v>0</v>
      </c>
      <c r="O23" s="351">
        <f>+Park!$C$13</f>
        <v>45627</v>
      </c>
      <c r="P23" s="217" t="s">
        <v>229</v>
      </c>
      <c r="U23" s="57"/>
    </row>
    <row r="24" spans="1:27" ht="15" customHeight="1" x14ac:dyDescent="0.25">
      <c r="B24" s="772" t="str">
        <f>+Pathways!A1</f>
        <v>TRANSPORT (PATHWAYS)</v>
      </c>
      <c r="C24" s="773"/>
      <c r="D24" s="773"/>
      <c r="E24" s="773"/>
      <c r="F24" s="205">
        <f>Pathways!J8</f>
        <v>551.7962962962963</v>
      </c>
      <c r="G24" s="187" t="s">
        <v>695</v>
      </c>
      <c r="H24" s="690">
        <f>Pathways!J19</f>
        <v>0</v>
      </c>
      <c r="I24" s="690">
        <f>Pathways!J29</f>
        <v>0</v>
      </c>
      <c r="J24" s="690">
        <f t="shared" si="0"/>
        <v>0</v>
      </c>
      <c r="K24" s="675">
        <f>ROUND(Pathways!B32,0)</f>
        <v>0</v>
      </c>
      <c r="L24" s="681">
        <f>IF($K$29=0,0,'SPRP Max'!$B$38*Output!K24/Output!$K$29)</f>
        <v>0</v>
      </c>
      <c r="M24" s="694">
        <f t="shared" si="2"/>
        <v>0</v>
      </c>
      <c r="N24" s="672">
        <f t="shared" si="1"/>
        <v>0</v>
      </c>
      <c r="O24" s="352">
        <f>+Pathways!C$32</f>
        <v>45627</v>
      </c>
      <c r="P24" s="217" t="s">
        <v>234</v>
      </c>
    </row>
    <row r="25" spans="1:27" ht="15" customHeight="1" x14ac:dyDescent="0.25">
      <c r="B25" s="772" t="str">
        <f>+Roads!$A$1</f>
        <v>TRANSPORT (ROADS)</v>
      </c>
      <c r="C25" s="773"/>
      <c r="D25" s="773"/>
      <c r="E25" s="773"/>
      <c r="F25" s="202"/>
      <c r="G25" s="193"/>
      <c r="H25" s="687"/>
      <c r="I25" s="687"/>
      <c r="J25" s="687"/>
      <c r="K25" s="675"/>
      <c r="L25" s="684"/>
      <c r="M25" s="692"/>
      <c r="N25" s="674">
        <f t="shared" si="1"/>
        <v>0</v>
      </c>
      <c r="O25" s="352"/>
      <c r="P25" s="118"/>
    </row>
    <row r="26" spans="1:27" ht="16.5" customHeight="1" x14ac:dyDescent="0.25">
      <c r="B26" s="119"/>
      <c r="C26" s="120" t="str">
        <f>+Roads!E27</f>
        <v>Works</v>
      </c>
      <c r="D26" s="121"/>
      <c r="E26" s="121"/>
      <c r="F26" s="202">
        <f>Roads!K27</f>
        <v>0</v>
      </c>
      <c r="G26" s="193" t="s">
        <v>607</v>
      </c>
      <c r="H26" s="687">
        <f>Roads!$I$12</f>
        <v>0</v>
      </c>
      <c r="I26" s="687">
        <f>Roads!$I$22</f>
        <v>0</v>
      </c>
      <c r="J26" s="687">
        <f t="shared" si="0"/>
        <v>0</v>
      </c>
      <c r="K26" s="679">
        <f>ROUND(Roads!B32,0)</f>
        <v>0</v>
      </c>
      <c r="L26" s="684">
        <f>IF($K$29=0,0,'SPRP Max'!$B$38*Output!K26/Output!$K$29)</f>
        <v>0</v>
      </c>
      <c r="M26" s="692">
        <f>ROUND(IF($K$29=0,0,MIN($K$29:$L$29)*K26/$K$29),0)</f>
        <v>0</v>
      </c>
      <c r="N26" s="674">
        <f t="shared" si="1"/>
        <v>0</v>
      </c>
      <c r="O26" s="350">
        <f>+Roads!C$34</f>
        <v>45627</v>
      </c>
      <c r="P26" s="186">
        <f>+Roads!M27</f>
        <v>0</v>
      </c>
    </row>
    <row r="27" spans="1:27" ht="16.5" customHeight="1" x14ac:dyDescent="0.25">
      <c r="B27" s="119"/>
      <c r="C27" s="115" t="str">
        <f>+Roads!E28</f>
        <v>Land</v>
      </c>
      <c r="D27" s="121"/>
      <c r="E27" s="121"/>
      <c r="F27" s="202">
        <f>Roads!K28</f>
        <v>0</v>
      </c>
      <c r="G27" s="193" t="s">
        <v>607</v>
      </c>
      <c r="H27" s="687">
        <f>Roads!$I$12</f>
        <v>0</v>
      </c>
      <c r="I27" s="687">
        <f>Roads!$I$22</f>
        <v>0</v>
      </c>
      <c r="J27" s="687">
        <f t="shared" si="0"/>
        <v>0</v>
      </c>
      <c r="K27" s="679">
        <f>ROUND(Roads!B33,0)</f>
        <v>0</v>
      </c>
      <c r="L27" s="684">
        <f>IF($K$29=0,0,'SPRP Max'!$B$38*Output!K27/Output!$K$29)</f>
        <v>0</v>
      </c>
      <c r="M27" s="692">
        <f>ROUND(IF($K$29=0,0,MIN($K$29:$L$29)*K27/$K$29),0)</f>
        <v>0</v>
      </c>
      <c r="N27" s="674">
        <f t="shared" si="1"/>
        <v>0</v>
      </c>
      <c r="O27" s="350">
        <f>+Roads!C$34</f>
        <v>45627</v>
      </c>
      <c r="P27" s="186">
        <f>+Roads!M28</f>
        <v>0</v>
      </c>
    </row>
    <row r="28" spans="1:27" ht="18" customHeight="1" thickBot="1" x14ac:dyDescent="0.3">
      <c r="B28" s="762" t="str">
        <f>+StormWater!A1</f>
        <v>STORMWATER</v>
      </c>
      <c r="C28" s="763"/>
      <c r="D28" s="763"/>
      <c r="E28" s="763"/>
      <c r="F28" s="205">
        <f>StormWater!I27</f>
        <v>0</v>
      </c>
      <c r="G28" s="187" t="s">
        <v>608</v>
      </c>
      <c r="H28" s="691">
        <f>StormWater!J12</f>
        <v>0</v>
      </c>
      <c r="I28" s="691">
        <f>StormWater!J22</f>
        <v>0</v>
      </c>
      <c r="J28" s="690">
        <f t="shared" si="0"/>
        <v>0</v>
      </c>
      <c r="K28" s="187">
        <f>ROUND(StormWater!B31,0)</f>
        <v>0</v>
      </c>
      <c r="L28" s="681">
        <f>IF($K$29=0,0,'SPRP Max'!$B$38*Output!K28/Output!$K$29)</f>
        <v>0</v>
      </c>
      <c r="M28" s="694">
        <f>ROUND(IF($K$29=0,0,MIN($K$29:$L$29)*K28/$K$29),0)</f>
        <v>0</v>
      </c>
      <c r="N28" s="671">
        <f t="shared" si="1"/>
        <v>0</v>
      </c>
      <c r="O28" s="352">
        <f>+StormWater!$C$31</f>
        <v>45627</v>
      </c>
      <c r="P28" s="217" t="s">
        <v>235</v>
      </c>
      <c r="U28" s="55"/>
      <c r="W28" s="56"/>
    </row>
    <row r="29" spans="1:27" ht="20.25" customHeight="1" thickBot="1" x14ac:dyDescent="0.3">
      <c r="B29" s="122" t="s">
        <v>48</v>
      </c>
      <c r="C29" s="107"/>
      <c r="D29" s="107"/>
      <c r="E29" s="107"/>
      <c r="F29" s="191"/>
      <c r="G29" s="138"/>
      <c r="H29" s="138"/>
      <c r="I29" s="138"/>
      <c r="J29" s="191"/>
      <c r="K29" s="191">
        <f>ROUND(SUM(K15:K28),0)</f>
        <v>0</v>
      </c>
      <c r="L29" s="680">
        <f>ROUND(SUM(L15:L28),0)</f>
        <v>0</v>
      </c>
      <c r="M29" s="695">
        <f>SUM(M16:M28)</f>
        <v>0</v>
      </c>
      <c r="N29" s="670">
        <f>SUM(N16:N28)</f>
        <v>0</v>
      </c>
      <c r="O29" s="218"/>
      <c r="P29" s="217"/>
      <c r="U29" s="55"/>
      <c r="W29" s="56"/>
    </row>
    <row r="30" spans="1:27" ht="29.25" customHeight="1" x14ac:dyDescent="0.25">
      <c r="B30" s="777" t="s">
        <v>950</v>
      </c>
      <c r="C30" s="778"/>
      <c r="D30" s="778"/>
      <c r="E30" s="778"/>
      <c r="F30" s="778"/>
      <c r="G30" s="778"/>
      <c r="H30" s="778"/>
      <c r="I30" s="778"/>
      <c r="J30" s="778"/>
      <c r="K30" s="778"/>
      <c r="L30" s="779"/>
      <c r="N30" s="58"/>
      <c r="O30" s="58"/>
      <c r="P30" s="58"/>
      <c r="Q30" s="58"/>
      <c r="R30" s="58"/>
      <c r="U30" s="55"/>
    </row>
    <row r="31" spans="1:27" x14ac:dyDescent="0.25">
      <c r="B31" s="59"/>
      <c r="K31" s="647" t="str">
        <f>'INPUT &amp; OUTPUT'!AV$44</f>
        <v/>
      </c>
      <c r="U31" s="60"/>
    </row>
    <row r="33" spans="11:11" x14ac:dyDescent="0.25">
      <c r="K33" s="647" t="str">
        <f>'INPUT &amp; OUTPUT'!AU$44</f>
        <v/>
      </c>
    </row>
    <row r="34" spans="11:11" x14ac:dyDescent="0.25">
      <c r="K34" s="647" t="str">
        <f>'INPUT &amp; OUTPUT'!AO$44</f>
        <v/>
      </c>
    </row>
    <row r="35" spans="11:11" x14ac:dyDescent="0.25">
      <c r="K35" s="647" t="str">
        <f>'INPUT &amp; OUTPUT'!AP$44</f>
        <v/>
      </c>
    </row>
    <row r="36" spans="11:11" x14ac:dyDescent="0.25">
      <c r="K36" s="647" t="str">
        <f>'INPUT &amp; OUTPUT'!AQ$44</f>
        <v/>
      </c>
    </row>
    <row r="37" spans="11:11" x14ac:dyDescent="0.25">
      <c r="K37" s="647" t="str">
        <f>'INPUT &amp; OUTPUT'!AR$44</f>
        <v/>
      </c>
    </row>
    <row r="39" spans="11:11" x14ac:dyDescent="0.25">
      <c r="K39" s="647" t="str">
        <f>'INPUT &amp; OUTPUT'!AT$44</f>
        <v/>
      </c>
    </row>
    <row r="101" spans="2:2" x14ac:dyDescent="0.25">
      <c r="B101" s="656"/>
    </row>
    <row r="102" spans="2:2" x14ac:dyDescent="0.25">
      <c r="B102" s="656"/>
    </row>
  </sheetData>
  <sheetProtection password="CDF4" sheet="1" objects="1" scenarios="1"/>
  <mergeCells count="20">
    <mergeCell ref="B30:L30"/>
    <mergeCell ref="B28:E28"/>
    <mergeCell ref="B15:E15"/>
    <mergeCell ref="B24:E24"/>
    <mergeCell ref="B25:E25"/>
    <mergeCell ref="N14:O14"/>
    <mergeCell ref="B23:E23"/>
    <mergeCell ref="A1:C1"/>
    <mergeCell ref="B4:D4"/>
    <mergeCell ref="E8:H8"/>
    <mergeCell ref="E10:H10"/>
    <mergeCell ref="J1:O1"/>
    <mergeCell ref="E4:H4"/>
    <mergeCell ref="E5:H5"/>
    <mergeCell ref="E6:H6"/>
    <mergeCell ref="E7:H7"/>
    <mergeCell ref="E9:H9"/>
    <mergeCell ref="E11:H11"/>
    <mergeCell ref="B18:E18"/>
    <mergeCell ref="B14:E14"/>
  </mergeCells>
  <phoneticPr fontId="4" type="noConversion"/>
  <conditionalFormatting sqref="F15:N28">
    <cfRule type="cellIs" dxfId="35" priority="3" stopIfTrue="1" operator="lessThan">
      <formula>0</formula>
    </cfRule>
  </conditionalFormatting>
  <pageMargins left="0.35433070866141736" right="0.19685039370078741" top="0.98425196850393704" bottom="0.78740157480314965" header="0.51181102362204722" footer="0.51181102362204722"/>
  <pageSetup paperSize="9" scale="79" orientation="landscape" blackAndWhite="1" r:id="rId1"/>
  <headerFooter alignWithMargins="0"/>
  <ignoredErrors>
    <ignoredError sqref="A3"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707BD"/>
  </sheetPr>
  <dimension ref="A1:BB180"/>
  <sheetViews>
    <sheetView showZeros="0" zoomScale="85" zoomScaleNormal="85" workbookViewId="0">
      <selection activeCell="T9" sqref="T9"/>
    </sheetView>
  </sheetViews>
  <sheetFormatPr defaultColWidth="9.109375" defaultRowHeight="13.2" outlineLevelCol="1" x14ac:dyDescent="0.25"/>
  <cols>
    <col min="1" max="1" width="2.88671875" style="40" customWidth="1"/>
    <col min="2" max="2" width="57.33203125" style="40" customWidth="1"/>
    <col min="3" max="3" width="12.88671875" style="40" hidden="1" customWidth="1" outlineLevel="1"/>
    <col min="4" max="4" width="9.44140625" style="40" hidden="1" customWidth="1" outlineLevel="1"/>
    <col min="5" max="5" width="13.5546875" style="40" customWidth="1" collapsed="1"/>
    <col min="6" max="6" width="12.5546875" style="40" customWidth="1"/>
    <col min="7" max="7" width="8.88671875" style="40" hidden="1" customWidth="1" outlineLevel="1"/>
    <col min="8" max="8" width="13.109375" style="40" hidden="1" customWidth="1" outlineLevel="1"/>
    <col min="9" max="9" width="17" style="40" customWidth="1" collapsed="1"/>
    <col min="10" max="10" width="11.33203125" style="40" customWidth="1"/>
    <col min="11" max="12" width="9.109375" style="40" hidden="1" customWidth="1" outlineLevel="1"/>
    <col min="13" max="13" width="16.5546875" style="40" customWidth="1" collapsed="1"/>
    <col min="14" max="14" width="9.109375" style="40" customWidth="1"/>
    <col min="15" max="15" width="18.44140625" style="40" hidden="1" customWidth="1" outlineLevel="1"/>
    <col min="16" max="16" width="9.109375" style="40" customWidth="1" collapsed="1"/>
    <col min="17" max="17" width="9.33203125" style="40" customWidth="1"/>
    <col min="18" max="19" width="9.109375" style="40" hidden="1" customWidth="1" outlineLevel="1"/>
    <col min="20" max="20" width="12.109375" style="40" customWidth="1" collapsed="1"/>
    <col min="21" max="21" width="9.109375" style="40" customWidth="1"/>
    <col min="22" max="23" width="9.109375" style="40"/>
    <col min="24" max="24" width="41.6640625" style="40" hidden="1" customWidth="1" outlineLevel="1"/>
    <col min="25" max="25" width="11.44140625" style="40" customWidth="1" collapsed="1"/>
    <col min="26" max="26" width="11.6640625" style="40" customWidth="1"/>
    <col min="27" max="27" width="15.88671875" style="40" customWidth="1"/>
    <col min="28" max="28" width="1.44140625" style="40" customWidth="1"/>
    <col min="29" max="35" width="9.109375" style="40" customWidth="1"/>
    <col min="36" max="36" width="9.109375" style="40" hidden="1" customWidth="1" outlineLevel="1"/>
    <col min="37" max="37" width="47.44140625" style="40" hidden="1" customWidth="1" outlineLevel="1"/>
    <col min="38" max="38" width="6.5546875" style="40" hidden="1" customWidth="1" outlineLevel="1"/>
    <col min="39" max="39" width="36.33203125" style="40" hidden="1" customWidth="1" outlineLevel="1"/>
    <col min="40" max="40" width="7" style="40" hidden="1" customWidth="1" outlineLevel="1"/>
    <col min="41" max="41" width="15.109375" style="40" hidden="1" customWidth="1" outlineLevel="1"/>
    <col min="42" max="44" width="9.109375" style="40" hidden="1" customWidth="1" outlineLevel="1"/>
    <col min="45" max="45" width="12.109375" style="40" hidden="1" customWidth="1" outlineLevel="1"/>
    <col min="46" max="50" width="9.109375" style="40" hidden="1" customWidth="1" outlineLevel="1"/>
    <col min="51" max="51" width="9.109375" style="40" collapsed="1"/>
    <col min="52" max="53" width="9.109375" style="40"/>
    <col min="54" max="54" width="20.6640625" style="40" hidden="1" customWidth="1"/>
    <col min="55" max="16384" width="9.109375" style="40"/>
  </cols>
  <sheetData>
    <row r="1" spans="1:39" ht="15.6" x14ac:dyDescent="0.3">
      <c r="A1" s="77" t="s">
        <v>466</v>
      </c>
      <c r="B1" s="77"/>
      <c r="S1" s="44"/>
      <c r="AJ1" s="171"/>
      <c r="AK1" s="171"/>
      <c r="AL1" s="171"/>
      <c r="AM1" s="171"/>
    </row>
    <row r="2" spans="1:39" ht="15.6" x14ac:dyDescent="0.3">
      <c r="A2" s="77"/>
      <c r="S2" s="44"/>
    </row>
    <row r="3" spans="1:39" ht="13.8" x14ac:dyDescent="0.25">
      <c r="A3" s="163" t="s">
        <v>113</v>
      </c>
      <c r="B3" s="145" t="str">
        <f>"Details              (COT "&amp;Welcome!B7&amp;")"</f>
        <v>Details              (COT Version 10.33)</v>
      </c>
      <c r="C3" s="48"/>
      <c r="D3" s="48"/>
      <c r="E3" s="48"/>
      <c r="F3" s="48"/>
      <c r="G3" s="48"/>
      <c r="H3" s="48"/>
      <c r="P3" s="163" t="s">
        <v>806</v>
      </c>
      <c r="V3" s="46"/>
      <c r="Z3" s="48"/>
      <c r="AA3" s="48"/>
      <c r="AJ3" s="357" t="s">
        <v>896</v>
      </c>
      <c r="AK3" s="171"/>
      <c r="AL3" s="171"/>
      <c r="AM3" s="176"/>
    </row>
    <row r="4" spans="1:39" ht="14.4" thickBot="1" x14ac:dyDescent="0.3">
      <c r="A4" s="145"/>
      <c r="B4" s="164" t="s">
        <v>118</v>
      </c>
      <c r="C4" s="765" t="s">
        <v>211</v>
      </c>
      <c r="D4" s="766"/>
      <c r="E4" s="766"/>
      <c r="F4" s="766"/>
      <c r="G4" s="766"/>
      <c r="H4" s="766"/>
      <c r="I4" s="766"/>
      <c r="J4" s="766"/>
      <c r="K4" s="766"/>
      <c r="L4" s="766"/>
      <c r="M4" s="767"/>
      <c r="P4" s="327" t="s">
        <v>118</v>
      </c>
      <c r="Q4" s="328"/>
      <c r="T4" s="322" t="s">
        <v>221</v>
      </c>
      <c r="V4" s="46"/>
      <c r="AJ4" s="140"/>
      <c r="AM4" s="162"/>
    </row>
    <row r="5" spans="1:39" ht="16.5" customHeight="1" thickTop="1" thickBot="1" x14ac:dyDescent="0.3">
      <c r="A5" s="145"/>
      <c r="B5" s="165" t="s">
        <v>214</v>
      </c>
      <c r="C5" s="815"/>
      <c r="D5" s="816"/>
      <c r="E5" s="816"/>
      <c r="F5" s="816"/>
      <c r="G5" s="816"/>
      <c r="H5" s="816"/>
      <c r="I5" s="816"/>
      <c r="J5" s="816"/>
      <c r="K5" s="816"/>
      <c r="L5" s="816"/>
      <c r="M5" s="817"/>
      <c r="P5" s="829" t="s">
        <v>936</v>
      </c>
      <c r="Q5" s="830"/>
      <c r="T5" s="632"/>
      <c r="AJ5" s="140"/>
      <c r="AM5" s="162"/>
    </row>
    <row r="6" spans="1:39" ht="16.5" customHeight="1" thickTop="1" x14ac:dyDescent="0.25">
      <c r="A6" s="145"/>
      <c r="B6" s="166" t="s">
        <v>305</v>
      </c>
      <c r="C6" s="818"/>
      <c r="D6" s="819"/>
      <c r="E6" s="819"/>
      <c r="F6" s="819"/>
      <c r="G6" s="819"/>
      <c r="H6" s="819"/>
      <c r="I6" s="819"/>
      <c r="J6" s="819"/>
      <c r="K6" s="819"/>
      <c r="L6" s="819"/>
      <c r="M6" s="820"/>
      <c r="P6" s="840" t="s">
        <v>822</v>
      </c>
      <c r="Q6" s="841"/>
      <c r="T6" s="631">
        <f>IF(T5="",T7,IF(AND(MONTH($T$5)&gt;=7,MONTH($T$5)&lt;=9),"Mar "&amp;YEAR(T5),IF(AND(MONTH($T$5)&gt;=10,MONTH($T$5)&lt;=12),"Jun "&amp;YEAR(T5),IF(AND(MONTH($T$5)&gt;=1,MONTH($T$5)&lt;=3),"Sep "&amp;YEAR(T5)-1,IF(AND(MONTH($T$5)&gt;=4,MONTH($T$5)&lt;=6),"Dec "&amp;YEAR(T5)-1,0)))))</f>
        <v>45627</v>
      </c>
      <c r="V6" s="46"/>
      <c r="AC6" s="330"/>
      <c r="AJ6" s="140"/>
      <c r="AM6" s="162"/>
    </row>
    <row r="7" spans="1:39" ht="16.5" customHeight="1" x14ac:dyDescent="0.25">
      <c r="A7" s="145"/>
      <c r="B7" s="166" t="s">
        <v>306</v>
      </c>
      <c r="C7" s="821"/>
      <c r="D7" s="819"/>
      <c r="E7" s="819"/>
      <c r="F7" s="819"/>
      <c r="G7" s="819"/>
      <c r="H7" s="819"/>
      <c r="I7" s="819"/>
      <c r="J7" s="819"/>
      <c r="K7" s="819"/>
      <c r="L7" s="819"/>
      <c r="M7" s="820"/>
      <c r="P7" s="845" t="s">
        <v>1006</v>
      </c>
      <c r="Q7" s="846"/>
      <c r="T7" s="755">
        <v>45627</v>
      </c>
      <c r="AJ7" s="140"/>
      <c r="AM7" s="162"/>
    </row>
    <row r="8" spans="1:39" ht="16.5" customHeight="1" x14ac:dyDescent="0.25">
      <c r="A8" s="145"/>
      <c r="B8" s="166" t="s">
        <v>212</v>
      </c>
      <c r="C8" s="818"/>
      <c r="D8" s="819"/>
      <c r="E8" s="819"/>
      <c r="F8" s="819"/>
      <c r="G8" s="819"/>
      <c r="H8" s="819"/>
      <c r="I8" s="819"/>
      <c r="J8" s="819"/>
      <c r="K8" s="819"/>
      <c r="L8" s="819"/>
      <c r="M8" s="820"/>
      <c r="P8" s="845" t="s">
        <v>1007</v>
      </c>
      <c r="Q8" s="846"/>
      <c r="T8" s="755">
        <v>45444</v>
      </c>
      <c r="AJ8" s="140"/>
      <c r="AM8" s="162"/>
    </row>
    <row r="9" spans="1:39" ht="16.5" customHeight="1" x14ac:dyDescent="0.25">
      <c r="A9" s="145"/>
      <c r="B9" s="166" t="s">
        <v>213</v>
      </c>
      <c r="C9" s="818"/>
      <c r="D9" s="819"/>
      <c r="E9" s="819"/>
      <c r="F9" s="819"/>
      <c r="G9" s="819"/>
      <c r="H9" s="819"/>
      <c r="I9" s="819"/>
      <c r="J9" s="819"/>
      <c r="K9" s="819"/>
      <c r="L9" s="819"/>
      <c r="M9" s="820"/>
      <c r="P9" s="823" t="s">
        <v>126</v>
      </c>
      <c r="Q9" s="824"/>
      <c r="T9" s="756">
        <v>140.6</v>
      </c>
      <c r="AD9" s="324"/>
      <c r="AJ9" s="140"/>
      <c r="AM9" s="162"/>
    </row>
    <row r="10" spans="1:39" ht="16.5" customHeight="1" x14ac:dyDescent="0.25">
      <c r="A10" s="145"/>
      <c r="B10" s="167" t="s">
        <v>216</v>
      </c>
      <c r="C10" s="821"/>
      <c r="D10" s="819"/>
      <c r="E10" s="819"/>
      <c r="F10" s="819"/>
      <c r="G10" s="819"/>
      <c r="H10" s="819"/>
      <c r="I10" s="819"/>
      <c r="J10" s="819"/>
      <c r="K10" s="819"/>
      <c r="L10" s="819"/>
      <c r="M10" s="820"/>
      <c r="P10" s="842" t="s">
        <v>218</v>
      </c>
      <c r="Q10" s="843"/>
      <c r="T10" s="757">
        <v>141.1</v>
      </c>
      <c r="AJ10" s="140"/>
      <c r="AM10" s="162"/>
    </row>
    <row r="11" spans="1:39" ht="16.5" customHeight="1" x14ac:dyDescent="0.25">
      <c r="A11" s="145"/>
      <c r="B11" s="167" t="s">
        <v>215</v>
      </c>
      <c r="C11" s="822"/>
      <c r="D11" s="819"/>
      <c r="E11" s="819"/>
      <c r="F11" s="819"/>
      <c r="G11" s="819"/>
      <c r="H11" s="819"/>
      <c r="I11" s="819"/>
      <c r="J11" s="819"/>
      <c r="K11" s="819"/>
      <c r="L11" s="819"/>
      <c r="M11" s="820"/>
      <c r="P11" s="333" t="s">
        <v>304</v>
      </c>
      <c r="Q11" s="333"/>
      <c r="T11" s="332">
        <v>1</v>
      </c>
      <c r="AJ11" s="140"/>
      <c r="AM11" s="162"/>
    </row>
    <row r="12" spans="1:39" ht="16.2" thickBot="1" x14ac:dyDescent="0.35">
      <c r="A12" s="145"/>
      <c r="P12" s="331" t="str">
        <f>IF(MONTH(T6)&lt;&gt;MONTH(T8),"Please update indices","")</f>
        <v>Please update indices</v>
      </c>
      <c r="AJ12" s="140"/>
      <c r="AM12" s="162"/>
    </row>
    <row r="13" spans="1:39" ht="13.8" x14ac:dyDescent="0.25">
      <c r="A13" s="163" t="s">
        <v>109</v>
      </c>
      <c r="B13" s="63" t="s">
        <v>102</v>
      </c>
      <c r="I13" s="701" t="s">
        <v>110</v>
      </c>
      <c r="J13" s="63" t="s">
        <v>589</v>
      </c>
      <c r="AJ13" s="307" t="s">
        <v>582</v>
      </c>
      <c r="AK13" s="177" t="s">
        <v>583</v>
      </c>
      <c r="AM13" s="162"/>
    </row>
    <row r="14" spans="1:39" ht="17.25" customHeight="1" x14ac:dyDescent="0.25">
      <c r="A14" s="145"/>
      <c r="B14" s="216">
        <f>$AK$14</f>
        <v>0</v>
      </c>
      <c r="J14" s="844" t="str">
        <f>AM14</f>
        <v xml:space="preserve"> </v>
      </c>
      <c r="K14" s="844"/>
      <c r="L14" s="844"/>
      <c r="M14" s="844"/>
      <c r="N14" s="844"/>
      <c r="O14" s="844"/>
      <c r="P14" s="844"/>
      <c r="Q14" s="844"/>
      <c r="AJ14" s="663">
        <v>1</v>
      </c>
      <c r="AK14" s="173">
        <f>INDEX('Reference data'!$N$316:$N$318,AJ14)</f>
        <v>0</v>
      </c>
      <c r="AL14" s="665">
        <v>1</v>
      </c>
      <c r="AM14" s="321" t="str">
        <f>INDEX('Reference data'!$N$306:$N$310,'INPUT &amp; OUTPUT'!AL14)</f>
        <v xml:space="preserve"> </v>
      </c>
    </row>
    <row r="15" spans="1:39" ht="10.5" customHeight="1" x14ac:dyDescent="0.25">
      <c r="A15" s="145"/>
      <c r="I15" s="145"/>
      <c r="AJ15" s="306"/>
      <c r="AK15" s="173"/>
      <c r="AM15" s="162"/>
    </row>
    <row r="16" spans="1:39" ht="10.5" customHeight="1" x14ac:dyDescent="0.25">
      <c r="AJ16" s="305"/>
      <c r="AK16" s="169"/>
      <c r="AM16" s="162"/>
    </row>
    <row r="17" spans="1:39" ht="14.25" customHeight="1" x14ac:dyDescent="0.25">
      <c r="AJ17" s="285"/>
      <c r="AK17" s="657"/>
      <c r="AM17" s="162"/>
    </row>
    <row r="18" spans="1:39" ht="13.8" x14ac:dyDescent="0.25">
      <c r="A18" s="701" t="s">
        <v>111</v>
      </c>
      <c r="B18" s="63" t="s">
        <v>902</v>
      </c>
      <c r="I18" s="701" t="s">
        <v>588</v>
      </c>
      <c r="J18" s="63" t="s">
        <v>698</v>
      </c>
      <c r="AJ18" s="305"/>
      <c r="AK18" s="169"/>
      <c r="AM18" s="162"/>
    </row>
    <row r="19" spans="1:39" x14ac:dyDescent="0.25">
      <c r="B19" s="210" t="s">
        <v>807</v>
      </c>
      <c r="C19" s="700"/>
      <c r="D19" s="700"/>
      <c r="E19" s="700"/>
      <c r="F19" s="664" t="s">
        <v>585</v>
      </c>
      <c r="J19" s="210" t="s">
        <v>968</v>
      </c>
      <c r="K19" s="700"/>
      <c r="L19" s="700"/>
      <c r="M19" s="700"/>
      <c r="N19" s="700"/>
      <c r="O19" s="700"/>
      <c r="P19" s="700"/>
      <c r="Q19" s="700"/>
      <c r="R19" s="700"/>
      <c r="S19" s="700"/>
      <c r="T19" s="700"/>
      <c r="U19" s="10"/>
      <c r="V19" s="11"/>
      <c r="W19" s="12"/>
      <c r="Y19" s="730" t="s">
        <v>967</v>
      </c>
      <c r="AJ19" s="305" t="str">
        <f>F19</f>
        <v>YES</v>
      </c>
      <c r="AK19" s="169" t="str">
        <f>IF(AJ19="YES", "WATER charge is applicable","WATER charge is NOT applicable")</f>
        <v>WATER charge is applicable</v>
      </c>
      <c r="AL19" s="40" t="str">
        <f>Y19</f>
        <v>NO</v>
      </c>
      <c r="AM19" s="162" t="str">
        <f>IF(AL19="YES", "Stormwater charge is applicable","Stormwater charge is NOT applicable")</f>
        <v>Stormwater charge is NOT applicable</v>
      </c>
    </row>
    <row r="20" spans="1:39" ht="15" customHeight="1" x14ac:dyDescent="0.25">
      <c r="B20" s="210" t="s">
        <v>808</v>
      </c>
      <c r="C20" s="700"/>
      <c r="D20" s="700"/>
      <c r="E20" s="700"/>
      <c r="F20" s="664" t="s">
        <v>585</v>
      </c>
      <c r="AJ20" s="305" t="str">
        <f>F20</f>
        <v>YES</v>
      </c>
      <c r="AK20" s="169" t="str">
        <f>IF(AJ20="YES", "SEWER charge is applicable","SEWER charge is NOT applicable")</f>
        <v>SEWER charge is applicable</v>
      </c>
      <c r="AM20" s="162"/>
    </row>
    <row r="21" spans="1:39" ht="12" customHeight="1" x14ac:dyDescent="0.25">
      <c r="A21" s="145"/>
      <c r="B21" s="142"/>
      <c r="AJ21" s="702"/>
      <c r="AK21" s="169"/>
      <c r="AM21" s="162"/>
    </row>
    <row r="22" spans="1:39" ht="13.8" x14ac:dyDescent="0.25">
      <c r="A22" s="163" t="s">
        <v>600</v>
      </c>
      <c r="B22" s="63" t="s">
        <v>837</v>
      </c>
      <c r="C22" s="658"/>
      <c r="X22" s="64"/>
      <c r="Y22" s="64"/>
      <c r="Z22" s="64"/>
      <c r="AA22" s="64"/>
      <c r="AJ22" s="305"/>
      <c r="AK22" s="169"/>
      <c r="AM22" s="162"/>
    </row>
    <row r="23" spans="1:39" ht="12.75" customHeight="1" thickBot="1" x14ac:dyDescent="0.3">
      <c r="B23" s="802" t="s">
        <v>213</v>
      </c>
      <c r="C23" s="805" t="s">
        <v>468</v>
      </c>
      <c r="D23" s="793"/>
      <c r="E23" s="793"/>
      <c r="F23" s="793"/>
      <c r="G23" s="793"/>
      <c r="H23" s="793"/>
      <c r="I23" s="793"/>
      <c r="J23" s="793"/>
      <c r="K23" s="793"/>
      <c r="L23" s="793"/>
      <c r="M23" s="793"/>
      <c r="N23" s="793"/>
      <c r="O23" s="793"/>
      <c r="P23" s="793"/>
      <c r="Q23" s="793"/>
      <c r="R23" s="793"/>
      <c r="S23" s="793"/>
      <c r="T23" s="793"/>
      <c r="U23" s="793"/>
      <c r="V23" s="793"/>
      <c r="W23" s="794"/>
      <c r="X23" s="783" t="s">
        <v>469</v>
      </c>
      <c r="Y23" s="784"/>
      <c r="Z23" s="784"/>
      <c r="AA23" s="785"/>
      <c r="AJ23" s="305"/>
      <c r="AK23" s="169"/>
      <c r="AM23" s="304"/>
    </row>
    <row r="24" spans="1:39" ht="13.8" x14ac:dyDescent="0.25">
      <c r="A24" s="145"/>
      <c r="B24" s="803"/>
      <c r="C24" s="806" t="s">
        <v>462</v>
      </c>
      <c r="D24" s="807"/>
      <c r="E24" s="807"/>
      <c r="F24" s="808"/>
      <c r="G24" s="797" t="s">
        <v>464</v>
      </c>
      <c r="H24" s="797"/>
      <c r="I24" s="797"/>
      <c r="J24" s="798"/>
      <c r="K24" s="797" t="s">
        <v>463</v>
      </c>
      <c r="L24" s="797"/>
      <c r="M24" s="797"/>
      <c r="N24" s="798"/>
      <c r="O24" s="797" t="s">
        <v>547</v>
      </c>
      <c r="P24" s="797"/>
      <c r="Q24" s="798"/>
      <c r="R24" s="809" t="s">
        <v>56</v>
      </c>
      <c r="S24" s="810"/>
      <c r="T24" s="810"/>
      <c r="U24" s="811"/>
      <c r="V24" s="825" t="s">
        <v>470</v>
      </c>
      <c r="W24" s="808"/>
      <c r="X24" s="786"/>
      <c r="Y24" s="787"/>
      <c r="Z24" s="787"/>
      <c r="AA24" s="788"/>
      <c r="AJ24" s="305"/>
      <c r="AK24" s="169"/>
      <c r="AM24" s="183" t="s">
        <v>584</v>
      </c>
    </row>
    <row r="25" spans="1:39" ht="13.8" x14ac:dyDescent="0.25">
      <c r="A25" s="145"/>
      <c r="B25" s="804"/>
      <c r="C25" s="812" t="s">
        <v>471</v>
      </c>
      <c r="D25" s="813"/>
      <c r="E25" s="659" t="s">
        <v>90</v>
      </c>
      <c r="F25" s="660" t="s">
        <v>472</v>
      </c>
      <c r="G25" s="781" t="s">
        <v>471</v>
      </c>
      <c r="H25" s="782"/>
      <c r="I25" s="659" t="s">
        <v>90</v>
      </c>
      <c r="J25" s="660" t="s">
        <v>472</v>
      </c>
      <c r="K25" s="789" t="s">
        <v>471</v>
      </c>
      <c r="L25" s="790"/>
      <c r="M25" s="659" t="s">
        <v>90</v>
      </c>
      <c r="N25" s="660" t="s">
        <v>472</v>
      </c>
      <c r="O25" s="661" t="s">
        <v>471</v>
      </c>
      <c r="P25" s="659" t="s">
        <v>90</v>
      </c>
      <c r="Q25" s="662" t="s">
        <v>472</v>
      </c>
      <c r="R25" s="789" t="s">
        <v>473</v>
      </c>
      <c r="S25" s="790"/>
      <c r="T25" s="737" t="s">
        <v>90</v>
      </c>
      <c r="U25" s="738" t="s">
        <v>472</v>
      </c>
      <c r="V25" s="659" t="s">
        <v>90</v>
      </c>
      <c r="W25" s="660" t="s">
        <v>472</v>
      </c>
      <c r="X25" s="301" t="s">
        <v>465</v>
      </c>
      <c r="Y25" s="300" t="s">
        <v>105</v>
      </c>
      <c r="Z25" s="299" t="s">
        <v>104</v>
      </c>
      <c r="AA25" s="742" t="s">
        <v>969</v>
      </c>
      <c r="AJ25" s="305"/>
      <c r="AK25" s="169"/>
      <c r="AM25" s="178"/>
    </row>
    <row r="26" spans="1:39" ht="17.25" customHeight="1" x14ac:dyDescent="0.25">
      <c r="A26" s="145"/>
      <c r="B26" s="323" t="str">
        <f>AK26</f>
        <v/>
      </c>
      <c r="C26" s="209" t="str">
        <f>IF(OR($AK26="",$AK26=0),"",INDEX('Reference data'!$BW$6:$BW$250,$AJ26))</f>
        <v/>
      </c>
      <c r="D26" s="12"/>
      <c r="E26" s="320" t="str">
        <f>IF(OR($AK26="",$AK26=0),"",INDEX('Reference data'!$BZ$6:$BZ$250,$AJ26))</f>
        <v/>
      </c>
      <c r="F26" s="666"/>
      <c r="G26" s="211" t="str">
        <f>IF(OR($AK26="",$AK26=0),"",INDEX('Reference data'!CF$6:CF$250,$AJ26))</f>
        <v/>
      </c>
      <c r="H26" s="12"/>
      <c r="I26" s="320" t="str">
        <f>IF(OR(B26="",B26=0),"",INDEX('Reference data'!CH$6:CH$250,$AJ26))</f>
        <v/>
      </c>
      <c r="J26" s="666"/>
      <c r="K26" s="211" t="str">
        <f>IF(OR($AK26="",$AK26=0),"",INDEX('Reference data'!$CB$6:$CB$250,$AJ26))</f>
        <v/>
      </c>
      <c r="L26" s="12"/>
      <c r="M26" s="320" t="str">
        <f>IF(OR(B26="",B26=0),"",INDEX('Reference data'!CD$6:CD$250,$AJ26))</f>
        <v/>
      </c>
      <c r="N26" s="666"/>
      <c r="O26" s="211" t="str">
        <f>IF(OR(E26="",E26=0),"",INDEX('Reference data'!CJ$6:CJ$250,$AJ26))</f>
        <v/>
      </c>
      <c r="P26" s="302" t="str">
        <f>IF(OR(B26="",B26=0),"",INDEX('Reference data'!CN$6:CN$250,$AJ26))</f>
        <v/>
      </c>
      <c r="Q26" s="666"/>
      <c r="R26" s="211" t="str">
        <f>IF(OR($AK26="",$AK26=0),"",INDEX('Reference data'!CP$6:CP$250,$AJ26))</f>
        <v/>
      </c>
      <c r="S26" s="12"/>
      <c r="T26" s="736" t="str">
        <f>IF(OR($AK26="",$AK26=0),"",INDEX('Reference data'!CR$6:CR$250,$AJ26))</f>
        <v/>
      </c>
      <c r="U26" s="736"/>
      <c r="V26" s="302" t="str">
        <f>IF(OR(AK26=0,AK26=""),"",IF(AND($AK$14="Reconfiguration of Lot",AK26&lt;&gt;0,AK26&lt;&gt;"Rural 10",AK26&lt;&gt;"Rural 40",AK26&lt;&gt;"Rural 400"),"lot","N/A"))</f>
        <v/>
      </c>
      <c r="W26" s="296"/>
      <c r="X26" s="212" t="str">
        <f>IF(OR($AK26="",$AK26=0),"",INDEX('Reference data'!$CT$6:$CT$250,$AJ26))</f>
        <v/>
      </c>
      <c r="Y26" s="244" t="str">
        <f>IF(OR(X26="",X26=0),"",INDEX('Reference data'!$AH$306:$AH$339,MATCH('INPUT &amp; OUTPUT'!X26,'Reference data'!$AC$306:$AC$339,0)))</f>
        <v/>
      </c>
      <c r="Z26" s="216"/>
      <c r="AA26" s="294"/>
      <c r="AJ26" s="305">
        <v>1</v>
      </c>
      <c r="AK26" s="169" t="str">
        <f>IF(AJ26="","",INDEX('Reference data'!$BS$6:$BS$250,AJ26))</f>
        <v/>
      </c>
      <c r="AM26" s="178">
        <f>IF(AJ26="","",INDEX('Reference data'!$CT$6:$CT$250,AJ26))</f>
        <v>0</v>
      </c>
    </row>
    <row r="27" spans="1:39" ht="16.5" customHeight="1" x14ac:dyDescent="0.25">
      <c r="A27" s="145"/>
      <c r="B27" s="323" t="str">
        <f>AK27</f>
        <v/>
      </c>
      <c r="C27" s="209" t="str">
        <f>IF(OR($AK27="",$AK27=0),"",INDEX('Reference data'!$BW$6:$BW$250,$AJ27))</f>
        <v/>
      </c>
      <c r="D27" s="12"/>
      <c r="E27" s="320" t="str">
        <f>IF(OR($AK27="",$AK27=0),"",INDEX('Reference data'!$BZ$6:$BZ$250,$AJ27))</f>
        <v/>
      </c>
      <c r="F27" s="666"/>
      <c r="G27" s="211" t="str">
        <f>IF(OR($AK27="",$AK27=0),"",INDEX('Reference data'!CF$6:CF$250,$AJ27))</f>
        <v/>
      </c>
      <c r="H27" s="12"/>
      <c r="I27" s="320" t="str">
        <f>IF(OR(B27="",B27=0),"",INDEX('Reference data'!CH$6:CH$250,$AJ27))</f>
        <v/>
      </c>
      <c r="J27" s="666"/>
      <c r="K27" s="211" t="str">
        <f>IF(OR($AK27="",$AK27=0),"",INDEX('Reference data'!$CB$6:$CB$250,$AJ27))</f>
        <v/>
      </c>
      <c r="L27" s="12"/>
      <c r="M27" s="320" t="str">
        <f>IF(OR(B27="",B27=0),"",INDEX('Reference data'!CD$6:CD$250,$AJ27))</f>
        <v/>
      </c>
      <c r="N27" s="666"/>
      <c r="O27" s="211" t="str">
        <f>IF(OR(E27="",E27=0),"",INDEX('Reference data'!CJ$6:CJ$250,$AJ27))</f>
        <v/>
      </c>
      <c r="P27" s="302" t="str">
        <f>IF(OR(B27="",B27=0),"",INDEX('Reference data'!CN$6:CN$250,$AJ27))</f>
        <v/>
      </c>
      <c r="Q27" s="666"/>
      <c r="R27" s="211" t="str">
        <f>IF(OR($AK27="",$AK27=0),"",INDEX('Reference data'!CP$6:CP$250,$AJ27))</f>
        <v/>
      </c>
      <c r="S27" s="12"/>
      <c r="T27" s="736" t="str">
        <f>IF(OR($AK27="",$AK27=0),"",INDEX('Reference data'!CR$6:CR$250,$AJ27))</f>
        <v/>
      </c>
      <c r="U27" s="736"/>
      <c r="V27" s="302" t="str">
        <f>IF(OR(AK27=0,AK27=""),"",IF(AND($AK$14="Reconfiguration of Lot",AK27&lt;&gt;0,AK27&lt;&gt;"Rural 10",AK27&lt;&gt;"Rural 40",AK27&lt;&gt;"Rural 400"),"lot","N/A"))</f>
        <v/>
      </c>
      <c r="W27" s="296"/>
      <c r="X27" s="212" t="str">
        <f>IF(OR($AK27="",$AK27=0),"",INDEX('Reference data'!$CT$6:$CT$250,$AJ27))</f>
        <v/>
      </c>
      <c r="Y27" s="244" t="str">
        <f>IF(OR(X27="",X27=0),"",INDEX('Reference data'!$AH$306:$AH$339,MATCH('INPUT &amp; OUTPUT'!X27,'Reference data'!$AC$306:$AC$339,0)))</f>
        <v/>
      </c>
      <c r="Z27" s="216"/>
      <c r="AA27" s="294"/>
      <c r="AJ27" s="305">
        <v>1</v>
      </c>
      <c r="AK27" s="169" t="str">
        <f>IF(AJ27="","",INDEX('Reference data'!$BS$6:$BS$250,AJ27))</f>
        <v/>
      </c>
      <c r="AM27" s="178">
        <f>IF(AJ27="","",INDEX('Reference data'!$CT$6:$CT$250,AJ27))</f>
        <v>0</v>
      </c>
    </row>
    <row r="28" spans="1:39" ht="16.5" customHeight="1" x14ac:dyDescent="0.25">
      <c r="A28" s="145"/>
      <c r="B28" s="323" t="str">
        <f>AK28</f>
        <v/>
      </c>
      <c r="C28" s="209" t="str">
        <f>IF(OR($AK28="",$AK28=0),"",INDEX('Reference data'!$BW$6:$BW$250,$AJ28))</f>
        <v/>
      </c>
      <c r="D28" s="12"/>
      <c r="E28" s="320" t="str">
        <f>IF(OR($AK28="",$AK28=0),"",INDEX('Reference data'!$BZ$6:$BZ$250,$AJ28))</f>
        <v/>
      </c>
      <c r="F28" s="666"/>
      <c r="G28" s="211" t="str">
        <f>IF(OR($AK28="",$AK28=0),"",INDEX('Reference data'!CF$6:CF$250,$AJ28))</f>
        <v/>
      </c>
      <c r="H28" s="12"/>
      <c r="I28" s="320" t="str">
        <f>IF(OR(B28="",B28=0),"",INDEX('Reference data'!CH$6:CH$250,$AJ28))</f>
        <v/>
      </c>
      <c r="J28" s="666"/>
      <c r="K28" s="211" t="str">
        <f>IF(OR($AK28="",$AK28=0),"",INDEX('Reference data'!$CB$6:$CB$250,$AJ28))</f>
        <v/>
      </c>
      <c r="L28" s="12"/>
      <c r="M28" s="320" t="str">
        <f>IF(OR(B28="",B28=0),"",INDEX('Reference data'!CD$6:CD$250,$AJ28))</f>
        <v/>
      </c>
      <c r="N28" s="666"/>
      <c r="O28" s="211" t="str">
        <f>IF(OR(E28="",E28=0),"",INDEX('Reference data'!CJ$6:CJ$250,$AJ28))</f>
        <v/>
      </c>
      <c r="P28" s="302" t="str">
        <f>IF(OR(B28="",B28=0),"",INDEX('Reference data'!CN$6:CN$250,$AJ28))</f>
        <v/>
      </c>
      <c r="Q28" s="666"/>
      <c r="R28" s="211" t="str">
        <f>IF(OR($AK28="",$AK28=0),"",INDEX('Reference data'!CP$6:CP$250,$AJ28))</f>
        <v/>
      </c>
      <c r="S28" s="12"/>
      <c r="T28" s="736" t="str">
        <f>IF(OR($AK28="",$AK28=0),"",INDEX('Reference data'!CR$6:CR$250,$AJ28))</f>
        <v/>
      </c>
      <c r="U28" s="736"/>
      <c r="V28" s="302" t="str">
        <f>IF(OR(AK28=0,AK28=""),"",IF(AND($AK$14="Reconfiguration of Lot",AK28&lt;&gt;0,AK28&lt;&gt;"Rural 10",AK28&lt;&gt;"Rural 40",AK28&lt;&gt;"Rural 400"),"lot","N/A"))</f>
        <v/>
      </c>
      <c r="W28" s="296"/>
      <c r="X28" s="212" t="str">
        <f>IF(OR($AK28="",$AK28=0),"",INDEX('Reference data'!$CT$6:$CT$250,$AJ28))</f>
        <v/>
      </c>
      <c r="Y28" s="244" t="str">
        <f>IF(OR(X28="",X28=0),"",INDEX('Reference data'!$AH$306:$AH$339,MATCH('INPUT &amp; OUTPUT'!X28,'Reference data'!$AC$306:$AC$339,0)))</f>
        <v/>
      </c>
      <c r="Z28" s="216"/>
      <c r="AA28" s="294"/>
      <c r="AJ28" s="305">
        <v>1</v>
      </c>
      <c r="AK28" s="169" t="str">
        <f>IF(AJ28="","",INDEX('Reference data'!$BS$6:$BS$250,AJ28))</f>
        <v/>
      </c>
      <c r="AM28" s="178">
        <f>IF(AJ28="","",INDEX('Reference data'!$CT$6:$CT$250,AJ28))</f>
        <v>0</v>
      </c>
    </row>
    <row r="29" spans="1:39" ht="17.25" customHeight="1" x14ac:dyDescent="0.25">
      <c r="A29" s="145"/>
      <c r="B29" s="323" t="str">
        <f>AK29</f>
        <v/>
      </c>
      <c r="C29" s="209" t="str">
        <f>IF(OR($AK29="",$AK29=0),"",INDEX('Reference data'!$BW$6:$BW$250,$AJ29))</f>
        <v/>
      </c>
      <c r="D29" s="12"/>
      <c r="E29" s="320" t="str">
        <f>IF(OR($AK29="",$AK29=0),"",INDEX('Reference data'!$BZ$6:$BZ$250,$AJ29))</f>
        <v/>
      </c>
      <c r="F29" s="666"/>
      <c r="G29" s="211" t="str">
        <f>IF(OR($AK29="",$AK29=0),"",INDEX('Reference data'!CF$6:CF$250,$AJ29))</f>
        <v/>
      </c>
      <c r="H29" s="12"/>
      <c r="I29" s="320" t="str">
        <f>IF(OR(B29="",B29=0),"",INDEX('Reference data'!CH$6:CH$250,$AJ29))</f>
        <v/>
      </c>
      <c r="J29" s="666"/>
      <c r="K29" s="211" t="str">
        <f>IF(OR($AK29="",$AK29=0),"",INDEX('Reference data'!$CB$6:$CB$250,$AJ29))</f>
        <v/>
      </c>
      <c r="L29" s="12"/>
      <c r="M29" s="320" t="str">
        <f>IF(OR(B29="",B29=0),"",INDEX('Reference data'!CD$6:CD$250,$AJ29))</f>
        <v/>
      </c>
      <c r="N29" s="666"/>
      <c r="O29" s="211" t="str">
        <f>IF(OR(E29="",E29=0),"",INDEX('Reference data'!CJ$6:CJ$250,$AJ29))</f>
        <v/>
      </c>
      <c r="P29" s="302" t="str">
        <f>IF(OR(B29="",B29=0),"",INDEX('Reference data'!CN$6:CN$250,$AJ29))</f>
        <v/>
      </c>
      <c r="Q29" s="666"/>
      <c r="R29" s="211" t="str">
        <f>IF(OR($AK29="",$AK29=0),"",INDEX('Reference data'!CP$6:CP$250,$AJ29))</f>
        <v/>
      </c>
      <c r="S29" s="12"/>
      <c r="T29" s="736" t="str">
        <f>IF(OR($AK29="",$AK29=0),"",INDEX('Reference data'!CR$6:CR$250,$AJ29))</f>
        <v/>
      </c>
      <c r="U29" s="736"/>
      <c r="V29" s="302" t="str">
        <f>IF(OR(AK29=0,AK29=""),"",IF(AND($AK$14="Reconfiguration of Lot",AK29&lt;&gt;0,AK29&lt;&gt;"Rural 10",AK29&lt;&gt;"Rural 40",AK29&lt;&gt;"Rural 400"),"lot","N/A"))</f>
        <v/>
      </c>
      <c r="W29" s="296"/>
      <c r="X29" s="212" t="str">
        <f>IF(OR($AK29="",$AK29=0),"",INDEX('Reference data'!$CT$6:$CT$250,$AJ29))</f>
        <v/>
      </c>
      <c r="Y29" s="244" t="str">
        <f>IF(OR(X29="",X29=0),"",INDEX('Reference data'!$AH$306:$AH$339,MATCH('INPUT &amp; OUTPUT'!X29,'Reference data'!$AC$306:$AC$339,0)))</f>
        <v/>
      </c>
      <c r="Z29" s="216"/>
      <c r="AA29" s="294"/>
      <c r="AJ29" s="305">
        <v>1</v>
      </c>
      <c r="AK29" s="169" t="str">
        <f>IF(AJ29="","",INDEX('Reference data'!$BS$6:$BS$250,AJ29))</f>
        <v/>
      </c>
      <c r="AM29" s="178">
        <f>IF(AJ29="","",INDEX('Reference data'!$CT$6:$CT$250,AJ29))</f>
        <v>0</v>
      </c>
    </row>
    <row r="30" spans="1:39" ht="17.25" customHeight="1" x14ac:dyDescent="0.25">
      <c r="A30" s="145"/>
      <c r="B30" s="323" t="str">
        <f>AK30</f>
        <v/>
      </c>
      <c r="C30" s="209" t="str">
        <f>IF(OR($AK30="",$AK30=0),"",INDEX('Reference data'!$BW$6:$BW$250,$AJ30))</f>
        <v/>
      </c>
      <c r="D30" s="12"/>
      <c r="E30" s="320" t="str">
        <f>IF(OR($AK30="",$AK30=0),"",INDEX('Reference data'!$BZ$6:$BZ$250,$AJ30))</f>
        <v/>
      </c>
      <c r="F30" s="666"/>
      <c r="G30" s="211" t="str">
        <f>IF(OR($AK30="",$AK30=0),"",INDEX('Reference data'!CF$6:CF$250,$AJ30))</f>
        <v/>
      </c>
      <c r="H30" s="12"/>
      <c r="I30" s="320" t="str">
        <f>IF(OR(B30="",B30=0),"",INDEX('Reference data'!CH$6:CH$250,$AJ30))</f>
        <v/>
      </c>
      <c r="J30" s="666"/>
      <c r="K30" s="211" t="str">
        <f>IF(OR($AK30="",$AK30=0),"",INDEX('Reference data'!$CB$6:$CB$250,$AJ30))</f>
        <v/>
      </c>
      <c r="L30" s="12"/>
      <c r="M30" s="320" t="str">
        <f>IF(OR(B30="",B30=0),"",INDEX('Reference data'!CD$6:CD$250,$AJ30))</f>
        <v/>
      </c>
      <c r="N30" s="666"/>
      <c r="O30" s="211" t="str">
        <f>IF(OR(E30="",E30=0),"",INDEX('Reference data'!CJ$6:CJ$250,$AJ30))</f>
        <v/>
      </c>
      <c r="P30" s="302" t="str">
        <f>IF(OR(B30="",B30=0),"",INDEX('Reference data'!CN$6:CN$250,$AJ30))</f>
        <v/>
      </c>
      <c r="Q30" s="666"/>
      <c r="R30" s="211" t="str">
        <f>IF(OR($AK30="",$AK30=0),"",INDEX('Reference data'!CP$6:CP$250,$AJ30))</f>
        <v/>
      </c>
      <c r="S30" s="12"/>
      <c r="T30" s="736" t="str">
        <f>IF(OR($AK30="",$AK30=0),"",INDEX('Reference data'!CR$6:CR$250,$AJ30))</f>
        <v/>
      </c>
      <c r="U30" s="736"/>
      <c r="V30" s="302" t="str">
        <f>IF(OR(AK30=0,AK30=""),"",IF(AND($AK$14="Reconfiguration of Lot",AK30&lt;&gt;0,AK30&lt;&gt;"Rural 10",AK30&lt;&gt;"Rural 40",AK30&lt;&gt;"Rural 400"),"lot","N/A"))</f>
        <v/>
      </c>
      <c r="W30" s="296"/>
      <c r="X30" s="212" t="str">
        <f>IF(OR($AK30="",$AK30=0),"",INDEX('Reference data'!$CT$6:$CT$250,$AJ30))</f>
        <v/>
      </c>
      <c r="Y30" s="244" t="str">
        <f>IF(OR(X30="",X30=0),"",INDEX('Reference data'!$AH$306:$AH$339,MATCH('INPUT &amp; OUTPUT'!X30,'Reference data'!$AC$306:$AC$339,0)))</f>
        <v/>
      </c>
      <c r="Z30" s="216"/>
      <c r="AA30" s="294"/>
      <c r="AJ30" s="305">
        <v>1</v>
      </c>
      <c r="AK30" s="169" t="str">
        <f>IF(AJ30="","",INDEX('Reference data'!$BS$6:$BS$250,AJ30))</f>
        <v/>
      </c>
      <c r="AM30" s="178">
        <f>IF(AJ30="","",INDEX('Reference data'!$CT$6:$CT$250,AJ30))</f>
        <v>0</v>
      </c>
    </row>
    <row r="31" spans="1:39" ht="18" customHeight="1" x14ac:dyDescent="0.25">
      <c r="A31" s="145"/>
      <c r="B31" s="667" t="str">
        <f>IF(OR(E31&lt;&gt;"",I31&lt;&gt;"",M31&lt;&gt;""),"Summarise First Principles Assessment (FPA):","")</f>
        <v/>
      </c>
      <c r="C31" s="236"/>
      <c r="D31" s="5"/>
      <c r="E31" s="293" t="str">
        <f>IF(OR(E26="FPA",E27="FPA",E28="FPA",E29="FPA",E30="FPA"),"TDU","")</f>
        <v/>
      </c>
      <c r="F31" s="298"/>
      <c r="G31" s="297" t="s">
        <v>92</v>
      </c>
      <c r="H31" s="5"/>
      <c r="I31" s="293" t="str">
        <f>IF(OR(I26="FPA",I27="FPA",I28="FPA",I29="FPA",I30="FPA",I26="TCC advised",I27="TCC advised",I28="TCC advised",I29="TCC advised",I30="TCC advised"),"EP","")</f>
        <v/>
      </c>
      <c r="J31" s="298"/>
      <c r="K31" s="297" t="s">
        <v>92</v>
      </c>
      <c r="L31" s="5"/>
      <c r="M31" s="293" t="str">
        <f>IF(OR(M26="TBA",M27="TBA",M28="TBA",M29="TBA",M30="TBA",M26="eq. SU from water",M27="eq. SU from water",M28="eq. SU from water",M29="eq. SU from water",M30="eq. SU from water"),"SU","")</f>
        <v/>
      </c>
      <c r="N31" s="298"/>
      <c r="O31" s="292"/>
      <c r="P31" s="291" t="str">
        <f>IF(OR(P26="FPA",P27="FPA",P28="FPA",P29="FPA",P30="FPA"),"DU","")</f>
        <v/>
      </c>
      <c r="Q31" s="298"/>
      <c r="R31" s="297"/>
      <c r="S31" s="5"/>
      <c r="T31" s="739"/>
      <c r="U31" s="740"/>
      <c r="V31" s="295"/>
      <c r="W31" s="296"/>
      <c r="X31" s="290"/>
      <c r="Y31" s="289" t="str">
        <f>IF(OR(Y26="TBA",Y27="TBA",Y28="TBA",Y29="TBA",Y30="TBA"),"$","")</f>
        <v/>
      </c>
      <c r="Z31" s="288"/>
      <c r="AA31" s="294"/>
      <c r="AJ31" s="305"/>
      <c r="AK31" s="169"/>
      <c r="AM31" s="178"/>
    </row>
    <row r="32" spans="1:39" ht="12" hidden="1" customHeight="1" x14ac:dyDescent="0.25">
      <c r="A32" s="145"/>
      <c r="X32" s="64"/>
      <c r="Y32" s="780" t="str">
        <f>IF(AND(OR(Y26="TBA",Y27="TBA",Y28="TBA",Y29="TBA",Y30="TBA"),Z31=""),"TBA = Not specified, enter PSP charge ($) as qty. on the bottom row in SPRP max calculation for this land use.","")</f>
        <v/>
      </c>
      <c r="Z32" s="780"/>
      <c r="AA32" s="780"/>
      <c r="AB32" s="780"/>
      <c r="AJ32" s="305"/>
      <c r="AK32" s="169"/>
      <c r="AM32" s="178"/>
    </row>
    <row r="33" spans="1:54" ht="9" hidden="1" customHeight="1" x14ac:dyDescent="0.25">
      <c r="A33" s="145"/>
      <c r="Y33" s="780"/>
      <c r="Z33" s="780"/>
      <c r="AA33" s="780"/>
      <c r="AB33" s="780"/>
      <c r="AJ33" s="305"/>
      <c r="AK33" s="169"/>
      <c r="AM33" s="178"/>
    </row>
    <row r="34" spans="1:54" ht="13.8" thickBot="1" x14ac:dyDescent="0.3">
      <c r="A34" s="607" t="s">
        <v>931</v>
      </c>
      <c r="B34" s="325" t="s">
        <v>838</v>
      </c>
      <c r="C34" s="175"/>
      <c r="D34" s="175"/>
      <c r="E34" s="633"/>
      <c r="F34" s="64"/>
      <c r="G34" s="64"/>
      <c r="H34" s="64"/>
      <c r="I34" s="64"/>
      <c r="J34" s="64"/>
      <c r="K34" s="64"/>
      <c r="L34" s="64"/>
      <c r="M34" s="64"/>
      <c r="N34" s="64"/>
      <c r="O34" s="64"/>
      <c r="P34" s="64"/>
      <c r="Q34" s="64"/>
      <c r="R34" s="64"/>
      <c r="S34" s="64"/>
      <c r="T34" s="64"/>
      <c r="U34" s="64"/>
      <c r="V34" s="64"/>
      <c r="W34" s="64"/>
      <c r="X34" s="64"/>
      <c r="Y34" s="64"/>
      <c r="Z34" s="64"/>
      <c r="AA34" s="64"/>
      <c r="AJ34" s="305"/>
      <c r="AK34" s="169"/>
      <c r="AM34" s="178"/>
    </row>
    <row r="35" spans="1:54" hidden="1" x14ac:dyDescent="0.25">
      <c r="B35" s="803" t="s">
        <v>213</v>
      </c>
      <c r="C35" s="791" t="s">
        <v>468</v>
      </c>
      <c r="D35" s="792"/>
      <c r="E35" s="792"/>
      <c r="F35" s="793"/>
      <c r="G35" s="793"/>
      <c r="H35" s="793"/>
      <c r="I35" s="793"/>
      <c r="J35" s="793"/>
      <c r="K35" s="793"/>
      <c r="L35" s="793"/>
      <c r="M35" s="793"/>
      <c r="N35" s="793"/>
      <c r="O35" s="793"/>
      <c r="P35" s="793"/>
      <c r="Q35" s="793"/>
      <c r="R35" s="793"/>
      <c r="S35" s="793"/>
      <c r="T35" s="793"/>
      <c r="U35" s="793"/>
      <c r="V35" s="793"/>
      <c r="W35" s="794"/>
      <c r="X35" s="783" t="s">
        <v>469</v>
      </c>
      <c r="Y35" s="784"/>
      <c r="Z35" s="784"/>
      <c r="AA35" s="785"/>
      <c r="AJ35" s="305"/>
      <c r="AK35" s="169"/>
      <c r="AM35" s="178"/>
    </row>
    <row r="36" spans="1:54" ht="13.8" hidden="1" x14ac:dyDescent="0.25">
      <c r="A36" s="145"/>
      <c r="B36" s="803"/>
      <c r="C36" s="806" t="s">
        <v>462</v>
      </c>
      <c r="D36" s="807"/>
      <c r="E36" s="807"/>
      <c r="F36" s="808"/>
      <c r="G36" s="797" t="s">
        <v>464</v>
      </c>
      <c r="H36" s="797"/>
      <c r="I36" s="797"/>
      <c r="J36" s="798"/>
      <c r="K36" s="797" t="s">
        <v>463</v>
      </c>
      <c r="L36" s="797"/>
      <c r="M36" s="797"/>
      <c r="N36" s="798"/>
      <c r="O36" s="826" t="s">
        <v>547</v>
      </c>
      <c r="P36" s="827"/>
      <c r="Q36" s="828"/>
      <c r="R36" s="825" t="s">
        <v>56</v>
      </c>
      <c r="S36" s="807"/>
      <c r="T36" s="807"/>
      <c r="U36" s="808"/>
      <c r="V36" s="179" t="s">
        <v>470</v>
      </c>
      <c r="W36" s="180"/>
      <c r="X36" s="786"/>
      <c r="Y36" s="787"/>
      <c r="Z36" s="787"/>
      <c r="AA36" s="788"/>
      <c r="AJ36" s="305"/>
      <c r="AK36" s="169"/>
      <c r="AM36" s="178"/>
    </row>
    <row r="37" spans="1:54" ht="14.4" hidden="1" thickBot="1" x14ac:dyDescent="0.3">
      <c r="A37" s="145"/>
      <c r="B37" s="804"/>
      <c r="C37" s="812" t="s">
        <v>471</v>
      </c>
      <c r="D37" s="813"/>
      <c r="E37" s="181" t="s">
        <v>90</v>
      </c>
      <c r="F37" s="182" t="s">
        <v>472</v>
      </c>
      <c r="G37" s="795" t="s">
        <v>471</v>
      </c>
      <c r="H37" s="796"/>
      <c r="I37" s="181" t="s">
        <v>90</v>
      </c>
      <c r="J37" s="182" t="s">
        <v>472</v>
      </c>
      <c r="K37" s="814" t="s">
        <v>471</v>
      </c>
      <c r="L37" s="813"/>
      <c r="M37" s="181" t="s">
        <v>90</v>
      </c>
      <c r="N37" s="182" t="s">
        <v>472</v>
      </c>
      <c r="O37" s="200" t="s">
        <v>471</v>
      </c>
      <c r="P37" s="181" t="s">
        <v>90</v>
      </c>
      <c r="Q37" s="195" t="s">
        <v>472</v>
      </c>
      <c r="R37" s="814" t="s">
        <v>473</v>
      </c>
      <c r="S37" s="813"/>
      <c r="T37" s="181" t="s">
        <v>90</v>
      </c>
      <c r="U37" s="182" t="s">
        <v>472</v>
      </c>
      <c r="V37" s="181" t="s">
        <v>90</v>
      </c>
      <c r="W37" s="182" t="s">
        <v>472</v>
      </c>
      <c r="X37" s="281" t="s">
        <v>465</v>
      </c>
      <c r="Y37" s="278" t="s">
        <v>105</v>
      </c>
      <c r="Z37" s="280" t="s">
        <v>104</v>
      </c>
      <c r="AA37" s="279" t="s">
        <v>474</v>
      </c>
      <c r="AJ37" s="305"/>
      <c r="AK37" s="169"/>
      <c r="AM37" s="178"/>
      <c r="AN37" s="73" t="s">
        <v>896</v>
      </c>
    </row>
    <row r="38" spans="1:54" ht="16.5" customHeight="1" x14ac:dyDescent="0.3">
      <c r="A38" s="145"/>
      <c r="B38" s="323" t="str">
        <f>AK38</f>
        <v/>
      </c>
      <c r="C38" s="209" t="str">
        <f>IF(OR($AK38="",$AK38=0),"",INDEX('Reference data'!$BW$6:$BW$250,$AJ38))</f>
        <v/>
      </c>
      <c r="D38" s="12"/>
      <c r="E38" s="320" t="str">
        <f>IF(OR($AK38="",$AK38=0),"",INDEX('Reference data'!$BZ$6:$BZ$250,$AJ38))</f>
        <v/>
      </c>
      <c r="F38" s="666"/>
      <c r="G38" s="211" t="str">
        <f>IF(OR($AK38="",$AK38=0),"",INDEX('Reference data'!CF$6:CF$250,$AJ38))</f>
        <v/>
      </c>
      <c r="H38" s="12"/>
      <c r="I38" s="320" t="str">
        <f>IF(OR(B38="",B38=0),"",INDEX('Reference data'!CH$6:CH$250,$AJ38))</f>
        <v/>
      </c>
      <c r="J38" s="666"/>
      <c r="K38" s="211" t="str">
        <f>IF(OR($AK38="",$AK38=0),"",INDEX('Reference data'!$CB$6:$CB$250,$AJ38))</f>
        <v/>
      </c>
      <c r="L38" s="12"/>
      <c r="M38" s="320" t="str">
        <f>IF(OR(B38="",B38=0),"",INDEX('Reference data'!CD$6:CD$250,$AJ38))</f>
        <v/>
      </c>
      <c r="N38" s="666"/>
      <c r="O38" s="211" t="str">
        <f>IF(OR(E38="",E38=0),"",INDEX('Reference data'!CJ$6:CJ$250,$AJ38))</f>
        <v/>
      </c>
      <c r="P38" s="302" t="str">
        <f>IF(OR(B38="",B38=0),"",INDEX('Reference data'!CN$6:CN$250,$AJ38))</f>
        <v/>
      </c>
      <c r="Q38" s="666"/>
      <c r="R38" s="211" t="str">
        <f>IF(OR($AK38="",$AK38=0),"",INDEX('Reference data'!CP$6:CP$250,$AJ38))</f>
        <v/>
      </c>
      <c r="S38" s="12"/>
      <c r="T38" s="736" t="str">
        <f>IF(OR($AK38="",$AK38=0),"",INDEX('Reference data'!CR$6:CR$250,$AJ38))</f>
        <v/>
      </c>
      <c r="U38" s="736"/>
      <c r="V38" s="302" t="str">
        <f>IF(OR(AK38=0,AK38=""),"",IF(AND($AK$14="Reconfiguration of Lot",AK38&lt;&gt;0,AK38&lt;&gt;"Rural 10",AK38&lt;&gt;"Rural 40",AK38&lt;&gt;"Rural 400"),"lot","N/A"))</f>
        <v/>
      </c>
      <c r="W38" s="296"/>
      <c r="X38" s="212" t="str">
        <f>IF(OR($AK38="",$AK38=0),"",INDEX('Reference data'!$CT$6:$CT$250,$AJ38))</f>
        <v/>
      </c>
      <c r="Y38" s="244" t="str">
        <f>IF(OR(X38="",X38=0),"",INDEX('Reference data'!$AH$306:$AH$339,MATCH('INPUT &amp; OUTPUT'!X38,'Reference data'!$AC$306:$AC$339,0)))</f>
        <v/>
      </c>
      <c r="Z38" s="216"/>
      <c r="AA38" s="294"/>
      <c r="AJ38" s="305">
        <v>1</v>
      </c>
      <c r="AK38" s="169" t="str">
        <f>IF(AJ38="","",INDEX('Reference data'!$BS$6:$BS$250,AJ38))</f>
        <v/>
      </c>
      <c r="AM38" s="356">
        <f>IF(AJ38="","",INDEX('Reference data'!$CT$6:$CT$250,AJ38))</f>
        <v>0</v>
      </c>
      <c r="AN38" s="718" t="s">
        <v>895</v>
      </c>
      <c r="AO38" s="719"/>
      <c r="AP38" s="719"/>
      <c r="AQ38" s="719"/>
      <c r="AR38" s="719"/>
      <c r="AS38" s="719"/>
      <c r="AT38" s="719"/>
      <c r="AU38" s="719"/>
      <c r="AV38" s="719"/>
      <c r="AW38" s="720"/>
    </row>
    <row r="39" spans="1:54" ht="16.5" customHeight="1" x14ac:dyDescent="0.25">
      <c r="A39" s="145"/>
      <c r="B39" s="323" t="str">
        <f>AK39</f>
        <v/>
      </c>
      <c r="C39" s="209" t="str">
        <f>IF(OR($AK39="",$AK39=0),"",INDEX('Reference data'!$BW$6:$BW$250,$AJ39))</f>
        <v/>
      </c>
      <c r="D39" s="12"/>
      <c r="E39" s="320" t="str">
        <f>IF(OR($AK39="",$AK39=0),"",INDEX('Reference data'!$BZ$6:$BZ$250,$AJ39))</f>
        <v/>
      </c>
      <c r="F39" s="666"/>
      <c r="G39" s="211" t="str">
        <f>IF(OR($AK39="",$AK39=0),"",INDEX('Reference data'!CF$6:CF$250,$AJ39))</f>
        <v/>
      </c>
      <c r="H39" s="12"/>
      <c r="I39" s="320" t="str">
        <f>IF(OR(B39="",B39=0),"",INDEX('Reference data'!CH$6:CH$250,$AJ39))</f>
        <v/>
      </c>
      <c r="J39" s="666"/>
      <c r="K39" s="211" t="str">
        <f>IF(OR($AK39="",$AK39=0),"",INDEX('Reference data'!$CB$6:$CB$250,$AJ39))</f>
        <v/>
      </c>
      <c r="L39" s="12"/>
      <c r="M39" s="320" t="str">
        <f>IF(OR(B39="",B39=0),"",INDEX('Reference data'!CD$6:CD$250,$AJ39))</f>
        <v/>
      </c>
      <c r="N39" s="666"/>
      <c r="O39" s="211" t="str">
        <f>IF(OR(E39="",E39=0),"",INDEX('Reference data'!CJ$6:CJ$250,$AJ39))</f>
        <v/>
      </c>
      <c r="P39" s="302" t="str">
        <f>IF(OR(B39="",B39=0),"",INDEX('Reference data'!CN$6:CN$250,$AJ39))</f>
        <v/>
      </c>
      <c r="Q39" s="666"/>
      <c r="R39" s="211" t="str">
        <f>IF(OR($AK39="",$AK39=0),"",INDEX('Reference data'!CP$6:CP$250,$AJ39))</f>
        <v/>
      </c>
      <c r="S39" s="12"/>
      <c r="T39" s="736" t="str">
        <f>IF(OR($AK39="",$AK39=0),"",INDEX('Reference data'!CR$6:CR$250,$AJ39))</f>
        <v/>
      </c>
      <c r="U39" s="736"/>
      <c r="V39" s="302" t="str">
        <f>IF(OR(AK39=0,AK39=""),"",IF(AND($AK$14="Reconfiguration of Lot",AK39&lt;&gt;0,AK39&lt;&gt;"Rural 10",AK39&lt;&gt;"Rural 40",AK39&lt;&gt;"Rural 400"),"lot","N/A"))</f>
        <v/>
      </c>
      <c r="W39" s="296"/>
      <c r="X39" s="212" t="str">
        <f>IF(OR($AK39="",$AK39=0),"",INDEX('Reference data'!$CT$6:$CT$250,$AJ39))</f>
        <v/>
      </c>
      <c r="Y39" s="244" t="str">
        <f>IF(OR(X39="",X39=0),"",INDEX('Reference data'!$AH$306:$AH$339,MATCH('INPUT &amp; OUTPUT'!X39,'Reference data'!$AC$306:$AC$339,0)))</f>
        <v/>
      </c>
      <c r="Z39" s="216"/>
      <c r="AA39" s="294"/>
      <c r="AJ39" s="305">
        <v>1</v>
      </c>
      <c r="AK39" s="169" t="str">
        <f>IF(AJ39="","",INDEX('Reference data'!$BS$6:$BS$250,AJ39))</f>
        <v/>
      </c>
      <c r="AM39" s="356">
        <f>IF(AJ39="","",INDEX('Reference data'!$CT$6:$CT$250,AJ39))</f>
        <v>0</v>
      </c>
      <c r="AN39" s="721"/>
      <c r="AO39" s="142" t="s">
        <v>859</v>
      </c>
      <c r="AV39" s="334" t="s">
        <v>894</v>
      </c>
      <c r="AW39" s="722"/>
    </row>
    <row r="40" spans="1:54" ht="16.5" customHeight="1" x14ac:dyDescent="0.25">
      <c r="A40" s="145"/>
      <c r="B40" s="323" t="str">
        <f>AK40</f>
        <v/>
      </c>
      <c r="C40" s="209" t="str">
        <f>IF(OR($AK40="",$AK40=0),"",INDEX('Reference data'!$BW$6:$BW$250,$AJ40))</f>
        <v/>
      </c>
      <c r="D40" s="12"/>
      <c r="E40" s="320" t="str">
        <f>IF(OR($AK40="",$AK40=0),"",INDEX('Reference data'!$BZ$6:$BZ$250,$AJ40))</f>
        <v/>
      </c>
      <c r="F40" s="666"/>
      <c r="G40" s="211" t="str">
        <f>IF(OR($AK40="",$AK40=0),"",INDEX('Reference data'!CF$6:CF$250,$AJ40))</f>
        <v/>
      </c>
      <c r="H40" s="12"/>
      <c r="I40" s="320" t="str">
        <f>IF(OR(B40="",B40=0),"",INDEX('Reference data'!CH$6:CH$250,$AJ40))</f>
        <v/>
      </c>
      <c r="J40" s="666"/>
      <c r="K40" s="211" t="str">
        <f>IF(OR($AK40="",$AK40=0),"",INDEX('Reference data'!$CB$6:$CB$250,$AJ40))</f>
        <v/>
      </c>
      <c r="L40" s="12"/>
      <c r="M40" s="320" t="str">
        <f>IF(OR(B40="",B40=0),"",INDEX('Reference data'!CD$6:CD$250,$AJ40))</f>
        <v/>
      </c>
      <c r="N40" s="666"/>
      <c r="O40" s="211" t="str">
        <f>IF(OR(E40="",E40=0),"",INDEX('Reference data'!CJ$6:CJ$250,$AJ40))</f>
        <v/>
      </c>
      <c r="P40" s="302" t="str">
        <f>IF(OR(B40="",B40=0),"",INDEX('Reference data'!CN$6:CN$250,$AJ40))</f>
        <v/>
      </c>
      <c r="Q40" s="666"/>
      <c r="R40" s="211" t="str">
        <f>IF(OR($AK40="",$AK40=0),"",INDEX('Reference data'!CP$6:CP$250,$AJ40))</f>
        <v/>
      </c>
      <c r="S40" s="12"/>
      <c r="T40" s="736" t="str">
        <f>IF(OR($AK40="",$AK40=0),"",INDEX('Reference data'!CR$6:CR$250,$AJ40))</f>
        <v/>
      </c>
      <c r="U40" s="736"/>
      <c r="V40" s="302" t="str">
        <f>IF(OR(AK40=0,AK40=""),"",IF(AND($AK$14="Reconfiguration of Lot",AK40&lt;&gt;0,AK40&lt;&gt;"Rural 10",AK40&lt;&gt;"Rural 40",AK40&lt;&gt;"Rural 400"),"lot","N/A"))</f>
        <v/>
      </c>
      <c r="W40" s="296"/>
      <c r="X40" s="212" t="str">
        <f>IF(OR($AK40="",$AK40=0),"",INDEX('Reference data'!$CT$6:$CT$250,$AJ40))</f>
        <v/>
      </c>
      <c r="Y40" s="244" t="str">
        <f>IF(OR(X40="",X40=0),"",INDEX('Reference data'!$AH$306:$AH$339,MATCH('INPUT &amp; OUTPUT'!X40,'Reference data'!$AC$306:$AC$339,0)))</f>
        <v/>
      </c>
      <c r="Z40" s="216"/>
      <c r="AA40" s="294"/>
      <c r="AJ40" s="305">
        <v>1</v>
      </c>
      <c r="AK40" s="169" t="str">
        <f>IF(AJ40="","",INDEX('Reference data'!$BS$6:$BS$250,AJ40))</f>
        <v/>
      </c>
      <c r="AM40" s="356">
        <f>IF(AJ40="","",INDEX('Reference data'!$CT$6:$CT$250,AJ40))</f>
        <v>0</v>
      </c>
      <c r="AN40" s="721"/>
      <c r="AO40" s="335" t="s">
        <v>462</v>
      </c>
      <c r="AP40" s="335" t="s">
        <v>464</v>
      </c>
      <c r="AQ40" s="335" t="s">
        <v>463</v>
      </c>
      <c r="AR40" s="335" t="s">
        <v>547</v>
      </c>
      <c r="AS40" s="335" t="s">
        <v>56</v>
      </c>
      <c r="AT40" s="335" t="s">
        <v>470</v>
      </c>
      <c r="AU40" s="353" t="s">
        <v>893</v>
      </c>
      <c r="AV40" s="354" t="s">
        <v>893</v>
      </c>
      <c r="AW40" s="722"/>
    </row>
    <row r="41" spans="1:54" ht="16.5" customHeight="1" x14ac:dyDescent="0.25">
      <c r="A41" s="145"/>
      <c r="B41" s="323" t="str">
        <f>AK41</f>
        <v/>
      </c>
      <c r="C41" s="209" t="str">
        <f>IF(OR($AK41="",$AK41=0),"",INDEX('Reference data'!$BW$6:$BW$250,$AJ41))</f>
        <v/>
      </c>
      <c r="D41" s="12"/>
      <c r="E41" s="320" t="str">
        <f>IF(OR($AK41="",$AK41=0),"",INDEX('Reference data'!$BZ$6:$BZ$250,$AJ41))</f>
        <v/>
      </c>
      <c r="F41" s="666"/>
      <c r="G41" s="211" t="str">
        <f>IF(OR($AK41="",$AK41=0),"",INDEX('Reference data'!CF$6:CF$250,$AJ41))</f>
        <v/>
      </c>
      <c r="H41" s="12"/>
      <c r="I41" s="320" t="str">
        <f>IF(OR(B41="",B41=0),"",INDEX('Reference data'!CH$6:CH$250,$AJ41))</f>
        <v/>
      </c>
      <c r="J41" s="666"/>
      <c r="K41" s="211" t="str">
        <f>IF(OR($AK41="",$AK41=0),"",INDEX('Reference data'!$CB$6:$CB$250,$AJ41))</f>
        <v/>
      </c>
      <c r="L41" s="12"/>
      <c r="M41" s="320" t="str">
        <f>IF(OR(B41="",B41=0),"",INDEX('Reference data'!CD$6:CD$250,$AJ41))</f>
        <v/>
      </c>
      <c r="N41" s="666"/>
      <c r="O41" s="211" t="str">
        <f>IF(OR(E41="",E41=0),"",INDEX('Reference data'!CJ$6:CJ$250,$AJ41))</f>
        <v/>
      </c>
      <c r="P41" s="302" t="str">
        <f>IF(OR(B41="",B41=0),"",INDEX('Reference data'!CN$6:CN$250,$AJ41))</f>
        <v/>
      </c>
      <c r="Q41" s="666"/>
      <c r="R41" s="211" t="str">
        <f>IF(OR($AK41="",$AK41=0),"",INDEX('Reference data'!CP$6:CP$250,$AJ41))</f>
        <v/>
      </c>
      <c r="S41" s="12"/>
      <c r="T41" s="736" t="str">
        <f>IF(OR($AK41="",$AK41=0),"",INDEX('Reference data'!CR$6:CR$250,$AJ41))</f>
        <v/>
      </c>
      <c r="U41" s="736"/>
      <c r="V41" s="302" t="str">
        <f>IF(OR(AK41=0,AK41=""),"",IF(AND($AK$14="Reconfiguration of Lot",AK41&lt;&gt;0,AK41&lt;&gt;"Rural 10",AK41&lt;&gt;"Rural 40",AK41&lt;&gt;"Rural 400"),"lot","N/A"))</f>
        <v/>
      </c>
      <c r="W41" s="296"/>
      <c r="X41" s="212" t="str">
        <f>IF(OR($AK41="",$AK41=0),"",INDEX('Reference data'!$CT$6:$CT$250,$AJ41))</f>
        <v/>
      </c>
      <c r="Y41" s="244" t="str">
        <f>IF(OR(X41="",X41=0),"",INDEX('Reference data'!$AH$306:$AH$339,MATCH('INPUT &amp; OUTPUT'!X41,'Reference data'!$AC$306:$AC$339,0)))</f>
        <v/>
      </c>
      <c r="Z41" s="216"/>
      <c r="AA41" s="294"/>
      <c r="AJ41" s="305">
        <v>1</v>
      </c>
      <c r="AK41" s="169" t="str">
        <f>IF(AJ41="","",INDEX('Reference data'!$BS$6:$BS$250,AJ41))</f>
        <v/>
      </c>
      <c r="AM41" s="356">
        <f>IF(AJ41="","",INDEX('Reference data'!$CT$6:$CT$250,AJ41))</f>
        <v>0</v>
      </c>
      <c r="AN41" s="723" t="s">
        <v>952</v>
      </c>
      <c r="AO41" s="334">
        <f>6-COUNTBLANK(E$26:E$31)-COUNTIF(E$26:E$31,"FPA")-COUNTIF(E$26:E$31,"TBA")-COUNTIF(E$26:E$31,"N/A")+6-COUNTBLANK(E$38:E$43)-COUNTIF(E$38:E$43,"FPA")-COUNTIF(E$38:E$43,"TBA")-COUNTIF(E$38:E$43,"N/A")</f>
        <v>0</v>
      </c>
      <c r="AP41" s="334">
        <f>6-COUNTBLANK(I$26:I$31)-COUNTIF(I$26:I$31,"FPA")-COUNTIF(I$26:I$31,"TBA")-COUNTIF(I$26:I$31,"N/A)")+6-COUNTBLANK(I$38:I$43)-COUNTIF(I$38:I$43,"FPA")-COUNTIF(I$38:I$43,"TBA")-COUNTIF(I$38:I$43,"N/A)")</f>
        <v>0</v>
      </c>
      <c r="AQ41" s="334">
        <f>6-COUNTBLANK(M$26:M$31)-COUNTIF(M$26:M$31,"FPA")-COUNTIF(M$26:M$31,"TBA")-COUNTIF(M$26:M$31,"N/A")+6-COUNTBLANK(M$38:M$43)-COUNTIF(M$38:M$43,"FPA")-COUNTIF(M$38:M$43,"TBA")-COUNTIF(M$38:M$43,"N/A")</f>
        <v>0</v>
      </c>
      <c r="AR41" s="334">
        <f>6-COUNTBLANK(P$26:P$31)-COUNTIF(P$26:P$31,"FPA")-COUNTIF(P$26:P$31,"TBA")-COUNTIF(P$26:P$31,"N/A")+6-COUNTBLANK(P$38:P$43)-COUNTIF(P$38:P$43,"FPA")-COUNTIF(P$38:P$43,"TBA")-COUNTIF(P$38:P$43,"N/A")</f>
        <v>0</v>
      </c>
      <c r="AS41" s="334">
        <f>6-COUNTBLANK(T$26:T$31)-COUNTIF(T$26:T$31,"N/A")+6-COUNTBLANK(T$38:T$43)-COUNTIF(T$38:T$43,"N/A")</f>
        <v>0</v>
      </c>
      <c r="AT41" s="334">
        <f>COUNTIF(V$26:V$30,"lot")+COUNTIF(V$38:V$42,"lot")</f>
        <v>0</v>
      </c>
      <c r="AU41" s="334">
        <f>6-COUNTBLANK(Y$26:Y$31)-COUNTIF(Y$26:Y$31,"FPA")-COUNTIF(Y$26:Y$31,"TBA")-COUNTIF(Y$26:Y$31,"N/A")+6-COUNTBLANK(Y$38:Y$43)-COUNTIF(Y$38:Y$43,"FPA")-COUNTIF(Y$38:Y$43,"TBA")-COUNTIF(Y$38:Y$43,"N/A")</f>
        <v>0</v>
      </c>
      <c r="AV41" s="334">
        <f>COUNTIF(Y$26:Y$31,"m² GFA")+COUNTIF(Y$38:Y$43,"m² GFA")</f>
        <v>0</v>
      </c>
      <c r="AW41" s="722"/>
    </row>
    <row r="42" spans="1:54" ht="16.5" customHeight="1" x14ac:dyDescent="0.25">
      <c r="A42" s="145"/>
      <c r="B42" s="323" t="str">
        <f>AK42</f>
        <v/>
      </c>
      <c r="C42" s="209" t="str">
        <f>IF(OR($AK42="",$AK42=0),"",INDEX('Reference data'!$BW$6:$BW$250,$AJ42))</f>
        <v/>
      </c>
      <c r="D42" s="12"/>
      <c r="E42" s="320" t="str">
        <f>IF(OR($AK42="",$AK42=0),"",INDEX('Reference data'!$BZ$6:$BZ$250,$AJ42))</f>
        <v/>
      </c>
      <c r="F42" s="666"/>
      <c r="G42" s="211" t="str">
        <f>IF(OR($AK42="",$AK42=0),"",INDEX('Reference data'!CF$6:CF$250,$AJ42))</f>
        <v/>
      </c>
      <c r="H42" s="12"/>
      <c r="I42" s="320" t="str">
        <f>IF(OR(B42="",B42=0),"",INDEX('Reference data'!CH$6:CH$250,$AJ42))</f>
        <v/>
      </c>
      <c r="J42" s="666"/>
      <c r="K42" s="211" t="str">
        <f>IF(OR($AK42="",$AK42=0),"",INDEX('Reference data'!$CB$6:$CB$250,$AJ42))</f>
        <v/>
      </c>
      <c r="L42" s="12"/>
      <c r="M42" s="320" t="str">
        <f>IF(OR(B42="",B42=0),"",INDEX('Reference data'!CD$6:CD$250,$AJ42))</f>
        <v/>
      </c>
      <c r="N42" s="666"/>
      <c r="O42" s="211" t="str">
        <f>IF(OR(E42="",E42=0),"",INDEX('Reference data'!CJ$6:CJ$250,$AJ42))</f>
        <v/>
      </c>
      <c r="P42" s="302" t="str">
        <f>IF(OR(B42="",B42=0),"",INDEX('Reference data'!CN$6:CN$250,$AJ42))</f>
        <v/>
      </c>
      <c r="Q42" s="666"/>
      <c r="R42" s="211" t="str">
        <f>IF(OR($AK42="",$AK42=0),"",INDEX('Reference data'!CP$6:CP$250,$AJ42))</f>
        <v/>
      </c>
      <c r="S42" s="12"/>
      <c r="T42" s="736" t="str">
        <f>IF(OR($AK42="",$AK42=0),"",INDEX('Reference data'!CR$6:CR$250,$AJ42))</f>
        <v/>
      </c>
      <c r="U42" s="736"/>
      <c r="V42" s="302" t="str">
        <f>IF(OR(AK42=0,AK42=""),"",IF(AND($AK$14="Reconfiguration of Lot",AK42&lt;&gt;0,AK42&lt;&gt;"Rural 10",AK42&lt;&gt;"Rural 40",AK42&lt;&gt;"Rural 400"),"lot","N/A"))</f>
        <v/>
      </c>
      <c r="W42" s="296"/>
      <c r="X42" s="212" t="str">
        <f>IF(OR($AK42="",$AK42=0),"",INDEX('Reference data'!$CT$6:$CT$250,$AJ42))</f>
        <v/>
      </c>
      <c r="Y42" s="244" t="str">
        <f>IF(OR(X42="",X42=0),"",INDEX('Reference data'!$AH$306:$AH$339,MATCH('INPUT &amp; OUTPUT'!X42,'Reference data'!$AC$306:$AC$339,0)))</f>
        <v/>
      </c>
      <c r="Z42" s="216"/>
      <c r="AA42" s="294"/>
      <c r="AJ42" s="305">
        <v>1</v>
      </c>
      <c r="AK42" s="169" t="str">
        <f>IF(AJ42="","",INDEX('Reference data'!$BS$6:$BS$250,AJ42))</f>
        <v/>
      </c>
      <c r="AM42" s="356">
        <f>IF(AJ42="","",INDEX('Reference data'!$CT$6:$CT$250,AJ42))</f>
        <v>0</v>
      </c>
      <c r="AN42" s="723" t="s">
        <v>952</v>
      </c>
      <c r="AO42" s="336">
        <f>COUNT(F$26:F$31)+COUNT(F$38:F$43)</f>
        <v>0</v>
      </c>
      <c r="AP42" s="334">
        <f>COUNT(J$26:J$31)+COUNT(J$38:J$43)</f>
        <v>0</v>
      </c>
      <c r="AQ42" s="334">
        <f>COUNT(N$26:N$31)+COUNT(N$38:N$43)</f>
        <v>0</v>
      </c>
      <c r="AR42" s="334">
        <f>COUNT(Q$26:Q$31)+COUNT(Q$38:Q$43)</f>
        <v>0</v>
      </c>
      <c r="AS42" s="336">
        <f>COUNT(U$26:U$31)+COUNT(U$38:U$43)</f>
        <v>0</v>
      </c>
      <c r="AT42" s="336">
        <f>COUNT(W$26:W$31)+COUNT(W$38:W$43)</f>
        <v>0</v>
      </c>
      <c r="AU42" s="334">
        <f>COUNT(Z$26:Z$31)+COUNT(Z38:Z$43)</f>
        <v>0</v>
      </c>
      <c r="AV42" s="334">
        <f>COUNT(AA$26:AA$31)+COUNT(AA38:AA$43)</f>
        <v>0</v>
      </c>
      <c r="AW42" s="722"/>
    </row>
    <row r="43" spans="1:54" ht="14.4" thickBot="1" x14ac:dyDescent="0.3">
      <c r="A43" s="145"/>
      <c r="B43" s="667" t="str">
        <f>IF(OR(E43&lt;&gt;"",I43&lt;&gt;"",M43&lt;&gt;""),"Summarise First Principles Assessment (FPA):","")</f>
        <v/>
      </c>
      <c r="C43" s="236"/>
      <c r="D43" s="5"/>
      <c r="E43" s="293" t="str">
        <f>IF(OR(E38="FPA",E39="FPA",E40="FPA",E41="FPA",E42="FPA"),"TDU","")</f>
        <v/>
      </c>
      <c r="F43" s="298"/>
      <c r="G43" s="297" t="s">
        <v>92</v>
      </c>
      <c r="H43" s="5"/>
      <c r="I43" s="293" t="str">
        <f>IF(OR(I38="FPA",I39="FPA",I40="FPA",I41="FPA",I42="FPA",I38="TCC advised",I39="TCC advised",I40="TCC advised",I41="TCC advised",I42="TCC advised"),"EP","")</f>
        <v/>
      </c>
      <c r="J43" s="298"/>
      <c r="K43" s="297" t="s">
        <v>92</v>
      </c>
      <c r="L43" s="5"/>
      <c r="M43" s="293" t="str">
        <f>IF(OR(M38="TBA",M39="TBA",M40="TBA",M41="TBA",M42="TBA",M38="eq. SU from water",M39="eq. SU from water",M40="eq. SU from water",M41="eq. SU from water",M42="eq. SU from water"),"SU","")</f>
        <v/>
      </c>
      <c r="N43" s="298"/>
      <c r="O43" s="287"/>
      <c r="P43" s="291" t="str">
        <f>IF(OR(P38="FPA",P39="FPA",P40="FPA",P41="FPA",P42="FPA"),"DU","")</f>
        <v/>
      </c>
      <c r="Q43" s="298"/>
      <c r="R43" s="297"/>
      <c r="S43" s="5"/>
      <c r="T43" s="739"/>
      <c r="U43" s="740"/>
      <c r="V43" s="295"/>
      <c r="W43" s="296"/>
      <c r="X43" s="290"/>
      <c r="Y43" s="289" t="str">
        <f>IF(OR(Y38="TBA",Y39="TBA",Y40="TBA",Y41="TBA",Y42="TBA"),"$","")</f>
        <v/>
      </c>
      <c r="Z43" s="288"/>
      <c r="AA43" s="294"/>
      <c r="AJ43" s="303"/>
      <c r="AK43" s="286"/>
      <c r="AM43" s="717"/>
      <c r="AN43" s="723" t="s">
        <v>952</v>
      </c>
      <c r="AO43" s="340">
        <f t="shared" ref="AO43:AV43" si="0">AO41-AO42</f>
        <v>0</v>
      </c>
      <c r="AP43" s="340">
        <f t="shared" si="0"/>
        <v>0</v>
      </c>
      <c r="AQ43" s="340">
        <f t="shared" si="0"/>
        <v>0</v>
      </c>
      <c r="AR43" s="340">
        <f t="shared" si="0"/>
        <v>0</v>
      </c>
      <c r="AS43" s="340">
        <f t="shared" si="0"/>
        <v>0</v>
      </c>
      <c r="AT43" s="340">
        <f t="shared" si="0"/>
        <v>0</v>
      </c>
      <c r="AU43" s="340">
        <f t="shared" si="0"/>
        <v>0</v>
      </c>
      <c r="AV43" s="340">
        <f t="shared" si="0"/>
        <v>0</v>
      </c>
      <c r="AW43" s="722"/>
    </row>
    <row r="44" spans="1:54" ht="24.75" customHeight="1" thickBot="1" x14ac:dyDescent="0.3">
      <c r="A44" s="145"/>
      <c r="B44" s="64"/>
      <c r="C44" s="64"/>
      <c r="D44" s="64"/>
      <c r="E44" s="799" t="s">
        <v>950</v>
      </c>
      <c r="F44" s="800"/>
      <c r="G44" s="800"/>
      <c r="H44" s="800"/>
      <c r="I44" s="800"/>
      <c r="J44" s="800"/>
      <c r="K44" s="800"/>
      <c r="L44" s="800"/>
      <c r="M44" s="800"/>
      <c r="N44" s="800"/>
      <c r="O44" s="800"/>
      <c r="P44" s="800"/>
      <c r="Q44" s="800"/>
      <c r="R44" s="800"/>
      <c r="S44" s="800"/>
      <c r="T44" s="800"/>
      <c r="U44" s="800"/>
      <c r="V44" s="800"/>
      <c r="W44" s="801"/>
      <c r="Y44" s="780" t="str">
        <f>IF(AND(OR(Y38="TBA",Y39="TBA",Y40="TBA",Y41="TBA",Y42="TBA"),Z43=""),"TBA = Not specified, enter PSP charge ($) as qty. on the bottom row in SPRP max calculation for this land use.","")</f>
        <v/>
      </c>
      <c r="Z44" s="780"/>
      <c r="AA44" s="780"/>
      <c r="AB44" s="780"/>
      <c r="AJ44" s="285"/>
      <c r="AM44" s="355"/>
      <c r="AN44" s="724" t="s">
        <v>763</v>
      </c>
      <c r="AO44" s="725" t="str">
        <f t="shared" ref="AO44:AU44" si="1">IF(AO43&lt;&gt;0,"All data has not been entered properly for "&amp;AO40,"")</f>
        <v/>
      </c>
      <c r="AP44" s="725" t="str">
        <f t="shared" si="1"/>
        <v/>
      </c>
      <c r="AQ44" s="725" t="str">
        <f t="shared" si="1"/>
        <v/>
      </c>
      <c r="AR44" s="725" t="str">
        <f t="shared" si="1"/>
        <v/>
      </c>
      <c r="AS44" s="725" t="str">
        <f t="shared" si="1"/>
        <v/>
      </c>
      <c r="AT44" s="725" t="str">
        <f t="shared" si="1"/>
        <v/>
      </c>
      <c r="AU44" s="725" t="str">
        <f t="shared" si="1"/>
        <v/>
      </c>
      <c r="AV44" s="725" t="str">
        <f>IF(AV43&lt;&gt;0,"Impervious area has not been entered properly under "&amp;AV40,"")</f>
        <v/>
      </c>
      <c r="AW44" s="726"/>
    </row>
    <row r="45" spans="1:54" ht="19.5" customHeight="1" x14ac:dyDescent="0.25">
      <c r="A45" s="137" t="s">
        <v>953</v>
      </c>
      <c r="B45" s="49" t="str">
        <f>Output!B13</f>
        <v>Outputs</v>
      </c>
      <c r="C45" s="51"/>
      <c r="D45" s="52"/>
      <c r="E45" s="52">
        <f>Output!E13</f>
        <v>0</v>
      </c>
      <c r="F45" s="53">
        <f>Output!F13</f>
        <v>0</v>
      </c>
      <c r="G45" s="53">
        <f>Output!G13</f>
        <v>0</v>
      </c>
      <c r="H45" s="53">
        <f>Output!H13</f>
        <v>0</v>
      </c>
      <c r="I45" s="52">
        <f>Output!I13</f>
        <v>0</v>
      </c>
      <c r="J45" s="53">
        <f>Output!J13</f>
        <v>0</v>
      </c>
      <c r="K45" s="50">
        <f>Output!K13</f>
        <v>0</v>
      </c>
      <c r="L45" s="50">
        <f>Output!L13</f>
        <v>0</v>
      </c>
      <c r="M45" s="50">
        <f>Output!M13</f>
        <v>0</v>
      </c>
      <c r="N45" s="50">
        <f>Output!N13</f>
        <v>0</v>
      </c>
      <c r="O45" s="50">
        <f>Output!O13</f>
        <v>0</v>
      </c>
      <c r="P45" s="50">
        <f>Output!P13</f>
        <v>0</v>
      </c>
      <c r="AJ45" s="285"/>
      <c r="AM45" s="162"/>
    </row>
    <row r="46" spans="1:54" ht="52.5" customHeight="1" x14ac:dyDescent="0.25">
      <c r="B46" s="699" t="str">
        <f>Output!B14</f>
        <v>Outputs</v>
      </c>
      <c r="C46" s="51"/>
      <c r="D46" s="52"/>
      <c r="E46" s="190" t="str">
        <f>Output!F14</f>
        <v>PSP Charge rate ($/unit)</v>
      </c>
      <c r="F46" s="190" t="str">
        <f>Output!G14</f>
        <v>Unit</v>
      </c>
      <c r="I46" s="190" t="str">
        <f>Output!H14</f>
        <v xml:space="preserve">PSP Gross demand  (units) </v>
      </c>
      <c r="J46" s="190" t="str">
        <f>Output!I14</f>
        <v>PSP Credit            (units)</v>
      </c>
      <c r="M46" s="190" t="str">
        <f>Output!J14</f>
        <v>PSP Net demand (units)</v>
      </c>
      <c r="N46" s="831" t="str">
        <f>Output!K14</f>
        <v>PSP  Charges ($)</v>
      </c>
      <c r="O46" s="832"/>
      <c r="P46" s="833"/>
      <c r="Q46" s="831" t="str">
        <f>Output!L14</f>
        <v>SPRP Max. Charge Allocation ($)</v>
      </c>
      <c r="R46" s="832"/>
      <c r="S46" s="832"/>
      <c r="T46" s="833"/>
      <c r="U46" s="831" t="str">
        <f>Output!N14</f>
        <v>Charge Payable ($)</v>
      </c>
      <c r="V46" s="832"/>
      <c r="W46" s="833"/>
      <c r="Y46" s="190" t="str">
        <f>Output!P14</f>
        <v>Receipt Code</v>
      </c>
      <c r="Z46" s="871" t="str">
        <f>IF(AND(OR(AM38=$B$171,AM39=$B$171,AM40=$B$171,AM41=$B$171,AM42=$B$171,AM26=$B$171,AM27=$B$171,AM28=$B$171,AM29=$B$171,AM30=$B$171),NOT(OR(AM38=$B$172,AM39=$B$172,AM40=$B$172,AM41=$B$172,AM42=$B$172,AM26=$B$172,AM27=$B$172,AM28=$B$172,AM29=$B$172,AM30=$B$172))),$B$170,"")</f>
        <v/>
      </c>
      <c r="AA46" s="872"/>
      <c r="AJ46" s="140"/>
      <c r="AM46" s="162"/>
      <c r="BB46" s="711" t="str">
        <f>Output!M14</f>
        <v>Nominal Charge Payable ($)</v>
      </c>
    </row>
    <row r="47" spans="1:54" ht="13.8" x14ac:dyDescent="0.25">
      <c r="B47" s="703" t="str">
        <f>Output!B15</f>
        <v>SEWER</v>
      </c>
      <c r="C47" s="51"/>
      <c r="D47" s="52"/>
      <c r="E47" s="188">
        <f>Output!F15</f>
        <v>0</v>
      </c>
      <c r="F47" s="188">
        <f>Output!G15</f>
        <v>0</v>
      </c>
      <c r="I47" s="188">
        <f>Output!H15</f>
        <v>0</v>
      </c>
      <c r="J47" s="188">
        <f>Output!I15</f>
        <v>0</v>
      </c>
      <c r="M47" s="188">
        <f>Output!J15</f>
        <v>0</v>
      </c>
      <c r="N47" s="834">
        <f>Output!K15</f>
        <v>0</v>
      </c>
      <c r="O47" s="835"/>
      <c r="P47" s="836"/>
      <c r="Q47" s="834">
        <f>Output!L15</f>
        <v>0</v>
      </c>
      <c r="R47" s="835"/>
      <c r="S47" s="835"/>
      <c r="T47" s="836"/>
      <c r="U47" s="834">
        <f>Output!N15</f>
        <v>0</v>
      </c>
      <c r="V47" s="835"/>
      <c r="W47" s="226">
        <f>Output!O15</f>
        <v>0</v>
      </c>
      <c r="Y47" s="222">
        <f>Output!P15</f>
        <v>0</v>
      </c>
      <c r="Z47" s="871"/>
      <c r="AA47" s="872"/>
      <c r="AJ47" s="285"/>
      <c r="AM47" s="162"/>
      <c r="BB47" s="712">
        <f>Output!M15</f>
        <v>0</v>
      </c>
    </row>
    <row r="48" spans="1:54" ht="13.8" x14ac:dyDescent="0.25">
      <c r="B48" s="704" t="str">
        <f>Output!C16</f>
        <v>(Trunk sewers &amp; pump systems)</v>
      </c>
      <c r="C48" s="51"/>
      <c r="D48" s="52"/>
      <c r="E48" s="202">
        <f>Output!F16</f>
        <v>376.22055555555556</v>
      </c>
      <c r="F48" s="193" t="str">
        <f>Output!G16</f>
        <v>SU</v>
      </c>
      <c r="I48" s="687">
        <f>Output!H16</f>
        <v>0</v>
      </c>
      <c r="J48" s="687">
        <f>Output!I16</f>
        <v>0</v>
      </c>
      <c r="M48" s="687">
        <f>Output!J16</f>
        <v>0</v>
      </c>
      <c r="N48" s="837">
        <f>Output!K16</f>
        <v>0</v>
      </c>
      <c r="O48" s="838"/>
      <c r="P48" s="839"/>
      <c r="Q48" s="837">
        <f>Output!L16</f>
        <v>0</v>
      </c>
      <c r="R48" s="838"/>
      <c r="S48" s="838"/>
      <c r="T48" s="839"/>
      <c r="U48" s="837">
        <f>Output!N16</f>
        <v>0</v>
      </c>
      <c r="V48" s="838"/>
      <c r="W48" s="348">
        <f>Output!O16</f>
        <v>45627</v>
      </c>
      <c r="Y48" s="223" t="str">
        <f>Output!P16</f>
        <v>CON65</v>
      </c>
      <c r="Z48" s="871"/>
      <c r="AA48" s="872"/>
      <c r="AJ48" s="285"/>
      <c r="AM48" s="162"/>
      <c r="BB48" s="713">
        <f>Output!M16</f>
        <v>0</v>
      </c>
    </row>
    <row r="49" spans="2:54" ht="13.8" x14ac:dyDescent="0.25">
      <c r="B49" s="705" t="str">
        <f>Output!C17</f>
        <v>(Treatment plants &amp; outfalls)</v>
      </c>
      <c r="C49" s="51"/>
      <c r="D49" s="52"/>
      <c r="E49" s="203">
        <f>Output!F17</f>
        <v>500.79740740740738</v>
      </c>
      <c r="F49" s="194" t="str">
        <f>Output!G17</f>
        <v>SU</v>
      </c>
      <c r="I49" s="687">
        <f>Output!H17</f>
        <v>0</v>
      </c>
      <c r="J49" s="687">
        <f>Output!I17</f>
        <v>0</v>
      </c>
      <c r="M49" s="688">
        <f>Output!J17</f>
        <v>0</v>
      </c>
      <c r="N49" s="859">
        <f>Output!K17</f>
        <v>0</v>
      </c>
      <c r="O49" s="860"/>
      <c r="P49" s="861"/>
      <c r="Q49" s="847">
        <f>Output!L17</f>
        <v>0</v>
      </c>
      <c r="R49" s="848"/>
      <c r="S49" s="848"/>
      <c r="T49" s="849"/>
      <c r="U49" s="837">
        <f>Output!N17</f>
        <v>0</v>
      </c>
      <c r="V49" s="838"/>
      <c r="W49" s="348">
        <f>Output!O17</f>
        <v>45627</v>
      </c>
      <c r="Y49" s="224" t="str">
        <f>Output!P17</f>
        <v>CON70</v>
      </c>
      <c r="Z49" s="871"/>
      <c r="AA49" s="872"/>
      <c r="AJ49" s="284"/>
      <c r="AK49" s="175"/>
      <c r="AL49" s="175"/>
      <c r="AM49" s="172"/>
      <c r="BB49" s="714">
        <f>Output!M17</f>
        <v>0</v>
      </c>
    </row>
    <row r="50" spans="2:54" ht="13.8" x14ac:dyDescent="0.25">
      <c r="B50" s="703" t="str">
        <f>Output!B18</f>
        <v>WATER SUPPLY</v>
      </c>
      <c r="C50" s="51"/>
      <c r="D50" s="52"/>
      <c r="E50" s="204">
        <f>Output!F18</f>
        <v>0</v>
      </c>
      <c r="F50" s="192">
        <f>Output!G18</f>
        <v>0</v>
      </c>
      <c r="I50" s="689">
        <f>Output!H18</f>
        <v>0</v>
      </c>
      <c r="J50" s="689">
        <f>Output!I18</f>
        <v>0</v>
      </c>
      <c r="M50" s="689">
        <f>Output!J18</f>
        <v>0</v>
      </c>
      <c r="N50" s="834">
        <f>Output!K18</f>
        <v>0</v>
      </c>
      <c r="O50" s="835"/>
      <c r="P50" s="836"/>
      <c r="Q50" s="856"/>
      <c r="R50" s="857"/>
      <c r="S50" s="857"/>
      <c r="T50" s="858"/>
      <c r="U50" s="834">
        <f>Output!N18</f>
        <v>0</v>
      </c>
      <c r="V50" s="835"/>
      <c r="W50" s="349">
        <f>Output!O18</f>
        <v>0</v>
      </c>
      <c r="Y50" s="185">
        <f>Output!P18</f>
        <v>0</v>
      </c>
      <c r="Z50" s="871"/>
      <c r="AA50" s="872"/>
      <c r="BB50" s="713">
        <f>Output!M18</f>
        <v>0</v>
      </c>
    </row>
    <row r="51" spans="2:54" ht="13.8" x14ac:dyDescent="0.25">
      <c r="B51" s="706" t="str">
        <f>Output!C19</f>
        <v>(Source works)</v>
      </c>
      <c r="C51" s="51"/>
      <c r="D51" s="52"/>
      <c r="E51" s="202">
        <f>Output!F19</f>
        <v>1356.3920099875156</v>
      </c>
      <c r="F51" s="193" t="str">
        <f>Output!G19</f>
        <v>EP</v>
      </c>
      <c r="I51" s="687">
        <f>Output!H19</f>
        <v>0</v>
      </c>
      <c r="J51" s="687">
        <f>Output!I19</f>
        <v>0</v>
      </c>
      <c r="M51" s="687">
        <f>Output!J19</f>
        <v>0</v>
      </c>
      <c r="N51" s="837">
        <f>Output!K19</f>
        <v>0</v>
      </c>
      <c r="O51" s="838"/>
      <c r="P51" s="839"/>
      <c r="Q51" s="837">
        <f>Output!L19</f>
        <v>0</v>
      </c>
      <c r="R51" s="838"/>
      <c r="S51" s="838"/>
      <c r="T51" s="839"/>
      <c r="U51" s="837">
        <f>Output!N19</f>
        <v>0</v>
      </c>
      <c r="V51" s="838"/>
      <c r="W51" s="350">
        <f>Output!O19</f>
        <v>45627</v>
      </c>
      <c r="Y51" s="223" t="str">
        <f>Output!P19</f>
        <v>CON90</v>
      </c>
      <c r="Z51" s="871"/>
      <c r="AA51" s="872"/>
      <c r="BB51" s="713">
        <f>Output!M19</f>
        <v>0</v>
      </c>
    </row>
    <row r="52" spans="2:54" ht="13.8" x14ac:dyDescent="0.25">
      <c r="B52" s="706" t="str">
        <f>Output!C20</f>
        <v>(Reservoirs)</v>
      </c>
      <c r="C52" s="51"/>
      <c r="D52" s="52"/>
      <c r="E52" s="202">
        <f>Output!F20</f>
        <v>313.55555555555554</v>
      </c>
      <c r="F52" s="193" t="str">
        <f>Output!G20</f>
        <v>EP</v>
      </c>
      <c r="I52" s="687">
        <f>Output!H20</f>
        <v>0</v>
      </c>
      <c r="J52" s="687">
        <f>Output!I20</f>
        <v>0</v>
      </c>
      <c r="M52" s="687">
        <f>Output!J20</f>
        <v>0</v>
      </c>
      <c r="N52" s="837">
        <f>Output!K20</f>
        <v>0</v>
      </c>
      <c r="O52" s="838"/>
      <c r="P52" s="839"/>
      <c r="Q52" s="837">
        <f>Output!L20</f>
        <v>0</v>
      </c>
      <c r="R52" s="838"/>
      <c r="S52" s="838"/>
      <c r="T52" s="839"/>
      <c r="U52" s="837">
        <f>Output!N20</f>
        <v>0</v>
      </c>
      <c r="V52" s="838"/>
      <c r="W52" s="350">
        <f>Output!O20</f>
        <v>45627</v>
      </c>
      <c r="Y52" s="223" t="str">
        <f>Output!P20</f>
        <v>CON95</v>
      </c>
      <c r="Z52" s="871"/>
      <c r="AA52" s="872"/>
      <c r="BB52" s="713">
        <f>Output!M20</f>
        <v>0</v>
      </c>
    </row>
    <row r="53" spans="2:54" ht="13.8" x14ac:dyDescent="0.25">
      <c r="B53" s="706" t="str">
        <f>Output!C21</f>
        <v>(Delivery mains)</v>
      </c>
      <c r="C53" s="51"/>
      <c r="D53" s="52"/>
      <c r="E53" s="202">
        <f>Output!F21</f>
        <v>2164.9425717852687</v>
      </c>
      <c r="F53" s="193" t="str">
        <f>Output!G21</f>
        <v>EP</v>
      </c>
      <c r="I53" s="687">
        <f>Output!H21</f>
        <v>0</v>
      </c>
      <c r="J53" s="687">
        <f>Output!I21</f>
        <v>0</v>
      </c>
      <c r="M53" s="687">
        <f>Output!J21</f>
        <v>0</v>
      </c>
      <c r="N53" s="837">
        <f>Output!K21</f>
        <v>0</v>
      </c>
      <c r="O53" s="838"/>
      <c r="P53" s="839"/>
      <c r="Q53" s="837">
        <f>Output!L21</f>
        <v>0</v>
      </c>
      <c r="R53" s="838"/>
      <c r="S53" s="838"/>
      <c r="T53" s="839"/>
      <c r="U53" s="837">
        <f>Output!N21</f>
        <v>0</v>
      </c>
      <c r="V53" s="838"/>
      <c r="W53" s="350">
        <f>Output!O21</f>
        <v>45627</v>
      </c>
      <c r="Y53" s="223" t="str">
        <f>Output!P21</f>
        <v>CON100</v>
      </c>
      <c r="Z53" s="871"/>
      <c r="AA53" s="872"/>
      <c r="BB53" s="713">
        <f>Output!M21</f>
        <v>0</v>
      </c>
    </row>
    <row r="54" spans="2:54" ht="13.8" x14ac:dyDescent="0.25">
      <c r="B54" s="707" t="str">
        <f>Output!C22</f>
        <v>(Distribution mains)</v>
      </c>
      <c r="C54" s="51"/>
      <c r="D54" s="52"/>
      <c r="E54" s="202">
        <f>Output!F22</f>
        <v>193.77028714107368</v>
      </c>
      <c r="F54" s="193" t="str">
        <f>Output!G22</f>
        <v>EP</v>
      </c>
      <c r="I54" s="687">
        <f>Output!H22</f>
        <v>0</v>
      </c>
      <c r="J54" s="687">
        <f>Output!I22</f>
        <v>0</v>
      </c>
      <c r="M54" s="687">
        <f>Output!J22</f>
        <v>0</v>
      </c>
      <c r="N54" s="847">
        <f>Output!K22</f>
        <v>0</v>
      </c>
      <c r="O54" s="848"/>
      <c r="P54" s="849"/>
      <c r="Q54" s="847">
        <f>Output!L22</f>
        <v>0</v>
      </c>
      <c r="R54" s="848"/>
      <c r="S54" s="848"/>
      <c r="T54" s="849"/>
      <c r="U54" s="837">
        <f>Output!N22</f>
        <v>0</v>
      </c>
      <c r="V54" s="838"/>
      <c r="W54" s="350">
        <f>Output!O22</f>
        <v>45627</v>
      </c>
      <c r="Y54" s="225" t="str">
        <f>Output!P22</f>
        <v>CON100</v>
      </c>
      <c r="Z54" s="871"/>
      <c r="AA54" s="872"/>
      <c r="BB54" s="713">
        <f>Output!M22</f>
        <v>0</v>
      </c>
    </row>
    <row r="55" spans="2:54" ht="13.8" x14ac:dyDescent="0.25">
      <c r="B55" s="703" t="str">
        <f>Output!B23</f>
        <v>PARK</v>
      </c>
      <c r="C55" s="51"/>
      <c r="D55" s="52"/>
      <c r="E55" s="205" t="str">
        <f>Output!F23</f>
        <v/>
      </c>
      <c r="F55" s="187" t="str">
        <f>Output!G23</f>
        <v/>
      </c>
      <c r="I55" s="690">
        <f>Output!H23</f>
        <v>0</v>
      </c>
      <c r="J55" s="690">
        <f>Output!I23</f>
        <v>0</v>
      </c>
      <c r="M55" s="690">
        <f>Output!J23</f>
        <v>0</v>
      </c>
      <c r="N55" s="862">
        <f>Output!K23</f>
        <v>0</v>
      </c>
      <c r="O55" s="862"/>
      <c r="P55" s="862"/>
      <c r="Q55" s="862">
        <f>Output!L23</f>
        <v>0</v>
      </c>
      <c r="R55" s="862"/>
      <c r="S55" s="862"/>
      <c r="T55" s="862"/>
      <c r="U55" s="862">
        <f>Output!N23</f>
        <v>0</v>
      </c>
      <c r="V55" s="850"/>
      <c r="W55" s="351">
        <f>Output!O23</f>
        <v>45627</v>
      </c>
      <c r="Y55" s="217" t="str">
        <f>Output!P23</f>
        <v>P0100</v>
      </c>
      <c r="Z55" s="871"/>
      <c r="AA55" s="872"/>
      <c r="BB55" s="715">
        <f>Output!M23</f>
        <v>0</v>
      </c>
    </row>
    <row r="56" spans="2:54" ht="13.8" x14ac:dyDescent="0.25">
      <c r="B56" s="703" t="str">
        <f>Output!B24</f>
        <v>TRANSPORT (PATHWAYS)</v>
      </c>
      <c r="C56" s="51"/>
      <c r="D56" s="52"/>
      <c r="E56" s="205">
        <f>Output!F24</f>
        <v>551.7962962962963</v>
      </c>
      <c r="F56" s="187" t="str">
        <f>Output!G24</f>
        <v>ED</v>
      </c>
      <c r="I56" s="690">
        <f>Output!H24</f>
        <v>0</v>
      </c>
      <c r="J56" s="690">
        <f>Output!I24</f>
        <v>0</v>
      </c>
      <c r="M56" s="690">
        <f>Output!J24</f>
        <v>0</v>
      </c>
      <c r="N56" s="862">
        <f>Output!K24</f>
        <v>0</v>
      </c>
      <c r="O56" s="862"/>
      <c r="P56" s="862"/>
      <c r="Q56" s="862">
        <f>Output!L24</f>
        <v>0</v>
      </c>
      <c r="R56" s="862"/>
      <c r="S56" s="862"/>
      <c r="T56" s="862"/>
      <c r="U56" s="862">
        <f>Output!N24</f>
        <v>0</v>
      </c>
      <c r="V56" s="850"/>
      <c r="W56" s="352">
        <f>Output!O24</f>
        <v>45627</v>
      </c>
      <c r="Y56" s="217" t="str">
        <f>Output!P24</f>
        <v>CON60</v>
      </c>
      <c r="Z56" s="871"/>
      <c r="AA56" s="872"/>
      <c r="BB56" s="715">
        <f>Output!M24</f>
        <v>0</v>
      </c>
    </row>
    <row r="57" spans="2:54" ht="13.8" x14ac:dyDescent="0.25">
      <c r="B57" s="703" t="str">
        <f>Output!B25</f>
        <v>TRANSPORT (ROADS)</v>
      </c>
      <c r="C57" s="51"/>
      <c r="D57" s="52"/>
      <c r="E57" s="202">
        <f>Output!F25</f>
        <v>0</v>
      </c>
      <c r="F57" s="193">
        <f>Output!G25</f>
        <v>0</v>
      </c>
      <c r="I57" s="687">
        <f>Output!H25</f>
        <v>0</v>
      </c>
      <c r="J57" s="687">
        <f>Output!I25</f>
        <v>0</v>
      </c>
      <c r="M57" s="687">
        <f>Output!J25</f>
        <v>0</v>
      </c>
      <c r="N57" s="856"/>
      <c r="O57" s="857"/>
      <c r="P57" s="858"/>
      <c r="Q57" s="867"/>
      <c r="R57" s="867"/>
      <c r="S57" s="867"/>
      <c r="T57" s="867"/>
      <c r="U57" s="837">
        <f>Output!N25</f>
        <v>0</v>
      </c>
      <c r="V57" s="838"/>
      <c r="W57" s="352">
        <f>Output!O25</f>
        <v>0</v>
      </c>
      <c r="Y57" s="118">
        <f>Output!P25</f>
        <v>0</v>
      </c>
      <c r="Z57" s="871"/>
      <c r="AA57" s="872"/>
      <c r="BB57" s="713">
        <f>Output!M25</f>
        <v>0</v>
      </c>
    </row>
    <row r="58" spans="2:54" ht="13.8" x14ac:dyDescent="0.25">
      <c r="B58" s="708" t="str">
        <f>Output!C26</f>
        <v>Works</v>
      </c>
      <c r="C58" s="51"/>
      <c r="D58" s="52"/>
      <c r="E58" s="202">
        <f>Output!F26</f>
        <v>0</v>
      </c>
      <c r="F58" s="193" t="str">
        <f>Output!G26</f>
        <v>TDU</v>
      </c>
      <c r="I58" s="687">
        <f>Output!H26</f>
        <v>0</v>
      </c>
      <c r="J58" s="687">
        <f>Output!I26</f>
        <v>0</v>
      </c>
      <c r="M58" s="687">
        <f>Output!J26</f>
        <v>0</v>
      </c>
      <c r="N58" s="837">
        <f>Output!K26</f>
        <v>0</v>
      </c>
      <c r="O58" s="838"/>
      <c r="P58" s="839"/>
      <c r="Q58" s="868">
        <f>Output!L26</f>
        <v>0</v>
      </c>
      <c r="R58" s="868"/>
      <c r="S58" s="868"/>
      <c r="T58" s="868"/>
      <c r="U58" s="837">
        <f>Output!N26</f>
        <v>0</v>
      </c>
      <c r="V58" s="838"/>
      <c r="W58" s="350">
        <f>Output!O26</f>
        <v>45627</v>
      </c>
      <c r="Y58" s="186">
        <f>Output!P26</f>
        <v>0</v>
      </c>
      <c r="Z58" s="871"/>
      <c r="AA58" s="872"/>
      <c r="BB58" s="713">
        <f>Output!M26</f>
        <v>0</v>
      </c>
    </row>
    <row r="59" spans="2:54" ht="14.4" thickBot="1" x14ac:dyDescent="0.3">
      <c r="B59" s="707" t="str">
        <f>Output!C27</f>
        <v>Land</v>
      </c>
      <c r="C59" s="51"/>
      <c r="D59" s="52"/>
      <c r="E59" s="202">
        <f>Output!F27</f>
        <v>0</v>
      </c>
      <c r="F59" s="193" t="str">
        <f>Output!G27</f>
        <v>TDU</v>
      </c>
      <c r="I59" s="687">
        <f>Output!H27</f>
        <v>0</v>
      </c>
      <c r="J59" s="687">
        <f>Output!I27</f>
        <v>0</v>
      </c>
      <c r="M59" s="687">
        <f>Output!J27</f>
        <v>0</v>
      </c>
      <c r="N59" s="847">
        <f>Output!K27</f>
        <v>0</v>
      </c>
      <c r="O59" s="848"/>
      <c r="P59" s="849"/>
      <c r="Q59" s="863">
        <f>Output!L27</f>
        <v>0</v>
      </c>
      <c r="R59" s="863"/>
      <c r="S59" s="863"/>
      <c r="T59" s="863"/>
      <c r="U59" s="837">
        <f>Output!N27</f>
        <v>0</v>
      </c>
      <c r="V59" s="838"/>
      <c r="W59" s="350">
        <f>Output!O27</f>
        <v>45627</v>
      </c>
      <c r="Y59" s="186">
        <f>Output!P27</f>
        <v>0</v>
      </c>
      <c r="Z59" s="871"/>
      <c r="AA59" s="872"/>
      <c r="BB59" s="713">
        <f>Output!M27</f>
        <v>0</v>
      </c>
    </row>
    <row r="60" spans="2:54" ht="14.4" hidden="1" thickBot="1" x14ac:dyDescent="0.3">
      <c r="B60" s="703" t="str">
        <f>Output!B28</f>
        <v>STORMWATER</v>
      </c>
      <c r="C60" s="51"/>
      <c r="D60" s="52"/>
      <c r="E60" s="731">
        <f>Output!F28</f>
        <v>0</v>
      </c>
      <c r="F60" s="729" t="str">
        <f>Output!G28</f>
        <v>EDU</v>
      </c>
      <c r="I60" s="732">
        <f>Output!H28</f>
        <v>0</v>
      </c>
      <c r="J60" s="732">
        <f>Output!I28</f>
        <v>0</v>
      </c>
      <c r="K60" s="62"/>
      <c r="L60" s="62"/>
      <c r="M60" s="732">
        <f>Output!J28</f>
        <v>0</v>
      </c>
      <c r="N60" s="850">
        <f>Output!K28</f>
        <v>0</v>
      </c>
      <c r="O60" s="851"/>
      <c r="P60" s="852"/>
      <c r="Q60" s="862">
        <f>Output!L28</f>
        <v>0</v>
      </c>
      <c r="R60" s="862"/>
      <c r="S60" s="862"/>
      <c r="T60" s="862"/>
      <c r="U60" s="865">
        <f>Output!N28</f>
        <v>0</v>
      </c>
      <c r="V60" s="866"/>
      <c r="W60" s="352">
        <f>Output!O28</f>
        <v>45627</v>
      </c>
      <c r="Y60" s="217" t="str">
        <f>Output!P28</f>
        <v>CON25</v>
      </c>
      <c r="Z60" s="871"/>
      <c r="AA60" s="872"/>
      <c r="BB60" s="715">
        <f>Output!M28</f>
        <v>0</v>
      </c>
    </row>
    <row r="61" spans="2:54" ht="17.399999999999999" thickBot="1" x14ac:dyDescent="0.3">
      <c r="B61" s="709" t="str">
        <f>Output!B29</f>
        <v>Total</v>
      </c>
      <c r="C61" s="51"/>
      <c r="D61" s="52"/>
      <c r="E61" s="733"/>
      <c r="F61" s="734"/>
      <c r="G61" s="735"/>
      <c r="H61" s="735"/>
      <c r="I61" s="734"/>
      <c r="J61" s="734"/>
      <c r="K61" s="735"/>
      <c r="L61" s="735"/>
      <c r="M61" s="733"/>
      <c r="N61" s="853">
        <f>Output!K29</f>
        <v>0</v>
      </c>
      <c r="O61" s="854"/>
      <c r="P61" s="855"/>
      <c r="Q61" s="864">
        <f>Output!L29</f>
        <v>0</v>
      </c>
      <c r="R61" s="864"/>
      <c r="S61" s="864"/>
      <c r="T61" s="853"/>
      <c r="U61" s="869">
        <f>Output!N29</f>
        <v>0</v>
      </c>
      <c r="V61" s="870"/>
      <c r="W61" s="710"/>
      <c r="Y61" s="217">
        <f>Output!P29</f>
        <v>0</v>
      </c>
      <c r="Z61" s="871"/>
      <c r="AA61" s="872"/>
      <c r="BB61" s="716">
        <f>Output!M29</f>
        <v>0</v>
      </c>
    </row>
    <row r="62" spans="2:54" ht="13.8" x14ac:dyDescent="0.25">
      <c r="C62" s="51"/>
      <c r="D62" s="52"/>
    </row>
    <row r="63" spans="2:54" ht="13.8" x14ac:dyDescent="0.25">
      <c r="C63" s="51"/>
      <c r="D63" s="52"/>
    </row>
    <row r="169" spans="2:8" hidden="1" x14ac:dyDescent="0.25">
      <c r="B169" s="46" t="s">
        <v>581</v>
      </c>
    </row>
    <row r="170" spans="2:8" hidden="1" x14ac:dyDescent="0.25">
      <c r="B170" s="170" t="s">
        <v>804</v>
      </c>
      <c r="C170" s="171"/>
      <c r="D170" s="171"/>
      <c r="E170" s="171"/>
      <c r="F170" s="171"/>
      <c r="G170" s="171"/>
      <c r="H170" s="176"/>
    </row>
    <row r="171" spans="2:8" hidden="1" x14ac:dyDescent="0.25">
      <c r="B171" s="140" t="s">
        <v>334</v>
      </c>
      <c r="H171" s="162"/>
    </row>
    <row r="172" spans="2:8" hidden="1" x14ac:dyDescent="0.25">
      <c r="B172" s="174" t="s">
        <v>335</v>
      </c>
      <c r="C172" s="175"/>
      <c r="D172" s="175"/>
      <c r="E172" s="175"/>
      <c r="F172" s="175"/>
      <c r="G172" s="175"/>
      <c r="H172" s="172"/>
    </row>
    <row r="180" spans="13:13" ht="14.4" x14ac:dyDescent="0.3">
      <c r="M180" s="168"/>
    </row>
  </sheetData>
  <sheetProtection algorithmName="SHA-512" hashValue="zuMRsk3FJEPwzuIcyeKMVS5fcMsTNG/e/+ySoxGRe+b7bW+zrIloAgWLOQbwkSay5VByyLz2sQVtfdyEpxL5NQ==" saltValue="riePTzrPl3UpKzsfqCZBAg==" spinCount="100000" sheet="1" objects="1" scenarios="1"/>
  <dataConsolidate function="countNums">
    <dataRefs count="1">
      <dataRef ref="C29:C34" sheet="INPUT &amp; OUTPUT"/>
    </dataRefs>
  </dataConsolidate>
  <mergeCells count="92">
    <mergeCell ref="U61:V61"/>
    <mergeCell ref="Z46:AA61"/>
    <mergeCell ref="U46:W46"/>
    <mergeCell ref="U53:V53"/>
    <mergeCell ref="U54:V54"/>
    <mergeCell ref="U58:V58"/>
    <mergeCell ref="U55:V55"/>
    <mergeCell ref="U56:V56"/>
    <mergeCell ref="U57:V57"/>
    <mergeCell ref="Q59:T59"/>
    <mergeCell ref="Q60:T60"/>
    <mergeCell ref="Q61:T61"/>
    <mergeCell ref="U47:V47"/>
    <mergeCell ref="U48:V48"/>
    <mergeCell ref="U49:V49"/>
    <mergeCell ref="U50:V50"/>
    <mergeCell ref="U51:V51"/>
    <mergeCell ref="U52:V52"/>
    <mergeCell ref="U59:V59"/>
    <mergeCell ref="U60:V60"/>
    <mergeCell ref="Q54:T54"/>
    <mergeCell ref="Q55:T55"/>
    <mergeCell ref="Q56:T56"/>
    <mergeCell ref="Q57:T57"/>
    <mergeCell ref="Q58:T58"/>
    <mergeCell ref="N54:P54"/>
    <mergeCell ref="N55:P55"/>
    <mergeCell ref="N56:P56"/>
    <mergeCell ref="N57:P57"/>
    <mergeCell ref="N58:P58"/>
    <mergeCell ref="N59:P59"/>
    <mergeCell ref="N60:P60"/>
    <mergeCell ref="N61:P61"/>
    <mergeCell ref="Q46:T46"/>
    <mergeCell ref="Q47:T47"/>
    <mergeCell ref="Q48:T48"/>
    <mergeCell ref="Q49:T49"/>
    <mergeCell ref="Q50:T50"/>
    <mergeCell ref="Q51:T51"/>
    <mergeCell ref="Q52:T52"/>
    <mergeCell ref="Q53:T53"/>
    <mergeCell ref="N49:P49"/>
    <mergeCell ref="N51:P51"/>
    <mergeCell ref="N52:P52"/>
    <mergeCell ref="N53:P53"/>
    <mergeCell ref="N50:P50"/>
    <mergeCell ref="P5:Q5"/>
    <mergeCell ref="K36:N36"/>
    <mergeCell ref="N46:P46"/>
    <mergeCell ref="N47:P47"/>
    <mergeCell ref="N48:P48"/>
    <mergeCell ref="P6:Q6"/>
    <mergeCell ref="P10:Q10"/>
    <mergeCell ref="O24:Q24"/>
    <mergeCell ref="J14:Q14"/>
    <mergeCell ref="P8:Q8"/>
    <mergeCell ref="K37:L37"/>
    <mergeCell ref="P7:Q7"/>
    <mergeCell ref="X23:AA24"/>
    <mergeCell ref="C8:M8"/>
    <mergeCell ref="C9:M9"/>
    <mergeCell ref="P9:Q9"/>
    <mergeCell ref="C36:F36"/>
    <mergeCell ref="Y32:AB33"/>
    <mergeCell ref="V24:W24"/>
    <mergeCell ref="K24:N24"/>
    <mergeCell ref="O36:Q36"/>
    <mergeCell ref="R36:U36"/>
    <mergeCell ref="R25:S25"/>
    <mergeCell ref="C25:D25"/>
    <mergeCell ref="C4:M4"/>
    <mergeCell ref="C5:M5"/>
    <mergeCell ref="C6:M6"/>
    <mergeCell ref="C7:M7"/>
    <mergeCell ref="C11:M11"/>
    <mergeCell ref="C10:M10"/>
    <mergeCell ref="B23:B25"/>
    <mergeCell ref="B35:B37"/>
    <mergeCell ref="C23:W23"/>
    <mergeCell ref="C24:F24"/>
    <mergeCell ref="G24:J24"/>
    <mergeCell ref="R24:U24"/>
    <mergeCell ref="C37:D37"/>
    <mergeCell ref="R37:S37"/>
    <mergeCell ref="Y44:AB44"/>
    <mergeCell ref="G25:H25"/>
    <mergeCell ref="X35:AA36"/>
    <mergeCell ref="K25:L25"/>
    <mergeCell ref="C35:W35"/>
    <mergeCell ref="G37:H37"/>
    <mergeCell ref="G36:J36"/>
    <mergeCell ref="E44:W44"/>
  </mergeCells>
  <conditionalFormatting sqref="B44">
    <cfRule type="expression" dxfId="34" priority="434">
      <formula>$B$32&lt;&gt;""</formula>
    </cfRule>
  </conditionalFormatting>
  <conditionalFormatting sqref="E47:F60">
    <cfRule type="cellIs" dxfId="33" priority="55" stopIfTrue="1" operator="lessThan">
      <formula>0</formula>
    </cfRule>
  </conditionalFormatting>
  <conditionalFormatting sqref="F26:F30">
    <cfRule type="expression" dxfId="32" priority="60" stopIfTrue="1">
      <formula>OR($E26="FPA",$E26="",$E26="N/A")</formula>
    </cfRule>
  </conditionalFormatting>
  <conditionalFormatting sqref="F31">
    <cfRule type="expression" dxfId="31" priority="412" stopIfTrue="1">
      <formula>E31&lt;&gt;""</formula>
    </cfRule>
  </conditionalFormatting>
  <conditionalFormatting sqref="F38:F42">
    <cfRule type="expression" dxfId="30" priority="59" stopIfTrue="1">
      <formula>OR($E38="FPA",$E38="",$E38="N/A")</formula>
    </cfRule>
  </conditionalFormatting>
  <conditionalFormatting sqref="F43">
    <cfRule type="expression" dxfId="29" priority="371" stopIfTrue="1">
      <formula>E43&lt;&gt;""</formula>
    </cfRule>
  </conditionalFormatting>
  <conditionalFormatting sqref="I47:J60">
    <cfRule type="cellIs" dxfId="28" priority="51" stopIfTrue="1" operator="lessThan">
      <formula>0</formula>
    </cfRule>
  </conditionalFormatting>
  <conditionalFormatting sqref="J26:J30 J38:J42">
    <cfRule type="expression" dxfId="27" priority="818" stopIfTrue="1">
      <formula>OR($I26="FPA",$I26="",$F$19="NO")</formula>
    </cfRule>
  </conditionalFormatting>
  <conditionalFormatting sqref="J31">
    <cfRule type="expression" dxfId="26" priority="409" stopIfTrue="1">
      <formula>I31&lt;&gt;""</formula>
    </cfRule>
  </conditionalFormatting>
  <conditionalFormatting sqref="J43">
    <cfRule type="expression" dxfId="25" priority="347" stopIfTrue="1">
      <formula>I43&lt;&gt;""</formula>
    </cfRule>
  </conditionalFormatting>
  <conditionalFormatting sqref="M47:M60">
    <cfRule type="cellIs" dxfId="24" priority="53" stopIfTrue="1" operator="lessThan">
      <formula>0</formula>
    </cfRule>
  </conditionalFormatting>
  <conditionalFormatting sqref="N26:N30 N38:N42">
    <cfRule type="expression" dxfId="23" priority="820" stopIfTrue="1">
      <formula>OR($M26="TBA",$M26="",$F$20="NO")</formula>
    </cfRule>
  </conditionalFormatting>
  <conditionalFormatting sqref="N31">
    <cfRule type="expression" dxfId="22" priority="408" stopIfTrue="1">
      <formula>M31&lt;&gt;""</formula>
    </cfRule>
  </conditionalFormatting>
  <conditionalFormatting sqref="N43">
    <cfRule type="expression" dxfId="21" priority="387" stopIfTrue="1">
      <formula>M43&lt;&gt;""</formula>
    </cfRule>
  </conditionalFormatting>
  <conditionalFormatting sqref="N47:N61">
    <cfRule type="cellIs" dxfId="20" priority="32" stopIfTrue="1" operator="lessThan">
      <formula>0</formula>
    </cfRule>
  </conditionalFormatting>
  <conditionalFormatting sqref="Q26:Q30">
    <cfRule type="expression" dxfId="19" priority="93" stopIfTrue="1">
      <formula>OR(P26="",P26="N/A",P26="FPA")</formula>
    </cfRule>
  </conditionalFormatting>
  <conditionalFormatting sqref="Q31">
    <cfRule type="expression" dxfId="18" priority="407" stopIfTrue="1">
      <formula>P31&lt;&gt;""</formula>
    </cfRule>
  </conditionalFormatting>
  <conditionalFormatting sqref="Q38:Q42">
    <cfRule type="expression" dxfId="17" priority="88" stopIfTrue="1">
      <formula>OR(P38="",P38="N/A",P38="FPA")</formula>
    </cfRule>
  </conditionalFormatting>
  <conditionalFormatting sqref="Q43">
    <cfRule type="expression" dxfId="16" priority="386" stopIfTrue="1">
      <formula>P43&lt;&gt;""</formula>
    </cfRule>
  </conditionalFormatting>
  <conditionalFormatting sqref="Q47:Q61">
    <cfRule type="cellIs" dxfId="15" priority="19" stopIfTrue="1" operator="lessThan">
      <formula>0</formula>
    </cfRule>
  </conditionalFormatting>
  <conditionalFormatting sqref="T6">
    <cfRule type="expression" dxfId="14" priority="112" stopIfTrue="1">
      <formula>$AD$9&lt;&gt;""</formula>
    </cfRule>
  </conditionalFormatting>
  <conditionalFormatting sqref="U31">
    <cfRule type="expression" dxfId="13" priority="400" stopIfTrue="1">
      <formula>T31&lt;&gt;""</formula>
    </cfRule>
  </conditionalFormatting>
  <conditionalFormatting sqref="U43">
    <cfRule type="expression" dxfId="12" priority="385" stopIfTrue="1">
      <formula>T43&lt;&gt;""</formula>
    </cfRule>
  </conditionalFormatting>
  <conditionalFormatting sqref="U47:U60">
    <cfRule type="cellIs" dxfId="11" priority="1" stopIfTrue="1" operator="lessThan">
      <formula>0</formula>
    </cfRule>
  </conditionalFormatting>
  <conditionalFormatting sqref="W26:W30">
    <cfRule type="expression" dxfId="10" priority="329" stopIfTrue="1">
      <formula>V26="lot"</formula>
    </cfRule>
  </conditionalFormatting>
  <conditionalFormatting sqref="W38:W42">
    <cfRule type="expression" dxfId="9" priority="324" stopIfTrue="1">
      <formula>V38="lot"</formula>
    </cfRule>
  </conditionalFormatting>
  <conditionalFormatting sqref="Z26:Z30">
    <cfRule type="expression" dxfId="8" priority="104" stopIfTrue="1">
      <formula>OR(Y26="",Y26="-",Y26="N/A",Y26="TBA")</formula>
    </cfRule>
  </conditionalFormatting>
  <conditionalFormatting sqref="Z31">
    <cfRule type="expression" dxfId="7" priority="383" stopIfTrue="1">
      <formula>Z31&lt;&gt;""</formula>
    </cfRule>
    <cfRule type="expression" dxfId="6" priority="384" stopIfTrue="1">
      <formula>AND($Y31&lt;&gt;"")</formula>
    </cfRule>
  </conditionalFormatting>
  <conditionalFormatting sqref="Z38:Z42">
    <cfRule type="expression" dxfId="5" priority="99" stopIfTrue="1">
      <formula>OR(Y38="",Y38="-",Y38="N/A",Y38="TBA")</formula>
    </cfRule>
  </conditionalFormatting>
  <conditionalFormatting sqref="Z43">
    <cfRule type="expression" dxfId="4" priority="98" stopIfTrue="1">
      <formula>AND($Y43&lt;&gt;"")</formula>
    </cfRule>
    <cfRule type="expression" dxfId="3" priority="97" stopIfTrue="1">
      <formula>Z43&lt;&gt;""</formula>
    </cfRule>
  </conditionalFormatting>
  <conditionalFormatting sqref="Z46">
    <cfRule type="expression" dxfId="2" priority="825">
      <formula>$Z46&lt;&gt;""</formula>
    </cfRule>
  </conditionalFormatting>
  <conditionalFormatting sqref="BB47:BB60">
    <cfRule type="cellIs" dxfId="1" priority="50" stopIfTrue="1" operator="lessThan">
      <formula>0</formula>
    </cfRule>
  </conditionalFormatting>
  <dataValidations count="7">
    <dataValidation type="list" allowBlank="1" showInputMessage="1" showErrorMessage="1" sqref="Y19 F19:F20" xr:uid="{00000000-0002-0000-0200-000000000000}">
      <formula1>"YES, NO"</formula1>
    </dataValidation>
    <dataValidation allowBlank="1" showInputMessage="1" showErrorMessage="1" prompt="Enter FPA result here in terms of EP" sqref="J31" xr:uid="{00000000-0002-0000-0200-000001000000}"/>
    <dataValidation allowBlank="1" showInputMessage="1" showErrorMessage="1" prompt="Enter FPA result here in terms of SU._x000a_(note: 2.8 EP=10 SU)" sqref="N31" xr:uid="{00000000-0002-0000-0200-000002000000}"/>
    <dataValidation allowBlank="1" showInputMessage="1" showErrorMessage="1" prompt="Enter payment date" sqref="T5" xr:uid="{00000000-0002-0000-0200-000003000000}"/>
    <dataValidation allowBlank="1" showInputMessage="1" showErrorMessage="1" prompt="This applies to any subdivision of land throughout the City of Thuringowa planning scheme area, other than in the Rural zoned land.  Monetary contributions may be applicable in-lieu of land. " sqref="V24" xr:uid="{00000000-0002-0000-0200-000004000000}"/>
    <dataValidation type="custom" allowBlank="1" showInputMessage="1" showErrorMessage="1" error="Enter data in the bottom row" sqref="N26:N30 N38:N42" xr:uid="{00000000-0002-0000-0200-000005000000}">
      <formula1>M26&lt;&gt;"TBA"</formula1>
    </dataValidation>
    <dataValidation type="custom" allowBlank="1" showInputMessage="1" showErrorMessage="1" error="Enter data in the bottom row" sqref="J26:J30 J38:J42 F26:F30 F38:F42" xr:uid="{00000000-0002-0000-0200-000006000000}">
      <formula1>E26&lt;&gt;"FPA"</formula1>
    </dataValidation>
  </dataValidations>
  <printOptions horizontalCentered="1"/>
  <pageMargins left="0.39370078740157483" right="7.874015748031496E-2" top="0.55118110236220474" bottom="0.15748031496062992" header="0.31496062992125984" footer="0.31496062992125984"/>
  <pageSetup paperSize="9" scale="60" orientation="landscape" blackAndWhite="1" horizontalDpi="300" r:id="rId1"/>
  <drawing r:id="rId2"/>
  <legacyDrawing r:id="rId3"/>
  <mc:AlternateContent xmlns:mc="http://schemas.openxmlformats.org/markup-compatibility/2006">
    <mc:Choice Requires="x14">
      <controls>
        <mc:AlternateContent xmlns:mc="http://schemas.openxmlformats.org/markup-compatibility/2006">
          <mc:Choice Requires="x14">
            <control shapeId="3247" r:id="rId4" name="Drop Down 175">
              <controlPr defaultSize="0" print="0" autoLine="0" autoPict="0">
                <anchor moveWithCells="1">
                  <from>
                    <xdr:col>1</xdr:col>
                    <xdr:colOff>7620</xdr:colOff>
                    <xdr:row>25</xdr:row>
                    <xdr:rowOff>7620</xdr:rowOff>
                  </from>
                  <to>
                    <xdr:col>1</xdr:col>
                    <xdr:colOff>3810000</xdr:colOff>
                    <xdr:row>26</xdr:row>
                    <xdr:rowOff>45720</xdr:rowOff>
                  </to>
                </anchor>
              </controlPr>
            </control>
          </mc:Choice>
        </mc:AlternateContent>
        <mc:AlternateContent xmlns:mc="http://schemas.openxmlformats.org/markup-compatibility/2006">
          <mc:Choice Requires="x14">
            <control shapeId="3260" r:id="rId5" name="Drop Down 188">
              <controlPr defaultSize="0" print="0" autoLine="0" autoPict="0">
                <anchor moveWithCells="1">
                  <from>
                    <xdr:col>1</xdr:col>
                    <xdr:colOff>7620</xdr:colOff>
                    <xdr:row>26</xdr:row>
                    <xdr:rowOff>45720</xdr:rowOff>
                  </from>
                  <to>
                    <xdr:col>1</xdr:col>
                    <xdr:colOff>3810000</xdr:colOff>
                    <xdr:row>27</xdr:row>
                    <xdr:rowOff>60960</xdr:rowOff>
                  </to>
                </anchor>
              </controlPr>
            </control>
          </mc:Choice>
        </mc:AlternateContent>
        <mc:AlternateContent xmlns:mc="http://schemas.openxmlformats.org/markup-compatibility/2006">
          <mc:Choice Requires="x14">
            <control shapeId="3261" r:id="rId6" name="Drop Down 189">
              <controlPr defaultSize="0" print="0" autoLine="0" autoPict="0">
                <anchor moveWithCells="1">
                  <from>
                    <xdr:col>1</xdr:col>
                    <xdr:colOff>22860</xdr:colOff>
                    <xdr:row>13</xdr:row>
                    <xdr:rowOff>7620</xdr:rowOff>
                  </from>
                  <to>
                    <xdr:col>2</xdr:col>
                    <xdr:colOff>0</xdr:colOff>
                    <xdr:row>14</xdr:row>
                    <xdr:rowOff>0</xdr:rowOff>
                  </to>
                </anchor>
              </controlPr>
            </control>
          </mc:Choice>
        </mc:AlternateContent>
        <mc:AlternateContent xmlns:mc="http://schemas.openxmlformats.org/markup-compatibility/2006">
          <mc:Choice Requires="x14">
            <control shapeId="3266" r:id="rId7" name="Drop Down 194">
              <controlPr defaultSize="0" print="0" autoLine="0" autoPict="0">
                <anchor moveWithCells="1">
                  <from>
                    <xdr:col>1</xdr:col>
                    <xdr:colOff>7620</xdr:colOff>
                    <xdr:row>27</xdr:row>
                    <xdr:rowOff>45720</xdr:rowOff>
                  </from>
                  <to>
                    <xdr:col>1</xdr:col>
                    <xdr:colOff>3810000</xdr:colOff>
                    <xdr:row>28</xdr:row>
                    <xdr:rowOff>68580</xdr:rowOff>
                  </to>
                </anchor>
              </controlPr>
            </control>
          </mc:Choice>
        </mc:AlternateContent>
        <mc:AlternateContent xmlns:mc="http://schemas.openxmlformats.org/markup-compatibility/2006">
          <mc:Choice Requires="x14">
            <control shapeId="3267" r:id="rId8" name="Drop Down 195">
              <controlPr defaultSize="0" print="0" autoLine="0" autoPict="0">
                <anchor moveWithCells="1">
                  <from>
                    <xdr:col>1</xdr:col>
                    <xdr:colOff>7620</xdr:colOff>
                    <xdr:row>28</xdr:row>
                    <xdr:rowOff>60960</xdr:rowOff>
                  </from>
                  <to>
                    <xdr:col>1</xdr:col>
                    <xdr:colOff>3810000</xdr:colOff>
                    <xdr:row>29</xdr:row>
                    <xdr:rowOff>60960</xdr:rowOff>
                  </to>
                </anchor>
              </controlPr>
            </control>
          </mc:Choice>
        </mc:AlternateContent>
        <mc:AlternateContent xmlns:mc="http://schemas.openxmlformats.org/markup-compatibility/2006">
          <mc:Choice Requires="x14">
            <control shapeId="3268" r:id="rId9" name="Drop Down 196">
              <controlPr defaultSize="0" print="0" autoLine="0" autoPict="0">
                <anchor moveWithCells="1">
                  <from>
                    <xdr:col>1</xdr:col>
                    <xdr:colOff>7620</xdr:colOff>
                    <xdr:row>29</xdr:row>
                    <xdr:rowOff>60960</xdr:rowOff>
                  </from>
                  <to>
                    <xdr:col>1</xdr:col>
                    <xdr:colOff>3810000</xdr:colOff>
                    <xdr:row>30</xdr:row>
                    <xdr:rowOff>45720</xdr:rowOff>
                  </to>
                </anchor>
              </controlPr>
            </control>
          </mc:Choice>
        </mc:AlternateContent>
        <mc:AlternateContent xmlns:mc="http://schemas.openxmlformats.org/markup-compatibility/2006">
          <mc:Choice Requires="x14">
            <control shapeId="3269" r:id="rId10" name="Drop Down 197">
              <controlPr defaultSize="0" print="0" autoLine="0" autoPict="0">
                <anchor moveWithCells="1">
                  <from>
                    <xdr:col>1</xdr:col>
                    <xdr:colOff>7620</xdr:colOff>
                    <xdr:row>34</xdr:row>
                    <xdr:rowOff>0</xdr:rowOff>
                  </from>
                  <to>
                    <xdr:col>1</xdr:col>
                    <xdr:colOff>3810000</xdr:colOff>
                    <xdr:row>38</xdr:row>
                    <xdr:rowOff>22860</xdr:rowOff>
                  </to>
                </anchor>
              </controlPr>
            </control>
          </mc:Choice>
        </mc:AlternateContent>
        <mc:AlternateContent xmlns:mc="http://schemas.openxmlformats.org/markup-compatibility/2006">
          <mc:Choice Requires="x14">
            <control shapeId="3270" r:id="rId11" name="Drop Down 198">
              <controlPr defaultSize="0" print="0" autoLine="0" autoPict="0">
                <anchor moveWithCells="1">
                  <from>
                    <xdr:col>1</xdr:col>
                    <xdr:colOff>7620</xdr:colOff>
                    <xdr:row>38</xdr:row>
                    <xdr:rowOff>7620</xdr:rowOff>
                  </from>
                  <to>
                    <xdr:col>1</xdr:col>
                    <xdr:colOff>3810000</xdr:colOff>
                    <xdr:row>39</xdr:row>
                    <xdr:rowOff>30480</xdr:rowOff>
                  </to>
                </anchor>
              </controlPr>
            </control>
          </mc:Choice>
        </mc:AlternateContent>
        <mc:AlternateContent xmlns:mc="http://schemas.openxmlformats.org/markup-compatibility/2006">
          <mc:Choice Requires="x14">
            <control shapeId="3271" r:id="rId12" name="Drop Down 199">
              <controlPr defaultSize="0" print="0" autoLine="0" autoPict="0">
                <anchor moveWithCells="1">
                  <from>
                    <xdr:col>1</xdr:col>
                    <xdr:colOff>7620</xdr:colOff>
                    <xdr:row>39</xdr:row>
                    <xdr:rowOff>22860</xdr:rowOff>
                  </from>
                  <to>
                    <xdr:col>1</xdr:col>
                    <xdr:colOff>3810000</xdr:colOff>
                    <xdr:row>40</xdr:row>
                    <xdr:rowOff>38100</xdr:rowOff>
                  </to>
                </anchor>
              </controlPr>
            </control>
          </mc:Choice>
        </mc:AlternateContent>
        <mc:AlternateContent xmlns:mc="http://schemas.openxmlformats.org/markup-compatibility/2006">
          <mc:Choice Requires="x14">
            <control shapeId="3272" r:id="rId13" name="Drop Down 200">
              <controlPr defaultSize="0" print="0" autoLine="0" autoPict="0">
                <anchor moveWithCells="1">
                  <from>
                    <xdr:col>1</xdr:col>
                    <xdr:colOff>7620</xdr:colOff>
                    <xdr:row>40</xdr:row>
                    <xdr:rowOff>30480</xdr:rowOff>
                  </from>
                  <to>
                    <xdr:col>1</xdr:col>
                    <xdr:colOff>3810000</xdr:colOff>
                    <xdr:row>41</xdr:row>
                    <xdr:rowOff>38100</xdr:rowOff>
                  </to>
                </anchor>
              </controlPr>
            </control>
          </mc:Choice>
        </mc:AlternateContent>
        <mc:AlternateContent xmlns:mc="http://schemas.openxmlformats.org/markup-compatibility/2006">
          <mc:Choice Requires="x14">
            <control shapeId="3273" r:id="rId14" name="Drop Down 201">
              <controlPr defaultSize="0" print="0" autoLine="0" autoPict="0">
                <anchor moveWithCells="1">
                  <from>
                    <xdr:col>1</xdr:col>
                    <xdr:colOff>7620</xdr:colOff>
                    <xdr:row>41</xdr:row>
                    <xdr:rowOff>30480</xdr:rowOff>
                  </from>
                  <to>
                    <xdr:col>1</xdr:col>
                    <xdr:colOff>3810000</xdr:colOff>
                    <xdr:row>42</xdr:row>
                    <xdr:rowOff>22860</xdr:rowOff>
                  </to>
                </anchor>
              </controlPr>
            </control>
          </mc:Choice>
        </mc:AlternateContent>
        <mc:AlternateContent xmlns:mc="http://schemas.openxmlformats.org/markup-compatibility/2006">
          <mc:Choice Requires="x14">
            <control shapeId="3278" r:id="rId15" name="Drop Down 206">
              <controlPr defaultSize="0" print="0" autoLine="0" autoPict="0">
                <anchor moveWithCells="1">
                  <from>
                    <xdr:col>9</xdr:col>
                    <xdr:colOff>0</xdr:colOff>
                    <xdr:row>12</xdr:row>
                    <xdr:rowOff>182880</xdr:rowOff>
                  </from>
                  <to>
                    <xdr:col>19</xdr:col>
                    <xdr:colOff>121920</xdr:colOff>
                    <xdr:row>14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CX625"/>
  <sheetViews>
    <sheetView showZeros="0" topLeftCell="AA253" zoomScale="85" zoomScaleNormal="85" workbookViewId="0">
      <selection activeCell="AD295" sqref="AD295"/>
    </sheetView>
  </sheetViews>
  <sheetFormatPr defaultColWidth="9.109375" defaultRowHeight="13.2" outlineLevelCol="1" x14ac:dyDescent="0.25"/>
  <cols>
    <col min="1" max="1" width="1.6640625" style="142" customWidth="1"/>
    <col min="2" max="2" width="2.33203125" style="142" customWidth="1"/>
    <col min="3" max="3" width="9" style="142" customWidth="1"/>
    <col min="4" max="4" width="7.109375" style="142" customWidth="1"/>
    <col min="5" max="5" width="52.44140625" style="142" customWidth="1"/>
    <col min="6" max="8" width="7.109375" style="142" customWidth="1"/>
    <col min="9" max="9" width="26" style="142" customWidth="1"/>
    <col min="10" max="10" width="10.33203125" style="142" customWidth="1"/>
    <col min="11" max="11" width="9.109375" style="142" customWidth="1"/>
    <col min="12" max="13" width="6.88671875" style="142" customWidth="1"/>
    <col min="14" max="14" width="33.5546875" style="142" customWidth="1"/>
    <col min="15" max="17" width="9.109375" style="142" customWidth="1"/>
    <col min="18" max="18" width="25.44140625" style="142" customWidth="1"/>
    <col min="19" max="19" width="9.109375" style="142" customWidth="1"/>
    <col min="20" max="20" width="19.6640625" style="142" customWidth="1"/>
    <col min="21" max="21" width="9" style="142" customWidth="1"/>
    <col min="22" max="22" width="9.109375" style="142" customWidth="1"/>
    <col min="23" max="23" width="16.5546875" style="142" customWidth="1"/>
    <col min="24" max="24" width="12.44140625" style="142" customWidth="1"/>
    <col min="25" max="25" width="9.109375" style="142" customWidth="1"/>
    <col min="26" max="26" width="9.88671875" style="142" customWidth="1"/>
    <col min="27" max="27" width="14.5546875" style="142" customWidth="1"/>
    <col min="28" max="28" width="9.109375" style="142" customWidth="1"/>
    <col min="29" max="29" width="14.109375" style="142" customWidth="1"/>
    <col min="30" max="30" width="54" style="142" customWidth="1"/>
    <col min="31" max="31" width="11.88671875" style="142" customWidth="1"/>
    <col min="32" max="32" width="21.88671875" style="142" customWidth="1"/>
    <col min="33" max="33" width="2.6640625" style="142" customWidth="1"/>
    <col min="34" max="34" width="11" style="142" customWidth="1"/>
    <col min="35" max="35" width="12.5546875" style="142" customWidth="1"/>
    <col min="36" max="38" width="9.109375" style="142"/>
    <col min="39" max="39" width="9.44140625" style="142" customWidth="1"/>
    <col min="40" max="40" width="9.109375" style="142"/>
    <col min="41" max="41" width="10" style="142" bestFit="1" customWidth="1"/>
    <col min="42" max="45" width="9.109375" style="142"/>
    <col min="46" max="46" width="27.88671875" style="142" customWidth="1"/>
    <col min="47" max="48" width="9.109375" style="142"/>
    <col min="49" max="49" width="8" style="142" customWidth="1"/>
    <col min="50" max="50" width="11.6640625" style="142" customWidth="1"/>
    <col min="51" max="51" width="13.5546875" style="142" customWidth="1"/>
    <col min="52" max="52" width="16.5546875" style="142" customWidth="1"/>
    <col min="53" max="53" width="7.88671875" style="142" customWidth="1"/>
    <col min="54" max="54" width="10" style="142" customWidth="1"/>
    <col min="55" max="55" width="12" style="142" customWidth="1"/>
    <col min="56" max="56" width="8.44140625" style="142" customWidth="1"/>
    <col min="57" max="57" width="9.109375" style="142"/>
    <col min="58" max="58" width="8.5546875" style="142" customWidth="1"/>
    <col min="59" max="59" width="5.6640625" style="142" customWidth="1"/>
    <col min="60" max="60" width="11.33203125" style="142" customWidth="1"/>
    <col min="61" max="61" width="12.88671875" style="142" customWidth="1" outlineLevel="1"/>
    <col min="62" max="62" width="6.5546875" style="142" customWidth="1" outlineLevel="1"/>
    <col min="63" max="63" width="7.109375" style="142" customWidth="1" outlineLevel="1"/>
    <col min="64" max="64" width="16.88671875" style="142" customWidth="1" outlineLevel="1"/>
    <col min="65" max="68" width="9" style="142" customWidth="1"/>
    <col min="69" max="70" width="9.109375" style="142"/>
    <col min="71" max="74" width="12.88671875" style="142" customWidth="1"/>
    <col min="75" max="80" width="9.109375" style="142"/>
    <col min="81" max="81" width="8.33203125" style="142" customWidth="1"/>
    <col min="82" max="82" width="9.109375" style="142"/>
    <col min="83" max="83" width="9.88671875" style="366" customWidth="1"/>
    <col min="84" max="86" width="9.109375" style="142"/>
    <col min="87" max="87" width="12" style="142" customWidth="1"/>
    <col min="88" max="16384" width="9.109375" style="142"/>
  </cols>
  <sheetData>
    <row r="1" spans="3:101" ht="13.8" thickBot="1" x14ac:dyDescent="0.3">
      <c r="C1" s="73" t="s">
        <v>897</v>
      </c>
      <c r="AH1" s="73" t="s">
        <v>898</v>
      </c>
      <c r="BS1" s="73" t="s">
        <v>899</v>
      </c>
    </row>
    <row r="2" spans="3:101" ht="13.8" thickBot="1" x14ac:dyDescent="0.3">
      <c r="C2" s="952" t="s">
        <v>458</v>
      </c>
      <c r="D2" s="953"/>
      <c r="E2" s="953"/>
      <c r="F2" s="953"/>
      <c r="G2" s="953"/>
      <c r="H2" s="953"/>
      <c r="I2" s="953"/>
      <c r="J2" s="953"/>
      <c r="K2" s="953"/>
      <c r="L2" s="953"/>
      <c r="M2" s="953"/>
      <c r="N2" s="953"/>
      <c r="O2" s="953"/>
      <c r="P2" s="953"/>
      <c r="Q2" s="953"/>
      <c r="R2" s="953"/>
      <c r="S2" s="953"/>
      <c r="T2" s="953"/>
      <c r="U2" s="953"/>
      <c r="V2" s="953"/>
      <c r="W2" s="953"/>
      <c r="X2" s="953"/>
      <c r="Y2" s="953"/>
      <c r="Z2" s="953"/>
      <c r="AA2" s="953"/>
      <c r="AB2" s="953"/>
      <c r="AC2" s="953"/>
      <c r="AD2" s="954"/>
      <c r="AE2" s="954"/>
      <c r="AF2" s="955"/>
      <c r="AH2" s="883" t="s">
        <v>694</v>
      </c>
      <c r="AI2" s="884"/>
      <c r="AJ2" s="884"/>
      <c r="AK2" s="884"/>
      <c r="AL2" s="884"/>
      <c r="AM2" s="884"/>
      <c r="AN2" s="884"/>
      <c r="AO2" s="884"/>
      <c r="AP2" s="884"/>
      <c r="AQ2" s="884"/>
      <c r="AR2" s="884"/>
      <c r="AS2" s="884"/>
      <c r="AT2" s="884"/>
      <c r="AU2" s="884"/>
      <c r="AV2" s="884"/>
      <c r="AW2" s="884"/>
      <c r="AX2" s="884"/>
      <c r="AY2" s="884"/>
      <c r="AZ2" s="884"/>
      <c r="BA2" s="884"/>
      <c r="BB2" s="884"/>
      <c r="BC2" s="884"/>
      <c r="BD2" s="884"/>
      <c r="BE2" s="884"/>
      <c r="BF2" s="884"/>
      <c r="BG2" s="884"/>
      <c r="BH2" s="884"/>
      <c r="BI2" s="884"/>
      <c r="BJ2" s="884"/>
      <c r="BK2" s="884"/>
      <c r="BL2" s="884"/>
      <c r="BM2" s="884"/>
      <c r="BN2" s="884"/>
      <c r="BS2" s="873" t="str">
        <f>IF('INPUT &amp; OUTPUT'!AJ14=3,"Reconfiguration of Lot",IF('INPUT &amp; OUTPUT'!AJ14=2,"Material Change of Use",""))&amp;" (Working Table)"</f>
        <v xml:space="preserve"> (Working Table)</v>
      </c>
      <c r="BT2" s="874"/>
      <c r="BU2" s="874"/>
      <c r="BV2" s="874"/>
      <c r="BW2" s="874"/>
      <c r="BX2" s="874"/>
      <c r="BY2" s="874"/>
      <c r="BZ2" s="874"/>
      <c r="CA2" s="874"/>
      <c r="CB2" s="874"/>
      <c r="CC2" s="874"/>
      <c r="CD2" s="874"/>
      <c r="CE2" s="874"/>
      <c r="CF2" s="874"/>
      <c r="CG2" s="874"/>
      <c r="CH2" s="874"/>
      <c r="CI2" s="874"/>
      <c r="CJ2" s="874"/>
      <c r="CK2" s="874"/>
      <c r="CL2" s="874"/>
      <c r="CM2" s="874"/>
      <c r="CN2" s="874"/>
      <c r="CO2" s="874"/>
      <c r="CP2" s="874"/>
      <c r="CQ2" s="874"/>
      <c r="CR2" s="874"/>
      <c r="CS2" s="874"/>
      <c r="CT2" s="874"/>
      <c r="CU2" s="874"/>
      <c r="CV2" s="874"/>
      <c r="CW2" s="875"/>
    </row>
    <row r="3" spans="3:101" x14ac:dyDescent="0.25">
      <c r="C3" s="367" t="s">
        <v>460</v>
      </c>
      <c r="D3" s="368" t="s">
        <v>461</v>
      </c>
      <c r="E3" s="968" t="s">
        <v>459</v>
      </c>
      <c r="F3" s="969"/>
      <c r="G3" s="969"/>
      <c r="H3" s="970"/>
      <c r="I3" s="951" t="s">
        <v>462</v>
      </c>
      <c r="J3" s="951"/>
      <c r="K3" s="951"/>
      <c r="L3" s="951"/>
      <c r="M3" s="958"/>
      <c r="N3" s="959" t="s">
        <v>463</v>
      </c>
      <c r="O3" s="951"/>
      <c r="P3" s="951"/>
      <c r="Q3" s="958"/>
      <c r="R3" s="959" t="s">
        <v>464</v>
      </c>
      <c r="S3" s="951"/>
      <c r="T3" s="951"/>
      <c r="U3" s="951"/>
      <c r="V3" s="950" t="s">
        <v>547</v>
      </c>
      <c r="W3" s="950"/>
      <c r="X3" s="950"/>
      <c r="Y3" s="950"/>
      <c r="Z3" s="951" t="s">
        <v>56</v>
      </c>
      <c r="AA3" s="951"/>
      <c r="AB3" s="951"/>
      <c r="AC3" s="951"/>
      <c r="AD3" s="369" t="s">
        <v>465</v>
      </c>
      <c r="AE3" s="370"/>
      <c r="AF3" s="371"/>
      <c r="AH3" s="898" t="s">
        <v>634</v>
      </c>
      <c r="AI3" s="899"/>
      <c r="AJ3" s="900"/>
      <c r="AK3" s="888" t="s">
        <v>459</v>
      </c>
      <c r="AL3" s="889"/>
      <c r="AM3" s="889"/>
      <c r="AN3" s="890"/>
      <c r="AO3" s="372" t="s">
        <v>462</v>
      </c>
      <c r="AP3" s="372"/>
      <c r="AQ3" s="372"/>
      <c r="AR3" s="372"/>
      <c r="AS3" s="373"/>
      <c r="AT3" s="374" t="s">
        <v>463</v>
      </c>
      <c r="AU3" s="372"/>
      <c r="AV3" s="372"/>
      <c r="AW3" s="372"/>
      <c r="AX3" s="895" t="s">
        <v>464</v>
      </c>
      <c r="AY3" s="896"/>
      <c r="AZ3" s="896"/>
      <c r="BA3" s="896"/>
      <c r="BB3" s="897"/>
      <c r="BC3" s="885" t="s">
        <v>547</v>
      </c>
      <c r="BD3" s="886"/>
      <c r="BE3" s="886"/>
      <c r="BF3" s="886"/>
      <c r="BG3" s="886"/>
      <c r="BH3" s="887"/>
      <c r="BI3" s="879" t="s">
        <v>56</v>
      </c>
      <c r="BJ3" s="880"/>
      <c r="BK3" s="880"/>
      <c r="BL3" s="881" t="s">
        <v>465</v>
      </c>
      <c r="BM3" s="881"/>
      <c r="BN3" s="882"/>
      <c r="BS3" s="375" t="s">
        <v>459</v>
      </c>
      <c r="BT3" s="376"/>
      <c r="BU3" s="376"/>
      <c r="BV3" s="376"/>
      <c r="BW3" s="377" t="s">
        <v>462</v>
      </c>
      <c r="BX3" s="378"/>
      <c r="BY3" s="378"/>
      <c r="BZ3" s="378"/>
      <c r="CA3" s="379"/>
      <c r="CB3" s="380" t="s">
        <v>463</v>
      </c>
      <c r="CC3" s="381"/>
      <c r="CD3" s="381"/>
      <c r="CE3" s="382"/>
      <c r="CF3" s="381" t="s">
        <v>464</v>
      </c>
      <c r="CG3" s="381"/>
      <c r="CH3" s="381"/>
      <c r="CI3" s="382"/>
      <c r="CJ3" s="891" t="s">
        <v>547</v>
      </c>
      <c r="CK3" s="892"/>
      <c r="CL3" s="892"/>
      <c r="CM3" s="892"/>
      <c r="CN3" s="892"/>
      <c r="CO3" s="893"/>
      <c r="CP3" s="891" t="s">
        <v>56</v>
      </c>
      <c r="CQ3" s="892"/>
      <c r="CR3" s="892"/>
      <c r="CS3" s="894"/>
      <c r="CT3" s="383" t="s">
        <v>465</v>
      </c>
      <c r="CU3" s="378"/>
      <c r="CV3" s="378"/>
      <c r="CW3" s="384"/>
    </row>
    <row r="4" spans="3:101" ht="13.8" thickBot="1" x14ac:dyDescent="0.3">
      <c r="C4" s="385"/>
      <c r="D4" s="386"/>
      <c r="E4" s="387"/>
      <c r="F4" s="388"/>
      <c r="G4" s="389"/>
      <c r="H4" s="390"/>
      <c r="I4" s="388"/>
      <c r="J4" s="388"/>
      <c r="K4" s="388"/>
      <c r="L4" s="391" t="s">
        <v>263</v>
      </c>
      <c r="M4" s="392" t="s">
        <v>181</v>
      </c>
      <c r="N4" s="386" t="s">
        <v>114</v>
      </c>
      <c r="O4" s="388"/>
      <c r="P4" s="391" t="s">
        <v>263</v>
      </c>
      <c r="Q4" s="392" t="s">
        <v>128</v>
      </c>
      <c r="R4" s="386" t="s">
        <v>114</v>
      </c>
      <c r="S4" s="388"/>
      <c r="T4" s="391" t="s">
        <v>263</v>
      </c>
      <c r="U4" s="393" t="s">
        <v>241</v>
      </c>
      <c r="V4" s="949" t="s">
        <v>89</v>
      </c>
      <c r="W4" s="949"/>
      <c r="X4" s="391" t="s">
        <v>263</v>
      </c>
      <c r="Y4" s="394" t="s">
        <v>696</v>
      </c>
      <c r="Z4" s="395" t="s">
        <v>249</v>
      </c>
      <c r="AA4" s="396"/>
      <c r="AB4" s="391" t="s">
        <v>263</v>
      </c>
      <c r="AC4" s="393" t="s">
        <v>206</v>
      </c>
      <c r="AD4" s="397"/>
      <c r="AE4" s="398"/>
      <c r="AF4" s="239"/>
      <c r="AH4" s="157"/>
      <c r="AI4" s="236"/>
      <c r="AJ4" s="399"/>
      <c r="AK4" s="146"/>
      <c r="AL4" s="151"/>
      <c r="AM4" s="151"/>
      <c r="AN4" s="147"/>
      <c r="AO4" s="151"/>
      <c r="AP4" s="151"/>
      <c r="AQ4" s="147"/>
      <c r="AR4" s="148" t="s">
        <v>263</v>
      </c>
      <c r="AS4" s="149" t="s">
        <v>181</v>
      </c>
      <c r="AT4" s="151" t="s">
        <v>114</v>
      </c>
      <c r="AU4" s="151"/>
      <c r="AV4" s="152" t="s">
        <v>263</v>
      </c>
      <c r="AW4" s="153" t="s">
        <v>128</v>
      </c>
      <c r="AX4" s="940" t="s">
        <v>114</v>
      </c>
      <c r="AY4" s="940"/>
      <c r="AZ4" s="941"/>
      <c r="BA4" s="158" t="s">
        <v>263</v>
      </c>
      <c r="BB4" s="159" t="s">
        <v>241</v>
      </c>
      <c r="BC4" s="876" t="s">
        <v>89</v>
      </c>
      <c r="BD4" s="877"/>
      <c r="BE4" s="877"/>
      <c r="BF4" s="878"/>
      <c r="BG4" s="234" t="s">
        <v>90</v>
      </c>
      <c r="BH4" s="240" t="s">
        <v>696</v>
      </c>
      <c r="BI4" s="150" t="s">
        <v>249</v>
      </c>
      <c r="BJ4" s="238" t="s">
        <v>263</v>
      </c>
      <c r="BK4" s="235" t="s">
        <v>206</v>
      </c>
      <c r="BL4" s="241"/>
      <c r="BM4" s="242"/>
      <c r="BN4" s="400"/>
      <c r="BS4" s="401"/>
      <c r="BT4" s="402"/>
      <c r="BU4" s="402"/>
      <c r="BV4" s="402"/>
      <c r="BW4" s="401"/>
      <c r="BX4" s="402"/>
      <c r="BY4" s="402"/>
      <c r="BZ4" s="403" t="s">
        <v>263</v>
      </c>
      <c r="CA4" s="404" t="s">
        <v>181</v>
      </c>
      <c r="CB4" s="401" t="s">
        <v>114</v>
      </c>
      <c r="CC4" s="402"/>
      <c r="CD4" s="403" t="s">
        <v>263</v>
      </c>
      <c r="CE4" s="405" t="s">
        <v>128</v>
      </c>
      <c r="CF4" s="402" t="s">
        <v>114</v>
      </c>
      <c r="CG4" s="402"/>
      <c r="CH4" s="403" t="s">
        <v>263</v>
      </c>
      <c r="CI4" s="406" t="s">
        <v>241</v>
      </c>
      <c r="CJ4" s="241" t="s">
        <v>89</v>
      </c>
      <c r="CK4" s="242"/>
      <c r="CL4" s="407"/>
      <c r="CM4" s="408"/>
      <c r="CN4" s="409" t="s">
        <v>263</v>
      </c>
      <c r="CO4" s="406" t="s">
        <v>696</v>
      </c>
      <c r="CP4" s="243" t="s">
        <v>249</v>
      </c>
      <c r="CQ4" s="161"/>
      <c r="CR4" s="403" t="s">
        <v>263</v>
      </c>
      <c r="CS4" s="406" t="s">
        <v>206</v>
      </c>
      <c r="CT4" s="410"/>
      <c r="CU4" s="402"/>
      <c r="CV4" s="402"/>
      <c r="CW4" s="411"/>
    </row>
    <row r="5" spans="3:101" x14ac:dyDescent="0.25">
      <c r="C5" s="412"/>
      <c r="D5" s="412"/>
      <c r="E5" s="413"/>
      <c r="F5" s="414"/>
      <c r="G5" s="414"/>
      <c r="H5" s="415"/>
      <c r="I5" s="316"/>
      <c r="J5" s="416"/>
      <c r="K5" s="416"/>
      <c r="L5" s="417"/>
      <c r="M5" s="418"/>
      <c r="N5" s="316"/>
      <c r="O5" s="416"/>
      <c r="P5" s="417"/>
      <c r="Q5" s="418"/>
      <c r="R5" s="316"/>
      <c r="S5" s="416"/>
      <c r="T5" s="417"/>
      <c r="U5" s="418"/>
      <c r="V5" s="316"/>
      <c r="W5" s="419"/>
      <c r="X5" s="420"/>
      <c r="Y5" s="421"/>
      <c r="Z5" s="316"/>
      <c r="AA5" s="416"/>
      <c r="AB5" s="417"/>
      <c r="AC5" s="416"/>
      <c r="AD5" s="419"/>
      <c r="AE5" s="416"/>
      <c r="AF5" s="239"/>
      <c r="AH5" s="422"/>
      <c r="AI5" s="423"/>
      <c r="AJ5" s="424"/>
      <c r="AK5" s="425"/>
      <c r="AL5" s="423"/>
      <c r="AM5" s="423"/>
      <c r="AN5" s="424"/>
      <c r="AO5" s="423"/>
      <c r="AP5" s="423"/>
      <c r="AQ5" s="423"/>
      <c r="AR5" s="426"/>
      <c r="AS5" s="426"/>
      <c r="AT5" s="422"/>
      <c r="AU5" s="423"/>
      <c r="AV5" s="426"/>
      <c r="AW5" s="426"/>
      <c r="AX5" s="427"/>
      <c r="AY5" s="427"/>
      <c r="AZ5" s="427"/>
      <c r="BA5" s="426"/>
      <c r="BB5" s="422"/>
      <c r="BC5" s="428"/>
      <c r="BD5" s="427"/>
      <c r="BE5" s="427"/>
      <c r="BF5" s="427"/>
      <c r="BG5" s="427"/>
      <c r="BH5" s="429"/>
      <c r="BI5" s="430"/>
      <c r="BJ5" s="431"/>
      <c r="BK5" s="432"/>
      <c r="BL5" s="433"/>
      <c r="BM5" s="434"/>
      <c r="BN5" s="435"/>
      <c r="BS5" s="157"/>
      <c r="BT5" s="236"/>
      <c r="BU5" s="236"/>
      <c r="BV5" s="236"/>
      <c r="BW5" s="157"/>
      <c r="BX5" s="236"/>
      <c r="BY5" s="236"/>
      <c r="BZ5" s="157"/>
      <c r="CA5" s="157"/>
      <c r="CB5" s="199"/>
      <c r="CC5" s="196"/>
      <c r="CD5" s="197"/>
      <c r="CE5" s="198"/>
      <c r="CF5" s="199"/>
      <c r="CG5" s="196"/>
      <c r="CH5" s="199"/>
      <c r="CI5" s="199"/>
      <c r="CJ5" s="199"/>
      <c r="CK5" s="196"/>
      <c r="CL5" s="196"/>
      <c r="CM5" s="237"/>
      <c r="CN5" s="196"/>
      <c r="CO5" s="199"/>
      <c r="CP5" s="199"/>
      <c r="CQ5" s="161"/>
      <c r="CR5" s="197"/>
      <c r="CS5" s="198"/>
      <c r="CT5" s="199"/>
      <c r="CU5" s="236"/>
      <c r="CV5" s="236"/>
      <c r="CW5" s="436"/>
    </row>
    <row r="6" spans="3:101" x14ac:dyDescent="0.25">
      <c r="C6" s="437"/>
      <c r="D6" s="437"/>
      <c r="E6" s="438"/>
      <c r="F6" s="416"/>
      <c r="G6" s="439"/>
      <c r="H6" s="439"/>
      <c r="I6" s="363"/>
      <c r="J6" s="309"/>
      <c r="K6" s="309"/>
      <c r="L6" s="440"/>
      <c r="M6" s="440"/>
      <c r="N6" s="316"/>
      <c r="O6" s="441"/>
      <c r="P6" s="440"/>
      <c r="Q6" s="440"/>
      <c r="R6" s="316"/>
      <c r="S6" s="416"/>
      <c r="T6" s="440"/>
      <c r="U6" s="440"/>
      <c r="V6" s="316"/>
      <c r="W6" s="416"/>
      <c r="X6" s="417"/>
      <c r="Y6" s="417"/>
      <c r="Z6" s="316"/>
      <c r="AA6" s="442"/>
      <c r="AB6" s="440"/>
      <c r="AC6" s="440"/>
      <c r="AD6" s="316"/>
      <c r="AE6" s="308"/>
      <c r="AF6" s="399"/>
      <c r="AH6" s="430"/>
      <c r="AI6" s="443"/>
      <c r="AJ6" s="444"/>
      <c r="AK6" s="430"/>
      <c r="AL6" s="443"/>
      <c r="AM6" s="443"/>
      <c r="AN6" s="444"/>
      <c r="AO6" s="443"/>
      <c r="AP6" s="443"/>
      <c r="AQ6" s="443"/>
      <c r="AR6" s="445"/>
      <c r="AS6" s="445"/>
      <c r="AT6" s="446"/>
      <c r="AU6" s="443"/>
      <c r="AV6" s="445"/>
      <c r="AW6" s="445"/>
      <c r="AX6" s="443"/>
      <c r="AY6" s="443"/>
      <c r="AZ6" s="443"/>
      <c r="BA6" s="445"/>
      <c r="BB6" s="446"/>
      <c r="BC6" s="447"/>
      <c r="BD6" s="443"/>
      <c r="BE6" s="443"/>
      <c r="BF6" s="443"/>
      <c r="BG6" s="445"/>
      <c r="BH6" s="445"/>
      <c r="BI6" s="443"/>
      <c r="BJ6" s="616"/>
      <c r="BK6" s="618"/>
      <c r="BL6" s="617"/>
      <c r="BM6" s="619"/>
      <c r="BN6" s="506"/>
      <c r="BS6" s="157" t="str">
        <f>IF('INPUT &amp; OUTPUT'!$B$14="Reconfiguration of Lot",AK6,IF('INPUT &amp; OUTPUT'!$B$14="Material Change of Use",E6,""))</f>
        <v/>
      </c>
      <c r="BT6" s="236"/>
      <c r="BU6" s="236"/>
      <c r="BV6" s="236"/>
      <c r="BW6" s="157"/>
      <c r="BX6" s="236"/>
      <c r="BY6" s="236"/>
      <c r="BZ6" s="157"/>
      <c r="CA6" s="157"/>
      <c r="CB6" s="199"/>
      <c r="CC6" s="196"/>
      <c r="CD6" s="197"/>
      <c r="CE6" s="198"/>
      <c r="CF6" s="199"/>
      <c r="CG6" s="196"/>
      <c r="CH6" s="199"/>
      <c r="CI6" s="199"/>
      <c r="CJ6" s="199"/>
      <c r="CK6" s="196"/>
      <c r="CL6" s="196"/>
      <c r="CM6" s="237"/>
      <c r="CN6" s="196"/>
      <c r="CO6" s="199"/>
      <c r="CP6" s="199"/>
      <c r="CQ6" s="161"/>
      <c r="CR6" s="197"/>
      <c r="CS6" s="198"/>
      <c r="CT6" s="199"/>
      <c r="CU6" s="236"/>
      <c r="CV6" s="236"/>
      <c r="CW6" s="436"/>
    </row>
    <row r="7" spans="3:101" ht="12.75" customHeight="1" x14ac:dyDescent="0.3">
      <c r="C7" s="437"/>
      <c r="D7" s="361"/>
      <c r="E7" s="451" t="s">
        <v>823</v>
      </c>
      <c r="F7" s="362"/>
      <c r="G7" s="362"/>
      <c r="H7" s="439"/>
      <c r="I7" s="316"/>
      <c r="J7" s="358"/>
      <c r="K7" s="557"/>
      <c r="L7" s="452"/>
      <c r="M7" s="452"/>
      <c r="N7" s="453"/>
      <c r="O7" s="454"/>
      <c r="P7" s="364"/>
      <c r="Q7" s="455"/>
      <c r="R7" s="453"/>
      <c r="S7" s="362"/>
      <c r="T7" s="360"/>
      <c r="U7" s="440"/>
      <c r="V7" s="316"/>
      <c r="W7" s="416"/>
      <c r="X7" s="417"/>
      <c r="Y7" s="456"/>
      <c r="Z7" s="457"/>
      <c r="AA7" s="442"/>
      <c r="AB7" s="417"/>
      <c r="AC7" s="419"/>
      <c r="AD7" s="458"/>
      <c r="AE7" s="308"/>
      <c r="AF7" s="399"/>
      <c r="AH7" s="430" t="s">
        <v>180</v>
      </c>
      <c r="AI7" s="443"/>
      <c r="AJ7" s="444"/>
      <c r="AK7" s="430" t="s">
        <v>826</v>
      </c>
      <c r="AL7" s="443"/>
      <c r="AM7" s="443"/>
      <c r="AN7" s="444"/>
      <c r="AO7" s="443"/>
      <c r="AP7" s="443"/>
      <c r="AQ7" s="443"/>
      <c r="AR7" s="445"/>
      <c r="AS7" s="445"/>
      <c r="AT7" s="446"/>
      <c r="AU7" s="443"/>
      <c r="AV7" s="445"/>
      <c r="AW7" s="445"/>
      <c r="AX7" s="443"/>
      <c r="AY7" s="443"/>
      <c r="AZ7" s="443"/>
      <c r="BA7" s="445"/>
      <c r="BB7" s="446"/>
      <c r="BC7" s="447"/>
      <c r="BD7" s="443"/>
      <c r="BE7" s="443"/>
      <c r="BF7" s="443"/>
      <c r="BG7" s="445"/>
      <c r="BH7" s="445"/>
      <c r="BI7" s="443"/>
      <c r="BJ7" s="445"/>
      <c r="BK7" s="485"/>
      <c r="BL7" s="483"/>
      <c r="BM7" s="620"/>
      <c r="BN7" s="326"/>
      <c r="BS7" s="157" t="str">
        <f>IF('INPUT &amp; OUTPUT'!$B$14="Reconfiguration of Lot",AK7,IF('INPUT &amp; OUTPUT'!$B$14="Material Change of Use",E7,""))</f>
        <v/>
      </c>
      <c r="BT7" s="161"/>
      <c r="BU7" s="161"/>
      <c r="BV7" s="161"/>
      <c r="BW7" s="157" t="str">
        <f>IF('INPUT &amp; OUTPUT'!$B$14="Reconfiguration of Lot",IF(AK7&lt;&gt;"",$AO$8,""),IF('INPUT &amp; OUTPUT'!$B$14="Material Change of Use",I7,""))</f>
        <v/>
      </c>
      <c r="BX7" s="161"/>
      <c r="BY7" s="161"/>
      <c r="BZ7" s="157" t="str">
        <f>IF('INPUT &amp; OUTPUT'!$B$14="Reconfiguration of Lot",IF(BW7&lt;&gt;"",$AR$8,""),IF('INPUT &amp; OUTPUT'!$B$14="Material Change of Use",L7,""))</f>
        <v/>
      </c>
      <c r="CA7" s="157" t="str">
        <f>IF('INPUT &amp; OUTPUT'!$B$14="Reconfiguration of Lot",IF(BW7&lt;&gt;"",$AS$8,""),IF('INPUT &amp; OUTPUT'!$B$14="Material Change of Use",M7,""))</f>
        <v/>
      </c>
      <c r="CB7" s="157" t="str">
        <f>IF('INPUT &amp; OUTPUT'!$B$14="Reconfiguration of Lot",AT7,IF('INPUT &amp; OUTPUT'!$B$14="Material Change of Use",N7,""))</f>
        <v/>
      </c>
      <c r="CC7" s="196"/>
      <c r="CD7" s="157" t="str">
        <f>IF('INPUT &amp; OUTPUT'!$B$14="Reconfiguration of Lot",AV7,IF('INPUT &amp; OUTPUT'!$B$14="Material Change of Use",P7,""))</f>
        <v/>
      </c>
      <c r="CE7" s="157" t="str">
        <f>IF('INPUT &amp; OUTPUT'!$B$14="Reconfiguration of Lot",AW7,IF('INPUT &amp; OUTPUT'!$B$14="Material Change of Use",Q7,""))</f>
        <v/>
      </c>
      <c r="CF7" s="157" t="str">
        <f>IF('INPUT &amp; OUTPUT'!$B$14="Reconfiguration of Lot",AX7,IF('INPUT &amp; OUTPUT'!$B$14="Material Change of Use",R7,""))</f>
        <v/>
      </c>
      <c r="CG7" s="196"/>
      <c r="CH7" s="157" t="str">
        <f>IF('INPUT &amp; OUTPUT'!$B$14="Reconfiguration of Lot",BA7,IF('INPUT &amp; OUTPUT'!$B$14="Material Change of Use",T7,""))</f>
        <v/>
      </c>
      <c r="CI7" s="157" t="str">
        <f>IF('INPUT &amp; OUTPUT'!$B$14="Reconfiguration of Lot",BB7,IF('INPUT &amp; OUTPUT'!$B$14="Material Change of Use",U7,""))</f>
        <v/>
      </c>
      <c r="CJ7" s="157" t="str">
        <f>IF('INPUT &amp; OUTPUT'!$B$14="Reconfiguration of Lot",BC7,IF('INPUT &amp; OUTPUT'!$B$14="Material Change of Use",V7,""))</f>
        <v/>
      </c>
      <c r="CK7" s="196"/>
      <c r="CL7" s="236"/>
      <c r="CM7" s="239"/>
      <c r="CN7" s="157" t="str">
        <f>IF('INPUT &amp; OUTPUT'!$B$14="Reconfiguration of Lot",BG7,IF('INPUT &amp; OUTPUT'!$B$14="Material Change of Use",X7,""))</f>
        <v/>
      </c>
      <c r="CO7" s="199" t="str">
        <f>IF('INPUT &amp; OUTPUT'!$B$14="Reconfiguration of Lot",BH7,IF('INPUT &amp; OUTPUT'!$B$14="Material Change of Use",Y7,""))</f>
        <v/>
      </c>
      <c r="CP7" s="157" t="str">
        <f>IF('INPUT &amp; OUTPUT'!$B$14="Reconfiguration of Lot",BI7,IF('INPUT &amp; OUTPUT'!$B$14="Material Change of Use",Z7,""))</f>
        <v/>
      </c>
      <c r="CQ7" s="161"/>
      <c r="CR7" s="244" t="str">
        <f>IF('INPUT &amp; OUTPUT'!$B$14="Reconfiguration of Lot",BJ7,IF('INPUT &amp; OUTPUT'!$B$14="Material Change of Use",AB7,""))</f>
        <v/>
      </c>
      <c r="CS7" s="198" t="str">
        <f>IF('INPUT &amp; OUTPUT'!$B$14="Reconfiguration of Lot",BK7,IF('INPUT &amp; OUTPUT'!$B$14="Material Change of Use",AC7,""))</f>
        <v/>
      </c>
      <c r="CT7" s="199" t="str">
        <f>IF('INPUT &amp; OUTPUT'!$B$14="Reconfiguration of Lot",BL7,IF('INPUT &amp; OUTPUT'!$B$14="Material Change of Use",AD7,""))</f>
        <v/>
      </c>
      <c r="CU7" s="161"/>
      <c r="CV7" s="161"/>
      <c r="CW7" s="160"/>
    </row>
    <row r="8" spans="3:101" ht="12.75" customHeight="1" x14ac:dyDescent="0.3">
      <c r="C8" s="437"/>
      <c r="D8" s="437"/>
      <c r="E8" s="459" t="s">
        <v>836</v>
      </c>
      <c r="F8" s="416"/>
      <c r="G8" s="416"/>
      <c r="H8" s="439"/>
      <c r="I8" s="363"/>
      <c r="J8" s="309"/>
      <c r="K8" s="310"/>
      <c r="L8" s="460"/>
      <c r="M8" s="460"/>
      <c r="N8" s="461"/>
      <c r="O8" s="441"/>
      <c r="P8" s="417"/>
      <c r="Q8" s="418"/>
      <c r="R8" s="461"/>
      <c r="S8" s="416"/>
      <c r="T8" s="440"/>
      <c r="U8" s="440"/>
      <c r="V8" s="316"/>
      <c r="W8" s="416"/>
      <c r="X8" s="417"/>
      <c r="Y8" s="456"/>
      <c r="Z8" s="457"/>
      <c r="AA8" s="442"/>
      <c r="AB8" s="417"/>
      <c r="AC8" s="419"/>
      <c r="AD8" s="458"/>
      <c r="AE8" s="308"/>
      <c r="AF8" s="399"/>
      <c r="AH8" s="608" t="s">
        <v>85</v>
      </c>
      <c r="AI8" s="609"/>
      <c r="AJ8" s="610"/>
      <c r="AK8" s="609" t="s">
        <v>79</v>
      </c>
      <c r="AL8" s="609"/>
      <c r="AM8" s="609"/>
      <c r="AN8" s="610"/>
      <c r="AO8" s="611" t="s">
        <v>49</v>
      </c>
      <c r="AP8" s="612"/>
      <c r="AQ8" s="613"/>
      <c r="AR8" s="614" t="s">
        <v>240</v>
      </c>
      <c r="AS8" s="614">
        <v>2.8</v>
      </c>
      <c r="AT8" s="615" t="s">
        <v>673</v>
      </c>
      <c r="AU8" s="609"/>
      <c r="AV8" s="448" t="s">
        <v>240</v>
      </c>
      <c r="AW8" s="448">
        <v>7.1</v>
      </c>
      <c r="AX8" s="609" t="s">
        <v>79</v>
      </c>
      <c r="AY8" s="609"/>
      <c r="AZ8" s="609"/>
      <c r="BA8" s="448" t="s">
        <v>240</v>
      </c>
      <c r="BB8" s="448">
        <v>1.9879999999999998</v>
      </c>
      <c r="BC8" s="450" t="s">
        <v>85</v>
      </c>
      <c r="BD8" s="609"/>
      <c r="BE8" s="609"/>
      <c r="BF8" s="609"/>
      <c r="BG8" s="448" t="s">
        <v>240</v>
      </c>
      <c r="BH8" s="448">
        <v>1</v>
      </c>
      <c r="BI8" s="609" t="s">
        <v>189</v>
      </c>
      <c r="BJ8" s="448" t="s">
        <v>240</v>
      </c>
      <c r="BK8" s="449">
        <v>1</v>
      </c>
      <c r="BL8" s="450" t="s">
        <v>816</v>
      </c>
      <c r="BM8" s="434"/>
      <c r="BN8" s="435"/>
      <c r="BS8" s="157" t="str">
        <f>IF('INPUT &amp; OUTPUT'!$B$14="Reconfiguration of Lot",AK8,IF('INPUT &amp; OUTPUT'!$B$14="Material Change of Use",E8,""))</f>
        <v/>
      </c>
      <c r="BT8" s="161"/>
      <c r="BU8" s="161"/>
      <c r="BV8" s="161"/>
      <c r="BW8" s="157" t="str">
        <f>IF('INPUT &amp; OUTPUT'!$B$14="Reconfiguration of Lot",IF(AK8&lt;&gt;"",$AO$8,""),IF('INPUT &amp; OUTPUT'!$B$14="Material Change of Use",I8,""))</f>
        <v/>
      </c>
      <c r="BX8" s="161"/>
      <c r="BY8" s="161"/>
      <c r="BZ8" s="157" t="str">
        <f>IF('INPUT &amp; OUTPUT'!$B$14="Reconfiguration of Lot",IF(BW8&lt;&gt;"",$AR$8,""),IF('INPUT &amp; OUTPUT'!$B$14="Material Change of Use",L8,""))</f>
        <v/>
      </c>
      <c r="CA8" s="157" t="str">
        <f>IF('INPUT &amp; OUTPUT'!$B$14="Reconfiguration of Lot",IF(BW8&lt;&gt;"",$AS$8,""),IF('INPUT &amp; OUTPUT'!$B$14="Material Change of Use",M8,""))</f>
        <v/>
      </c>
      <c r="CB8" s="157" t="str">
        <f>IF('INPUT &amp; OUTPUT'!$B$14="Reconfiguration of Lot",AT8,IF('INPUT &amp; OUTPUT'!$B$14="Material Change of Use",N8,""))</f>
        <v/>
      </c>
      <c r="CC8" s="196"/>
      <c r="CD8" s="157" t="str">
        <f>IF('INPUT &amp; OUTPUT'!$B$14="Reconfiguration of Lot",AV8,IF('INPUT &amp; OUTPUT'!$B$14="Material Change of Use",P8,""))</f>
        <v/>
      </c>
      <c r="CE8" s="157" t="str">
        <f>IF('INPUT &amp; OUTPUT'!$B$14="Reconfiguration of Lot",AW8,IF('INPUT &amp; OUTPUT'!$B$14="Material Change of Use",Q8,""))</f>
        <v/>
      </c>
      <c r="CF8" s="157" t="str">
        <f>IF('INPUT &amp; OUTPUT'!$B$14="Reconfiguration of Lot",AX8,IF('INPUT &amp; OUTPUT'!$B$14="Material Change of Use",R8,""))</f>
        <v/>
      </c>
      <c r="CG8" s="196"/>
      <c r="CH8" s="157" t="str">
        <f>IF('INPUT &amp; OUTPUT'!$B$14="Reconfiguration of Lot",BA8,IF('INPUT &amp; OUTPUT'!$B$14="Material Change of Use",T8,""))</f>
        <v/>
      </c>
      <c r="CI8" s="157" t="str">
        <f>IF('INPUT &amp; OUTPUT'!$B$14="Reconfiguration of Lot",BB8,IF('INPUT &amp; OUTPUT'!$B$14="Material Change of Use",U8,""))</f>
        <v/>
      </c>
      <c r="CJ8" s="157" t="str">
        <f>IF('INPUT &amp; OUTPUT'!$B$14="Reconfiguration of Lot",BC8,IF('INPUT &amp; OUTPUT'!$B$14="Material Change of Use",V8,""))</f>
        <v/>
      </c>
      <c r="CK8" s="196"/>
      <c r="CL8" s="236"/>
      <c r="CM8" s="239"/>
      <c r="CN8" s="157" t="str">
        <f>IF('INPUT &amp; OUTPUT'!$B$14="Reconfiguration of Lot",BG8,IF('INPUT &amp; OUTPUT'!$B$14="Material Change of Use",X8,""))</f>
        <v/>
      </c>
      <c r="CO8" s="199" t="str">
        <f>IF('INPUT &amp; OUTPUT'!$B$14="Reconfiguration of Lot",BH8,IF('INPUT &amp; OUTPUT'!$B$14="Material Change of Use",Y8,""))</f>
        <v/>
      </c>
      <c r="CP8" s="157" t="str">
        <f>IF('INPUT &amp; OUTPUT'!$B$14="Reconfiguration of Lot",BI8,IF('INPUT &amp; OUTPUT'!$B$14="Material Change of Use",Z8,""))</f>
        <v/>
      </c>
      <c r="CQ8" s="161"/>
      <c r="CR8" s="244" t="str">
        <f>IF('INPUT &amp; OUTPUT'!$B$14="Reconfiguration of Lot",BJ8,IF('INPUT &amp; OUTPUT'!$B$14="Material Change of Use",AB8,""))</f>
        <v/>
      </c>
      <c r="CS8" s="198" t="str">
        <f>IF('INPUT &amp; OUTPUT'!$B$14="Reconfiguration of Lot",BK8,IF('INPUT &amp; OUTPUT'!$B$14="Material Change of Use",AC8,""))</f>
        <v/>
      </c>
      <c r="CT8" s="199" t="str">
        <f>IF('INPUT &amp; OUTPUT'!$B$14="Reconfiguration of Lot",BL8,IF('INPUT &amp; OUTPUT'!$B$14="Material Change of Use",AD8,""))</f>
        <v/>
      </c>
      <c r="CU8" s="161"/>
      <c r="CV8" s="161"/>
      <c r="CW8" s="160"/>
    </row>
    <row r="9" spans="3:101" ht="12.75" customHeight="1" x14ac:dyDescent="0.25">
      <c r="C9" s="437" t="s">
        <v>261</v>
      </c>
      <c r="D9" s="437" t="s">
        <v>345</v>
      </c>
      <c r="E9" s="438" t="s">
        <v>903</v>
      </c>
      <c r="F9" s="416"/>
      <c r="G9" s="439"/>
      <c r="H9" s="439"/>
      <c r="I9" s="316" t="s">
        <v>261</v>
      </c>
      <c r="J9" s="309"/>
      <c r="K9" s="309"/>
      <c r="L9" s="440" t="s">
        <v>262</v>
      </c>
      <c r="M9" s="440">
        <v>0.8</v>
      </c>
      <c r="N9" s="316" t="s">
        <v>346</v>
      </c>
      <c r="O9" s="441"/>
      <c r="P9" s="440" t="s">
        <v>151</v>
      </c>
      <c r="Q9" s="440" t="s">
        <v>152</v>
      </c>
      <c r="R9" s="316" t="s">
        <v>346</v>
      </c>
      <c r="S9" s="416"/>
      <c r="T9" s="440" t="s">
        <v>151</v>
      </c>
      <c r="U9" s="440" t="s">
        <v>242</v>
      </c>
      <c r="V9" s="316" t="s">
        <v>591</v>
      </c>
      <c r="W9" s="416"/>
      <c r="X9" s="440" t="s">
        <v>591</v>
      </c>
      <c r="Y9" s="440" t="s">
        <v>0</v>
      </c>
      <c r="Z9" s="316" t="s">
        <v>253</v>
      </c>
      <c r="AA9" s="442"/>
      <c r="AB9" s="440" t="s">
        <v>347</v>
      </c>
      <c r="AC9" s="440">
        <v>2.5000000000000001E-3</v>
      </c>
      <c r="AD9" s="316" t="s">
        <v>348</v>
      </c>
      <c r="AE9" s="308"/>
      <c r="AF9" s="585"/>
      <c r="AH9" s="608" t="s">
        <v>85</v>
      </c>
      <c r="AI9" s="609"/>
      <c r="AJ9" s="610"/>
      <c r="AK9" s="609" t="s">
        <v>80</v>
      </c>
      <c r="AL9" s="609"/>
      <c r="AM9" s="609"/>
      <c r="AN9" s="610"/>
      <c r="AO9" s="611"/>
      <c r="AP9" s="612"/>
      <c r="AQ9" s="613"/>
      <c r="AR9" s="614"/>
      <c r="AS9" s="614"/>
      <c r="AT9" s="615" t="s">
        <v>674</v>
      </c>
      <c r="AU9" s="609"/>
      <c r="AV9" s="448" t="s">
        <v>240</v>
      </c>
      <c r="AW9" s="448">
        <v>8.6</v>
      </c>
      <c r="AX9" s="609" t="s">
        <v>80</v>
      </c>
      <c r="AY9" s="609"/>
      <c r="AZ9" s="609"/>
      <c r="BA9" s="448" t="s">
        <v>240</v>
      </c>
      <c r="BB9" s="448">
        <v>2.4079999999999999</v>
      </c>
      <c r="BC9" s="450" t="s">
        <v>85</v>
      </c>
      <c r="BD9" s="609"/>
      <c r="BE9" s="609"/>
      <c r="BF9" s="609"/>
      <c r="BG9" s="448" t="s">
        <v>240</v>
      </c>
      <c r="BH9" s="448">
        <v>1</v>
      </c>
      <c r="BI9" s="609" t="s">
        <v>189</v>
      </c>
      <c r="BJ9" s="448" t="s">
        <v>240</v>
      </c>
      <c r="BK9" s="449">
        <v>1</v>
      </c>
      <c r="BL9" s="450" t="s">
        <v>816</v>
      </c>
      <c r="BM9" s="434"/>
      <c r="BN9" s="435"/>
      <c r="BS9" s="157" t="str">
        <f>IF('INPUT &amp; OUTPUT'!$B$14="Reconfiguration of Lot",AK9,IF('INPUT &amp; OUTPUT'!$B$14="Material Change of Use",E9,""))</f>
        <v/>
      </c>
      <c r="BT9" s="161"/>
      <c r="BU9" s="161"/>
      <c r="BV9" s="161"/>
      <c r="BW9" s="157" t="str">
        <f>IF('INPUT &amp; OUTPUT'!$B$14="Reconfiguration of Lot",IF(AK9&lt;&gt;"",$AO$8,""),IF('INPUT &amp; OUTPUT'!$B$14="Material Change of Use",I9,""))</f>
        <v/>
      </c>
      <c r="BX9" s="161"/>
      <c r="BY9" s="161"/>
      <c r="BZ9" s="157" t="str">
        <f>IF('INPUT &amp; OUTPUT'!$B$14="Reconfiguration of Lot",IF(BW9&lt;&gt;"",$AR$8,""),IF('INPUT &amp; OUTPUT'!$B$14="Material Change of Use",L9,""))</f>
        <v/>
      </c>
      <c r="CA9" s="157" t="str">
        <f>IF('INPUT &amp; OUTPUT'!$B$14="Reconfiguration of Lot",IF(BW9&lt;&gt;"",$AS$8,""),IF('INPUT &amp; OUTPUT'!$B$14="Material Change of Use",M9,""))</f>
        <v/>
      </c>
      <c r="CB9" s="157" t="str">
        <f>IF('INPUT &amp; OUTPUT'!$B$14="Reconfiguration of Lot",AT9,IF('INPUT &amp; OUTPUT'!$B$14="Material Change of Use",N9,""))</f>
        <v/>
      </c>
      <c r="CC9" s="196"/>
      <c r="CD9" s="157" t="str">
        <f>IF('INPUT &amp; OUTPUT'!$B$14="Reconfiguration of Lot",AV9,IF('INPUT &amp; OUTPUT'!$B$14="Material Change of Use",P9,""))</f>
        <v/>
      </c>
      <c r="CE9" s="157" t="str">
        <f>IF('INPUT &amp; OUTPUT'!$B$14="Reconfiguration of Lot",AW9,IF('INPUT &amp; OUTPUT'!$B$14="Material Change of Use",Q9,""))</f>
        <v/>
      </c>
      <c r="CF9" s="157" t="str">
        <f>IF('INPUT &amp; OUTPUT'!$B$14="Reconfiguration of Lot",AX9,IF('INPUT &amp; OUTPUT'!$B$14="Material Change of Use",R9,""))</f>
        <v/>
      </c>
      <c r="CG9" s="196"/>
      <c r="CH9" s="157" t="str">
        <f>IF('INPUT &amp; OUTPUT'!$B$14="Reconfiguration of Lot",BA9,IF('INPUT &amp; OUTPUT'!$B$14="Material Change of Use",T9,""))</f>
        <v/>
      </c>
      <c r="CI9" s="157" t="str">
        <f>IF('INPUT &amp; OUTPUT'!$B$14="Reconfiguration of Lot",BB9,IF('INPUT &amp; OUTPUT'!$B$14="Material Change of Use",U9,""))</f>
        <v/>
      </c>
      <c r="CJ9" s="157" t="str">
        <f>IF('INPUT &amp; OUTPUT'!$B$14="Reconfiguration of Lot",BC9,IF('INPUT &amp; OUTPUT'!$B$14="Material Change of Use",V9,""))</f>
        <v/>
      </c>
      <c r="CK9" s="196"/>
      <c r="CL9" s="236"/>
      <c r="CM9" s="239"/>
      <c r="CN9" s="157" t="str">
        <f>IF('INPUT &amp; OUTPUT'!$B$14="Reconfiguration of Lot",BG9,IF('INPUT &amp; OUTPUT'!$B$14="Material Change of Use",X9,""))</f>
        <v/>
      </c>
      <c r="CO9" s="199" t="str">
        <f>IF('INPUT &amp; OUTPUT'!$B$14="Reconfiguration of Lot",BH9,IF('INPUT &amp; OUTPUT'!$B$14="Material Change of Use",Y9,""))</f>
        <v/>
      </c>
      <c r="CP9" s="157" t="str">
        <f>IF('INPUT &amp; OUTPUT'!$B$14="Reconfiguration of Lot",BI9,IF('INPUT &amp; OUTPUT'!$B$14="Material Change of Use",Z9,""))</f>
        <v/>
      </c>
      <c r="CQ9" s="161"/>
      <c r="CR9" s="244" t="str">
        <f>IF('INPUT &amp; OUTPUT'!$B$14="Reconfiguration of Lot",BJ9,IF('INPUT &amp; OUTPUT'!$B$14="Material Change of Use",AB9,""))</f>
        <v/>
      </c>
      <c r="CS9" s="198" t="str">
        <f>IF('INPUT &amp; OUTPUT'!$B$14="Reconfiguration of Lot",BK9,IF('INPUT &amp; OUTPUT'!$B$14="Material Change of Use",AC9,""))</f>
        <v/>
      </c>
      <c r="CT9" s="199" t="str">
        <f>IF('INPUT &amp; OUTPUT'!$B$14="Reconfiguration of Lot",BL9,IF('INPUT &amp; OUTPUT'!$B$14="Material Change of Use",AD9,""))</f>
        <v/>
      </c>
      <c r="CU9" s="161"/>
      <c r="CV9" s="161"/>
      <c r="CW9" s="160"/>
    </row>
    <row r="10" spans="3:101" ht="12.75" customHeight="1" x14ac:dyDescent="0.25">
      <c r="C10" s="437" t="s">
        <v>261</v>
      </c>
      <c r="D10" s="437" t="s">
        <v>349</v>
      </c>
      <c r="E10" s="438" t="s">
        <v>904</v>
      </c>
      <c r="F10" s="416"/>
      <c r="G10" s="439"/>
      <c r="H10" s="439"/>
      <c r="I10" s="316" t="s">
        <v>261</v>
      </c>
      <c r="J10" s="309"/>
      <c r="K10" s="309"/>
      <c r="L10" s="440" t="s">
        <v>262</v>
      </c>
      <c r="M10" s="440">
        <v>0.8</v>
      </c>
      <c r="N10" s="316" t="s">
        <v>346</v>
      </c>
      <c r="O10" s="441"/>
      <c r="P10" s="440" t="s">
        <v>151</v>
      </c>
      <c r="Q10" s="440" t="s">
        <v>152</v>
      </c>
      <c r="R10" s="316" t="s">
        <v>346</v>
      </c>
      <c r="S10" s="416"/>
      <c r="T10" s="440" t="s">
        <v>151</v>
      </c>
      <c r="U10" s="440" t="s">
        <v>242</v>
      </c>
      <c r="V10" s="316" t="s">
        <v>591</v>
      </c>
      <c r="W10" s="416"/>
      <c r="X10" s="440" t="s">
        <v>591</v>
      </c>
      <c r="Y10" s="440" t="s">
        <v>0</v>
      </c>
      <c r="Z10" s="316" t="s">
        <v>253</v>
      </c>
      <c r="AA10" s="442"/>
      <c r="AB10" s="440" t="s">
        <v>347</v>
      </c>
      <c r="AC10" s="440">
        <v>2.5000000000000001E-3</v>
      </c>
      <c r="AD10" s="316" t="s">
        <v>350</v>
      </c>
      <c r="AE10" s="308"/>
      <c r="AF10" s="585"/>
      <c r="AH10" s="608" t="s">
        <v>85</v>
      </c>
      <c r="AI10" s="609"/>
      <c r="AJ10" s="610"/>
      <c r="AK10" s="609" t="s">
        <v>81</v>
      </c>
      <c r="AL10" s="609"/>
      <c r="AM10" s="609"/>
      <c r="AN10" s="610"/>
      <c r="AO10" s="611"/>
      <c r="AP10" s="612"/>
      <c r="AQ10" s="613"/>
      <c r="AR10" s="614"/>
      <c r="AS10" s="614"/>
      <c r="AT10" s="615" t="s">
        <v>675</v>
      </c>
      <c r="AU10" s="609"/>
      <c r="AV10" s="448" t="s">
        <v>240</v>
      </c>
      <c r="AW10" s="448">
        <v>9.2999999999999989</v>
      </c>
      <c r="AX10" s="609" t="s">
        <v>81</v>
      </c>
      <c r="AY10" s="609"/>
      <c r="AZ10" s="609"/>
      <c r="BA10" s="448" t="s">
        <v>240</v>
      </c>
      <c r="BB10" s="448">
        <v>2.6039999999999996</v>
      </c>
      <c r="BC10" s="450" t="s">
        <v>85</v>
      </c>
      <c r="BD10" s="609"/>
      <c r="BE10" s="609"/>
      <c r="BF10" s="609"/>
      <c r="BG10" s="448" t="s">
        <v>240</v>
      </c>
      <c r="BH10" s="448">
        <v>1</v>
      </c>
      <c r="BI10" s="609" t="s">
        <v>189</v>
      </c>
      <c r="BJ10" s="448" t="s">
        <v>240</v>
      </c>
      <c r="BK10" s="449">
        <v>1</v>
      </c>
      <c r="BL10" s="450" t="s">
        <v>816</v>
      </c>
      <c r="BM10" s="434"/>
      <c r="BN10" s="435"/>
      <c r="BS10" s="157" t="str">
        <f>IF('INPUT &amp; OUTPUT'!$B$14="Reconfiguration of Lot",AK10,IF('INPUT &amp; OUTPUT'!$B$14="Material Change of Use",E10,""))</f>
        <v/>
      </c>
      <c r="BT10" s="161"/>
      <c r="BU10" s="161"/>
      <c r="BV10" s="161"/>
      <c r="BW10" s="157" t="str">
        <f>IF('INPUT &amp; OUTPUT'!$B$14="Reconfiguration of Lot",IF(AK10&lt;&gt;"",$AO$8,""),IF('INPUT &amp; OUTPUT'!$B$14="Material Change of Use",I10,""))</f>
        <v/>
      </c>
      <c r="BX10" s="161"/>
      <c r="BY10" s="161"/>
      <c r="BZ10" s="157" t="str">
        <f>IF('INPUT &amp; OUTPUT'!$B$14="Reconfiguration of Lot",IF(BW10&lt;&gt;"",$AR$8,""),IF('INPUT &amp; OUTPUT'!$B$14="Material Change of Use",L10,""))</f>
        <v/>
      </c>
      <c r="CA10" s="157" t="str">
        <f>IF('INPUT &amp; OUTPUT'!$B$14="Reconfiguration of Lot",IF(BW10&lt;&gt;"",$AS$8,""),IF('INPUT &amp; OUTPUT'!$B$14="Material Change of Use",M10,""))</f>
        <v/>
      </c>
      <c r="CB10" s="157" t="str">
        <f>IF('INPUT &amp; OUTPUT'!$B$14="Reconfiguration of Lot",AT10,IF('INPUT &amp; OUTPUT'!$B$14="Material Change of Use",N10,""))</f>
        <v/>
      </c>
      <c r="CC10" s="196"/>
      <c r="CD10" s="157" t="str">
        <f>IF('INPUT &amp; OUTPUT'!$B$14="Reconfiguration of Lot",AV10,IF('INPUT &amp; OUTPUT'!$B$14="Material Change of Use",P10,""))</f>
        <v/>
      </c>
      <c r="CE10" s="157" t="str">
        <f>IF('INPUT &amp; OUTPUT'!$B$14="Reconfiguration of Lot",AW10,IF('INPUT &amp; OUTPUT'!$B$14="Material Change of Use",Q10,""))</f>
        <v/>
      </c>
      <c r="CF10" s="157" t="str">
        <f>IF('INPUT &amp; OUTPUT'!$B$14="Reconfiguration of Lot",AX10,IF('INPUT &amp; OUTPUT'!$B$14="Material Change of Use",R10,""))</f>
        <v/>
      </c>
      <c r="CG10" s="196"/>
      <c r="CH10" s="157" t="str">
        <f>IF('INPUT &amp; OUTPUT'!$B$14="Reconfiguration of Lot",BA10,IF('INPUT &amp; OUTPUT'!$B$14="Material Change of Use",T10,""))</f>
        <v/>
      </c>
      <c r="CI10" s="157" t="str">
        <f>IF('INPUT &amp; OUTPUT'!$B$14="Reconfiguration of Lot",BB10,IF('INPUT &amp; OUTPUT'!$B$14="Material Change of Use",U10,""))</f>
        <v/>
      </c>
      <c r="CJ10" s="157" t="str">
        <f>IF('INPUT &amp; OUTPUT'!$B$14="Reconfiguration of Lot",BC10,IF('INPUT &amp; OUTPUT'!$B$14="Material Change of Use",V10,""))</f>
        <v/>
      </c>
      <c r="CK10" s="196"/>
      <c r="CL10" s="236"/>
      <c r="CM10" s="239"/>
      <c r="CN10" s="157" t="str">
        <f>IF('INPUT &amp; OUTPUT'!$B$14="Reconfiguration of Lot",BG10,IF('INPUT &amp; OUTPUT'!$B$14="Material Change of Use",X10,""))</f>
        <v/>
      </c>
      <c r="CO10" s="199" t="str">
        <f>IF('INPUT &amp; OUTPUT'!$B$14="Reconfiguration of Lot",BH10,IF('INPUT &amp; OUTPUT'!$B$14="Material Change of Use",Y10,""))</f>
        <v/>
      </c>
      <c r="CP10" s="157" t="str">
        <f>IF('INPUT &amp; OUTPUT'!$B$14="Reconfiguration of Lot",BI10,IF('INPUT &amp; OUTPUT'!$B$14="Material Change of Use",Z10,""))</f>
        <v/>
      </c>
      <c r="CQ10" s="161"/>
      <c r="CR10" s="244" t="str">
        <f>IF('INPUT &amp; OUTPUT'!$B$14="Reconfiguration of Lot",BJ10,IF('INPUT &amp; OUTPUT'!$B$14="Material Change of Use",AB10,""))</f>
        <v/>
      </c>
      <c r="CS10" s="198" t="str">
        <f>IF('INPUT &amp; OUTPUT'!$B$14="Reconfiguration of Lot",BK10,IF('INPUT &amp; OUTPUT'!$B$14="Material Change of Use",AC10,""))</f>
        <v/>
      </c>
      <c r="CT10" s="199" t="str">
        <f>IF('INPUT &amp; OUTPUT'!$B$14="Reconfiguration of Lot",BL10,IF('INPUT &amp; OUTPUT'!$B$14="Material Change of Use",AD10,""))</f>
        <v/>
      </c>
      <c r="CU10" s="161"/>
      <c r="CV10" s="161"/>
      <c r="CW10" s="160"/>
    </row>
    <row r="11" spans="3:101" ht="12.75" customHeight="1" x14ac:dyDescent="0.25">
      <c r="C11" s="437" t="s">
        <v>351</v>
      </c>
      <c r="D11" s="437" t="s">
        <v>353</v>
      </c>
      <c r="E11" s="314" t="s">
        <v>909</v>
      </c>
      <c r="F11" s="416"/>
      <c r="G11" s="439"/>
      <c r="H11" s="439"/>
      <c r="I11" s="316" t="s">
        <v>15</v>
      </c>
      <c r="J11" s="309"/>
      <c r="K11" s="309"/>
      <c r="L11" s="440" t="s">
        <v>97</v>
      </c>
      <c r="M11" s="440">
        <v>0.9</v>
      </c>
      <c r="N11" s="316" t="s">
        <v>346</v>
      </c>
      <c r="O11" s="441"/>
      <c r="P11" s="440" t="s">
        <v>151</v>
      </c>
      <c r="Q11" s="440" t="s">
        <v>152</v>
      </c>
      <c r="R11" s="316" t="s">
        <v>346</v>
      </c>
      <c r="S11" s="416"/>
      <c r="T11" s="440" t="s">
        <v>151</v>
      </c>
      <c r="U11" s="440" t="s">
        <v>242</v>
      </c>
      <c r="V11" s="316" t="s">
        <v>591</v>
      </c>
      <c r="W11" s="416"/>
      <c r="X11" s="440" t="s">
        <v>591</v>
      </c>
      <c r="Y11" s="440" t="s">
        <v>0</v>
      </c>
      <c r="Z11" s="316" t="s">
        <v>253</v>
      </c>
      <c r="AA11" s="442"/>
      <c r="AB11" s="440" t="s">
        <v>347</v>
      </c>
      <c r="AC11" s="440">
        <v>2.5000000000000001E-3</v>
      </c>
      <c r="AD11" s="316" t="s">
        <v>3</v>
      </c>
      <c r="AE11" s="308"/>
      <c r="AF11" s="585"/>
      <c r="AH11" s="608" t="s">
        <v>85</v>
      </c>
      <c r="AI11" s="609"/>
      <c r="AJ11" s="610"/>
      <c r="AK11" s="609" t="s">
        <v>692</v>
      </c>
      <c r="AL11" s="609"/>
      <c r="AM11" s="609"/>
      <c r="AN11" s="610"/>
      <c r="AO11" s="611"/>
      <c r="AP11" s="612"/>
      <c r="AQ11" s="613"/>
      <c r="AR11" s="614"/>
      <c r="AS11" s="614"/>
      <c r="AT11" s="615" t="s">
        <v>676</v>
      </c>
      <c r="AU11" s="609"/>
      <c r="AV11" s="448" t="s">
        <v>240</v>
      </c>
      <c r="AW11" s="448">
        <v>10</v>
      </c>
      <c r="AX11" s="609" t="s">
        <v>692</v>
      </c>
      <c r="AY11" s="609"/>
      <c r="AZ11" s="609"/>
      <c r="BA11" s="448" t="s">
        <v>240</v>
      </c>
      <c r="BB11" s="448">
        <v>2.8</v>
      </c>
      <c r="BC11" s="450" t="s">
        <v>85</v>
      </c>
      <c r="BD11" s="609"/>
      <c r="BE11" s="609"/>
      <c r="BF11" s="609"/>
      <c r="BG11" s="448" t="s">
        <v>240</v>
      </c>
      <c r="BH11" s="448">
        <v>1</v>
      </c>
      <c r="BI11" s="609" t="s">
        <v>189</v>
      </c>
      <c r="BJ11" s="448" t="s">
        <v>240</v>
      </c>
      <c r="BK11" s="449">
        <v>1</v>
      </c>
      <c r="BL11" s="450" t="s">
        <v>816</v>
      </c>
      <c r="BM11" s="434"/>
      <c r="BN11" s="435"/>
      <c r="BS11" s="157" t="str">
        <f>IF('INPUT &amp; OUTPUT'!$B$14="Reconfiguration of Lot",AK11,IF('INPUT &amp; OUTPUT'!$B$14="Material Change of Use",E11,""))</f>
        <v/>
      </c>
      <c r="BT11" s="161"/>
      <c r="BU11" s="161"/>
      <c r="BV11" s="161"/>
      <c r="BW11" s="157" t="str">
        <f>IF('INPUT &amp; OUTPUT'!$B$14="Reconfiguration of Lot",IF(AK11&lt;&gt;"",$AO$8,""),IF('INPUT &amp; OUTPUT'!$B$14="Material Change of Use",I11,""))</f>
        <v/>
      </c>
      <c r="BX11" s="161"/>
      <c r="BY11" s="161"/>
      <c r="BZ11" s="157" t="str">
        <f>IF('INPUT &amp; OUTPUT'!$B$14="Reconfiguration of Lot",IF(BW11&lt;&gt;"",$AR$8,""),IF('INPUT &amp; OUTPUT'!$B$14="Material Change of Use",L11,""))</f>
        <v/>
      </c>
      <c r="CA11" s="157" t="str">
        <f>IF('INPUT &amp; OUTPUT'!$B$14="Reconfiguration of Lot",IF(BW11&lt;&gt;"",$AS$8,""),IF('INPUT &amp; OUTPUT'!$B$14="Material Change of Use",M11,""))</f>
        <v/>
      </c>
      <c r="CB11" s="157" t="str">
        <f>IF('INPUT &amp; OUTPUT'!$B$14="Reconfiguration of Lot",AT11,IF('INPUT &amp; OUTPUT'!$B$14="Material Change of Use",N11,""))</f>
        <v/>
      </c>
      <c r="CC11" s="196"/>
      <c r="CD11" s="157" t="str">
        <f>IF('INPUT &amp; OUTPUT'!$B$14="Reconfiguration of Lot",AV11,IF('INPUT &amp; OUTPUT'!$B$14="Material Change of Use",P11,""))</f>
        <v/>
      </c>
      <c r="CE11" s="157" t="str">
        <f>IF('INPUT &amp; OUTPUT'!$B$14="Reconfiguration of Lot",AW11,IF('INPUT &amp; OUTPUT'!$B$14="Material Change of Use",Q11,""))</f>
        <v/>
      </c>
      <c r="CF11" s="157" t="str">
        <f>IF('INPUT &amp; OUTPUT'!$B$14="Reconfiguration of Lot",AX11,IF('INPUT &amp; OUTPUT'!$B$14="Material Change of Use",R11,""))</f>
        <v/>
      </c>
      <c r="CG11" s="196"/>
      <c r="CH11" s="157" t="str">
        <f>IF('INPUT &amp; OUTPUT'!$B$14="Reconfiguration of Lot",BA11,IF('INPUT &amp; OUTPUT'!$B$14="Material Change of Use",T11,""))</f>
        <v/>
      </c>
      <c r="CI11" s="157" t="str">
        <f>IF('INPUT &amp; OUTPUT'!$B$14="Reconfiguration of Lot",BB11,IF('INPUT &amp; OUTPUT'!$B$14="Material Change of Use",U11,""))</f>
        <v/>
      </c>
      <c r="CJ11" s="157" t="str">
        <f>IF('INPUT &amp; OUTPUT'!$B$14="Reconfiguration of Lot",BC11,IF('INPUT &amp; OUTPUT'!$B$14="Material Change of Use",V11,""))</f>
        <v/>
      </c>
      <c r="CK11" s="196"/>
      <c r="CL11" s="236"/>
      <c r="CM11" s="239"/>
      <c r="CN11" s="157" t="str">
        <f>IF('INPUT &amp; OUTPUT'!$B$14="Reconfiguration of Lot",BG11,IF('INPUT &amp; OUTPUT'!$B$14="Material Change of Use",X11,""))</f>
        <v/>
      </c>
      <c r="CO11" s="199" t="str">
        <f>IF('INPUT &amp; OUTPUT'!$B$14="Reconfiguration of Lot",BH11,IF('INPUT &amp; OUTPUT'!$B$14="Material Change of Use",Y11,""))</f>
        <v/>
      </c>
      <c r="CP11" s="157" t="str">
        <f>IF('INPUT &amp; OUTPUT'!$B$14="Reconfiguration of Lot",BI11,IF('INPUT &amp; OUTPUT'!$B$14="Material Change of Use",Z11,""))</f>
        <v/>
      </c>
      <c r="CQ11" s="161"/>
      <c r="CR11" s="244" t="str">
        <f>IF('INPUT &amp; OUTPUT'!$B$14="Reconfiguration of Lot",BJ11,IF('INPUT &amp; OUTPUT'!$B$14="Material Change of Use",AB11,""))</f>
        <v/>
      </c>
      <c r="CS11" s="198" t="str">
        <f>IF('INPUT &amp; OUTPUT'!$B$14="Reconfiguration of Lot",BK11,IF('INPUT &amp; OUTPUT'!$B$14="Material Change of Use",AC11,""))</f>
        <v/>
      </c>
      <c r="CT11" s="199" t="str">
        <f>IF('INPUT &amp; OUTPUT'!$B$14="Reconfiguration of Lot",BL11,IF('INPUT &amp; OUTPUT'!$B$14="Material Change of Use",AD11,""))</f>
        <v/>
      </c>
      <c r="CU11" s="161"/>
      <c r="CV11" s="161"/>
      <c r="CW11" s="160"/>
    </row>
    <row r="12" spans="3:101" ht="12.75" customHeight="1" x14ac:dyDescent="0.25">
      <c r="C12" s="437" t="s">
        <v>351</v>
      </c>
      <c r="D12" s="437" t="s">
        <v>353</v>
      </c>
      <c r="E12" s="314" t="s">
        <v>905</v>
      </c>
      <c r="F12" s="309"/>
      <c r="G12" s="439"/>
      <c r="H12" s="439"/>
      <c r="I12" s="316" t="s">
        <v>15</v>
      </c>
      <c r="J12" s="309"/>
      <c r="K12" s="309"/>
      <c r="L12" s="440" t="s">
        <v>97</v>
      </c>
      <c r="M12" s="440">
        <v>0.9</v>
      </c>
      <c r="N12" s="316" t="s">
        <v>346</v>
      </c>
      <c r="O12" s="441"/>
      <c r="P12" s="440" t="s">
        <v>151</v>
      </c>
      <c r="Q12" s="440" t="s">
        <v>152</v>
      </c>
      <c r="R12" s="316" t="s">
        <v>346</v>
      </c>
      <c r="S12" s="416"/>
      <c r="T12" s="440" t="s">
        <v>151</v>
      </c>
      <c r="U12" s="440" t="s">
        <v>242</v>
      </c>
      <c r="V12" s="316" t="s">
        <v>591</v>
      </c>
      <c r="W12" s="416"/>
      <c r="X12" s="440" t="s">
        <v>591</v>
      </c>
      <c r="Y12" s="440" t="s">
        <v>0</v>
      </c>
      <c r="Z12" s="316" t="s">
        <v>253</v>
      </c>
      <c r="AA12" s="442"/>
      <c r="AB12" s="440" t="s">
        <v>347</v>
      </c>
      <c r="AC12" s="440">
        <v>2.5000000000000001E-3</v>
      </c>
      <c r="AD12" s="316" t="s">
        <v>4</v>
      </c>
      <c r="AE12" s="308"/>
      <c r="AF12" s="585"/>
      <c r="AH12" s="608" t="s">
        <v>86</v>
      </c>
      <c r="AI12" s="609"/>
      <c r="AJ12" s="610"/>
      <c r="AK12" s="609" t="s">
        <v>82</v>
      </c>
      <c r="AL12" s="609"/>
      <c r="AM12" s="609"/>
      <c r="AN12" s="610"/>
      <c r="AO12" s="609"/>
      <c r="AP12" s="609"/>
      <c r="AQ12" s="609"/>
      <c r="AR12" s="448"/>
      <c r="AS12" s="448"/>
      <c r="AT12" s="615" t="s">
        <v>677</v>
      </c>
      <c r="AU12" s="609"/>
      <c r="AV12" s="448" t="s">
        <v>240</v>
      </c>
      <c r="AW12" s="448">
        <v>7.1</v>
      </c>
      <c r="AX12" s="609" t="s">
        <v>82</v>
      </c>
      <c r="AY12" s="609"/>
      <c r="AZ12" s="609"/>
      <c r="BA12" s="448" t="s">
        <v>240</v>
      </c>
      <c r="BB12" s="448">
        <v>1.9879999999999998</v>
      </c>
      <c r="BC12" s="450" t="s">
        <v>86</v>
      </c>
      <c r="BD12" s="609"/>
      <c r="BE12" s="609"/>
      <c r="BF12" s="609"/>
      <c r="BG12" s="448" t="s">
        <v>240</v>
      </c>
      <c r="BH12" s="448">
        <v>1</v>
      </c>
      <c r="BI12" s="609" t="s">
        <v>189</v>
      </c>
      <c r="BJ12" s="448" t="s">
        <v>240</v>
      </c>
      <c r="BK12" s="449">
        <v>1</v>
      </c>
      <c r="BL12" s="450" t="s">
        <v>816</v>
      </c>
      <c r="BM12" s="434"/>
      <c r="BN12" s="435"/>
      <c r="BS12" s="157" t="str">
        <f>IF('INPUT &amp; OUTPUT'!$B$14="Reconfiguration of Lot",AK12,IF('INPUT &amp; OUTPUT'!$B$14="Material Change of Use",E12,""))</f>
        <v/>
      </c>
      <c r="BT12" s="161"/>
      <c r="BU12" s="161"/>
      <c r="BV12" s="161"/>
      <c r="BW12" s="157" t="str">
        <f>IF('INPUT &amp; OUTPUT'!$B$14="Reconfiguration of Lot",IF(AK12&lt;&gt;"",$AO$8,""),IF('INPUT &amp; OUTPUT'!$B$14="Material Change of Use",I12,""))</f>
        <v/>
      </c>
      <c r="BX12" s="161"/>
      <c r="BY12" s="161"/>
      <c r="BZ12" s="157" t="str">
        <f>IF('INPUT &amp; OUTPUT'!$B$14="Reconfiguration of Lot",IF(BW12&lt;&gt;"",$AR$8,""),IF('INPUT &amp; OUTPUT'!$B$14="Material Change of Use",L12,""))</f>
        <v/>
      </c>
      <c r="CA12" s="157" t="str">
        <f>IF('INPUT &amp; OUTPUT'!$B$14="Reconfiguration of Lot",IF(BW12&lt;&gt;"",$AS$8,""),IF('INPUT &amp; OUTPUT'!$B$14="Material Change of Use",M12,""))</f>
        <v/>
      </c>
      <c r="CB12" s="157" t="str">
        <f>IF('INPUT &amp; OUTPUT'!$B$14="Reconfiguration of Lot",AT12,IF('INPUT &amp; OUTPUT'!$B$14="Material Change of Use",N12,""))</f>
        <v/>
      </c>
      <c r="CC12" s="196"/>
      <c r="CD12" s="157" t="str">
        <f>IF('INPUT &amp; OUTPUT'!$B$14="Reconfiguration of Lot",AV12,IF('INPUT &amp; OUTPUT'!$B$14="Material Change of Use",P12,""))</f>
        <v/>
      </c>
      <c r="CE12" s="157" t="str">
        <f>IF('INPUT &amp; OUTPUT'!$B$14="Reconfiguration of Lot",AW12,IF('INPUT &amp; OUTPUT'!$B$14="Material Change of Use",Q12,""))</f>
        <v/>
      </c>
      <c r="CF12" s="157" t="str">
        <f>IF('INPUT &amp; OUTPUT'!$B$14="Reconfiguration of Lot",AX12,IF('INPUT &amp; OUTPUT'!$B$14="Material Change of Use",R12,""))</f>
        <v/>
      </c>
      <c r="CG12" s="196"/>
      <c r="CH12" s="157" t="str">
        <f>IF('INPUT &amp; OUTPUT'!$B$14="Reconfiguration of Lot",BA12,IF('INPUT &amp; OUTPUT'!$B$14="Material Change of Use",T12,""))</f>
        <v/>
      </c>
      <c r="CI12" s="157" t="str">
        <f>IF('INPUT &amp; OUTPUT'!$B$14="Reconfiguration of Lot",BB12,IF('INPUT &amp; OUTPUT'!$B$14="Material Change of Use",U12,""))</f>
        <v/>
      </c>
      <c r="CJ12" s="157" t="str">
        <f>IF('INPUT &amp; OUTPUT'!$B$14="Reconfiguration of Lot",BC12,IF('INPUT &amp; OUTPUT'!$B$14="Material Change of Use",V12,""))</f>
        <v/>
      </c>
      <c r="CK12" s="196"/>
      <c r="CL12" s="236"/>
      <c r="CM12" s="239"/>
      <c r="CN12" s="157" t="str">
        <f>IF('INPUT &amp; OUTPUT'!$B$14="Reconfiguration of Lot",BG12,IF('INPUT &amp; OUTPUT'!$B$14="Material Change of Use",X12,""))</f>
        <v/>
      </c>
      <c r="CO12" s="199" t="str">
        <f>IF('INPUT &amp; OUTPUT'!$B$14="Reconfiguration of Lot",BH12,IF('INPUT &amp; OUTPUT'!$B$14="Material Change of Use",Y12,""))</f>
        <v/>
      </c>
      <c r="CP12" s="157" t="str">
        <f>IF('INPUT &amp; OUTPUT'!$B$14="Reconfiguration of Lot",BI12,IF('INPUT &amp; OUTPUT'!$B$14="Material Change of Use",Z12,""))</f>
        <v/>
      </c>
      <c r="CQ12" s="161"/>
      <c r="CR12" s="244" t="str">
        <f>IF('INPUT &amp; OUTPUT'!$B$14="Reconfiguration of Lot",BJ12,IF('INPUT &amp; OUTPUT'!$B$14="Material Change of Use",AB12,""))</f>
        <v/>
      </c>
      <c r="CS12" s="198" t="str">
        <f>IF('INPUT &amp; OUTPUT'!$B$14="Reconfiguration of Lot",BK12,IF('INPUT &amp; OUTPUT'!$B$14="Material Change of Use",AC12,""))</f>
        <v/>
      </c>
      <c r="CT12" s="199" t="str">
        <f>IF('INPUT &amp; OUTPUT'!$B$14="Reconfiguration of Lot",BL12,IF('INPUT &amp; OUTPUT'!$B$14="Material Change of Use",AD12,""))</f>
        <v/>
      </c>
      <c r="CU12" s="161"/>
      <c r="CV12" s="161"/>
      <c r="CW12" s="160"/>
    </row>
    <row r="13" spans="3:101" ht="12.75" customHeight="1" x14ac:dyDescent="0.25">
      <c r="C13" s="437" t="s">
        <v>351</v>
      </c>
      <c r="D13" s="437" t="s">
        <v>353</v>
      </c>
      <c r="E13" s="316" t="s">
        <v>906</v>
      </c>
      <c r="F13" s="309"/>
      <c r="G13" s="439"/>
      <c r="H13" s="439"/>
      <c r="I13" s="316" t="s">
        <v>16</v>
      </c>
      <c r="J13" s="309"/>
      <c r="K13" s="309"/>
      <c r="L13" s="440" t="s">
        <v>262</v>
      </c>
      <c r="M13" s="440">
        <v>0.2</v>
      </c>
      <c r="N13" s="316" t="s">
        <v>346</v>
      </c>
      <c r="O13" s="441"/>
      <c r="P13" s="440" t="s">
        <v>151</v>
      </c>
      <c r="Q13" s="440" t="s">
        <v>152</v>
      </c>
      <c r="R13" s="316" t="s">
        <v>346</v>
      </c>
      <c r="S13" s="416"/>
      <c r="T13" s="440" t="s">
        <v>151</v>
      </c>
      <c r="U13" s="440" t="s">
        <v>242</v>
      </c>
      <c r="V13" s="316" t="s">
        <v>591</v>
      </c>
      <c r="W13" s="416"/>
      <c r="X13" s="440" t="s">
        <v>591</v>
      </c>
      <c r="Y13" s="440" t="s">
        <v>0</v>
      </c>
      <c r="Z13" s="316" t="s">
        <v>253</v>
      </c>
      <c r="AA13" s="442"/>
      <c r="AB13" s="440" t="s">
        <v>347</v>
      </c>
      <c r="AC13" s="440">
        <v>2.5000000000000001E-3</v>
      </c>
      <c r="AD13" s="316" t="s">
        <v>348</v>
      </c>
      <c r="AE13" s="308"/>
      <c r="AF13" s="585"/>
      <c r="AH13" s="608" t="s">
        <v>86</v>
      </c>
      <c r="AI13" s="609"/>
      <c r="AJ13" s="610"/>
      <c r="AK13" s="609" t="s">
        <v>83</v>
      </c>
      <c r="AL13" s="609"/>
      <c r="AM13" s="609"/>
      <c r="AN13" s="610"/>
      <c r="AO13" s="609"/>
      <c r="AP13" s="609"/>
      <c r="AQ13" s="609"/>
      <c r="AR13" s="448"/>
      <c r="AS13" s="448"/>
      <c r="AT13" s="615" t="s">
        <v>678</v>
      </c>
      <c r="AU13" s="609"/>
      <c r="AV13" s="448" t="s">
        <v>240</v>
      </c>
      <c r="AW13" s="448">
        <v>8.6</v>
      </c>
      <c r="AX13" s="609" t="s">
        <v>83</v>
      </c>
      <c r="AY13" s="609"/>
      <c r="AZ13" s="609"/>
      <c r="BA13" s="448" t="s">
        <v>240</v>
      </c>
      <c r="BB13" s="448">
        <v>2.4079999999999999</v>
      </c>
      <c r="BC13" s="450" t="s">
        <v>86</v>
      </c>
      <c r="BD13" s="609"/>
      <c r="BE13" s="609"/>
      <c r="BF13" s="609"/>
      <c r="BG13" s="448" t="s">
        <v>240</v>
      </c>
      <c r="BH13" s="448">
        <v>1</v>
      </c>
      <c r="BI13" s="609" t="s">
        <v>189</v>
      </c>
      <c r="BJ13" s="448" t="s">
        <v>240</v>
      </c>
      <c r="BK13" s="449">
        <v>1</v>
      </c>
      <c r="BL13" s="450" t="s">
        <v>816</v>
      </c>
      <c r="BM13" s="434"/>
      <c r="BN13" s="435"/>
      <c r="BS13" s="157" t="str">
        <f>IF('INPUT &amp; OUTPUT'!$B$14="Reconfiguration of Lot",AK13,IF('INPUT &amp; OUTPUT'!$B$14="Material Change of Use",E13,""))</f>
        <v/>
      </c>
      <c r="BT13" s="161"/>
      <c r="BU13" s="161"/>
      <c r="BV13" s="161"/>
      <c r="BW13" s="157" t="str">
        <f>IF('INPUT &amp; OUTPUT'!$B$14="Reconfiguration of Lot",IF(AK13&lt;&gt;"",$AO$8,""),IF('INPUT &amp; OUTPUT'!$B$14="Material Change of Use",I13,""))</f>
        <v/>
      </c>
      <c r="BX13" s="161"/>
      <c r="BY13" s="161"/>
      <c r="BZ13" s="157" t="str">
        <f>IF('INPUT &amp; OUTPUT'!$B$14="Reconfiguration of Lot",IF(BW13&lt;&gt;"",$AR$8,""),IF('INPUT &amp; OUTPUT'!$B$14="Material Change of Use",L13,""))</f>
        <v/>
      </c>
      <c r="CA13" s="157" t="str">
        <f>IF('INPUT &amp; OUTPUT'!$B$14="Reconfiguration of Lot",IF(BW13&lt;&gt;"",$AS$8,""),IF('INPUT &amp; OUTPUT'!$B$14="Material Change of Use",M13,""))</f>
        <v/>
      </c>
      <c r="CB13" s="157" t="str">
        <f>IF('INPUT &amp; OUTPUT'!$B$14="Reconfiguration of Lot",AT13,IF('INPUT &amp; OUTPUT'!$B$14="Material Change of Use",N13,""))</f>
        <v/>
      </c>
      <c r="CC13" s="196"/>
      <c r="CD13" s="157" t="str">
        <f>IF('INPUT &amp; OUTPUT'!$B$14="Reconfiguration of Lot",AV13,IF('INPUT &amp; OUTPUT'!$B$14="Material Change of Use",P13,""))</f>
        <v/>
      </c>
      <c r="CE13" s="157" t="str">
        <f>IF('INPUT &amp; OUTPUT'!$B$14="Reconfiguration of Lot",AW13,IF('INPUT &amp; OUTPUT'!$B$14="Material Change of Use",Q13,""))</f>
        <v/>
      </c>
      <c r="CF13" s="157" t="str">
        <f>IF('INPUT &amp; OUTPUT'!$B$14="Reconfiguration of Lot",AX13,IF('INPUT &amp; OUTPUT'!$B$14="Material Change of Use",R13,""))</f>
        <v/>
      </c>
      <c r="CG13" s="196"/>
      <c r="CH13" s="157" t="str">
        <f>IF('INPUT &amp; OUTPUT'!$B$14="Reconfiguration of Lot",BA13,IF('INPUT &amp; OUTPUT'!$B$14="Material Change of Use",T13,""))</f>
        <v/>
      </c>
      <c r="CI13" s="157" t="str">
        <f>IF('INPUT &amp; OUTPUT'!$B$14="Reconfiguration of Lot",BB13,IF('INPUT &amp; OUTPUT'!$B$14="Material Change of Use",U13,""))</f>
        <v/>
      </c>
      <c r="CJ13" s="157" t="str">
        <f>IF('INPUT &amp; OUTPUT'!$B$14="Reconfiguration of Lot",BC13,IF('INPUT &amp; OUTPUT'!$B$14="Material Change of Use",V13,""))</f>
        <v/>
      </c>
      <c r="CK13" s="196"/>
      <c r="CL13" s="236"/>
      <c r="CM13" s="239"/>
      <c r="CN13" s="157" t="str">
        <f>IF('INPUT &amp; OUTPUT'!$B$14="Reconfiguration of Lot",BG13,IF('INPUT &amp; OUTPUT'!$B$14="Material Change of Use",X13,""))</f>
        <v/>
      </c>
      <c r="CO13" s="199" t="str">
        <f>IF('INPUT &amp; OUTPUT'!$B$14="Reconfiguration of Lot",BH13,IF('INPUT &amp; OUTPUT'!$B$14="Material Change of Use",Y13,""))</f>
        <v/>
      </c>
      <c r="CP13" s="157" t="str">
        <f>IF('INPUT &amp; OUTPUT'!$B$14="Reconfiguration of Lot",BI13,IF('INPUT &amp; OUTPUT'!$B$14="Material Change of Use",Z13,""))</f>
        <v/>
      </c>
      <c r="CQ13" s="161"/>
      <c r="CR13" s="244" t="str">
        <f>IF('INPUT &amp; OUTPUT'!$B$14="Reconfiguration of Lot",BJ13,IF('INPUT &amp; OUTPUT'!$B$14="Material Change of Use",AB13,""))</f>
        <v/>
      </c>
      <c r="CS13" s="198" t="str">
        <f>IF('INPUT &amp; OUTPUT'!$B$14="Reconfiguration of Lot",BK13,IF('INPUT &amp; OUTPUT'!$B$14="Material Change of Use",AC13,""))</f>
        <v/>
      </c>
      <c r="CT13" s="199" t="str">
        <f>IF('INPUT &amp; OUTPUT'!$B$14="Reconfiguration of Lot",BL13,IF('INPUT &amp; OUTPUT'!$B$14="Material Change of Use",AD13,""))</f>
        <v/>
      </c>
      <c r="CU13" s="161"/>
      <c r="CV13" s="161"/>
      <c r="CW13" s="160"/>
    </row>
    <row r="14" spans="3:101" ht="12.75" customHeight="1" x14ac:dyDescent="0.25">
      <c r="C14" s="437" t="s">
        <v>351</v>
      </c>
      <c r="D14" s="437" t="s">
        <v>352</v>
      </c>
      <c r="E14" s="314" t="s">
        <v>907</v>
      </c>
      <c r="F14" s="309"/>
      <c r="G14" s="439"/>
      <c r="H14" s="439"/>
      <c r="I14" s="316" t="s">
        <v>17</v>
      </c>
      <c r="J14" s="309"/>
      <c r="K14" s="309"/>
      <c r="L14" s="440" t="s">
        <v>151</v>
      </c>
      <c r="M14" s="440">
        <v>0.4</v>
      </c>
      <c r="N14" s="316" t="s">
        <v>346</v>
      </c>
      <c r="O14" s="441"/>
      <c r="P14" s="440" t="s">
        <v>151</v>
      </c>
      <c r="Q14" s="440" t="s">
        <v>152</v>
      </c>
      <c r="R14" s="316" t="s">
        <v>346</v>
      </c>
      <c r="S14" s="416"/>
      <c r="T14" s="440" t="s">
        <v>151</v>
      </c>
      <c r="U14" s="440" t="s">
        <v>242</v>
      </c>
      <c r="V14" s="316" t="s">
        <v>591</v>
      </c>
      <c r="W14" s="416"/>
      <c r="X14" s="440" t="s">
        <v>591</v>
      </c>
      <c r="Y14" s="440" t="s">
        <v>0</v>
      </c>
      <c r="Z14" s="316" t="s">
        <v>253</v>
      </c>
      <c r="AA14" s="442"/>
      <c r="AB14" s="440" t="s">
        <v>347</v>
      </c>
      <c r="AC14" s="440">
        <v>2.5000000000000001E-3</v>
      </c>
      <c r="AD14" s="316" t="s">
        <v>65</v>
      </c>
      <c r="AE14" s="308"/>
      <c r="AF14" s="585"/>
      <c r="AH14" s="608" t="s">
        <v>86</v>
      </c>
      <c r="AI14" s="609"/>
      <c r="AJ14" s="610"/>
      <c r="AK14" s="609" t="s">
        <v>84</v>
      </c>
      <c r="AL14" s="609"/>
      <c r="AM14" s="609"/>
      <c r="AN14" s="610"/>
      <c r="AO14" s="609"/>
      <c r="AP14" s="609"/>
      <c r="AQ14" s="609"/>
      <c r="AR14" s="448"/>
      <c r="AS14" s="448"/>
      <c r="AT14" s="615" t="s">
        <v>679</v>
      </c>
      <c r="AU14" s="609"/>
      <c r="AV14" s="448" t="s">
        <v>240</v>
      </c>
      <c r="AW14" s="448">
        <v>9.2999999999999989</v>
      </c>
      <c r="AX14" s="609" t="s">
        <v>84</v>
      </c>
      <c r="AY14" s="609"/>
      <c r="AZ14" s="609"/>
      <c r="BA14" s="448" t="s">
        <v>240</v>
      </c>
      <c r="BB14" s="448">
        <v>2.6039999999999996</v>
      </c>
      <c r="BC14" s="450" t="s">
        <v>86</v>
      </c>
      <c r="BD14" s="609"/>
      <c r="BE14" s="609"/>
      <c r="BF14" s="609"/>
      <c r="BG14" s="448" t="s">
        <v>240</v>
      </c>
      <c r="BH14" s="448">
        <v>1</v>
      </c>
      <c r="BI14" s="609" t="s">
        <v>189</v>
      </c>
      <c r="BJ14" s="448" t="s">
        <v>240</v>
      </c>
      <c r="BK14" s="449">
        <v>1</v>
      </c>
      <c r="BL14" s="450" t="s">
        <v>816</v>
      </c>
      <c r="BM14" s="434"/>
      <c r="BN14" s="435"/>
      <c r="BS14" s="157" t="str">
        <f>IF('INPUT &amp; OUTPUT'!$B$14="Reconfiguration of Lot",AK14,IF('INPUT &amp; OUTPUT'!$B$14="Material Change of Use",E14,""))</f>
        <v/>
      </c>
      <c r="BT14" s="161"/>
      <c r="BU14" s="161"/>
      <c r="BV14" s="161"/>
      <c r="BW14" s="157" t="str">
        <f>IF('INPUT &amp; OUTPUT'!$B$14="Reconfiguration of Lot",IF(AK14&lt;&gt;"",$AO$8,""),IF('INPUT &amp; OUTPUT'!$B$14="Material Change of Use",I14,""))</f>
        <v/>
      </c>
      <c r="BX14" s="161"/>
      <c r="BY14" s="161"/>
      <c r="BZ14" s="157" t="str">
        <f>IF('INPUT &amp; OUTPUT'!$B$14="Reconfiguration of Lot",IF(BW14&lt;&gt;"",$AR$8,""),IF('INPUT &amp; OUTPUT'!$B$14="Material Change of Use",L14,""))</f>
        <v/>
      </c>
      <c r="CA14" s="157" t="str">
        <f>IF('INPUT &amp; OUTPUT'!$B$14="Reconfiguration of Lot",IF(BW14&lt;&gt;"",$AS$8,""),IF('INPUT &amp; OUTPUT'!$B$14="Material Change of Use",M14,""))</f>
        <v/>
      </c>
      <c r="CB14" s="157" t="str">
        <f>IF('INPUT &amp; OUTPUT'!$B$14="Reconfiguration of Lot",AT14,IF('INPUT &amp; OUTPUT'!$B$14="Material Change of Use",N14,""))</f>
        <v/>
      </c>
      <c r="CC14" s="196"/>
      <c r="CD14" s="157" t="str">
        <f>IF('INPUT &amp; OUTPUT'!$B$14="Reconfiguration of Lot",AV14,IF('INPUT &amp; OUTPUT'!$B$14="Material Change of Use",P14,""))</f>
        <v/>
      </c>
      <c r="CE14" s="157" t="str">
        <f>IF('INPUT &amp; OUTPUT'!$B$14="Reconfiguration of Lot",AW14,IF('INPUT &amp; OUTPUT'!$B$14="Material Change of Use",Q14,""))</f>
        <v/>
      </c>
      <c r="CF14" s="157" t="str">
        <f>IF('INPUT &amp; OUTPUT'!$B$14="Reconfiguration of Lot",AX14,IF('INPUT &amp; OUTPUT'!$B$14="Material Change of Use",R14,""))</f>
        <v/>
      </c>
      <c r="CG14" s="196"/>
      <c r="CH14" s="157" t="str">
        <f>IF('INPUT &amp; OUTPUT'!$B$14="Reconfiguration of Lot",BA14,IF('INPUT &amp; OUTPUT'!$B$14="Material Change of Use",T14,""))</f>
        <v/>
      </c>
      <c r="CI14" s="157" t="str">
        <f>IF('INPUT &amp; OUTPUT'!$B$14="Reconfiguration of Lot",BB14,IF('INPUT &amp; OUTPUT'!$B$14="Material Change of Use",U14,""))</f>
        <v/>
      </c>
      <c r="CJ14" s="157" t="str">
        <f>IF('INPUT &amp; OUTPUT'!$B$14="Reconfiguration of Lot",BC14,IF('INPUT &amp; OUTPUT'!$B$14="Material Change of Use",V14,""))</f>
        <v/>
      </c>
      <c r="CK14" s="196"/>
      <c r="CL14" s="236"/>
      <c r="CM14" s="239"/>
      <c r="CN14" s="157" t="str">
        <f>IF('INPUT &amp; OUTPUT'!$B$14="Reconfiguration of Lot",BG14,IF('INPUT &amp; OUTPUT'!$B$14="Material Change of Use",X14,""))</f>
        <v/>
      </c>
      <c r="CO14" s="199" t="str">
        <f>IF('INPUT &amp; OUTPUT'!$B$14="Reconfiguration of Lot",BH14,IF('INPUT &amp; OUTPUT'!$B$14="Material Change of Use",Y14,""))</f>
        <v/>
      </c>
      <c r="CP14" s="157" t="str">
        <f>IF('INPUT &amp; OUTPUT'!$B$14="Reconfiguration of Lot",BI14,IF('INPUT &amp; OUTPUT'!$B$14="Material Change of Use",Z14,""))</f>
        <v/>
      </c>
      <c r="CQ14" s="161"/>
      <c r="CR14" s="244" t="str">
        <f>IF('INPUT &amp; OUTPUT'!$B$14="Reconfiguration of Lot",BJ14,IF('INPUT &amp; OUTPUT'!$B$14="Material Change of Use",AB14,""))</f>
        <v/>
      </c>
      <c r="CS14" s="198" t="str">
        <f>IF('INPUT &amp; OUTPUT'!$B$14="Reconfiguration of Lot",BK14,IF('INPUT &amp; OUTPUT'!$B$14="Material Change of Use",AC14,""))</f>
        <v/>
      </c>
      <c r="CT14" s="199" t="str">
        <f>IF('INPUT &amp; OUTPUT'!$B$14="Reconfiguration of Lot",BL14,IF('INPUT &amp; OUTPUT'!$B$14="Material Change of Use",AD14,""))</f>
        <v/>
      </c>
      <c r="CU14" s="161"/>
      <c r="CV14" s="161"/>
      <c r="CW14" s="160"/>
    </row>
    <row r="15" spans="3:101" ht="12.75" customHeight="1" x14ac:dyDescent="0.25">
      <c r="C15" s="313" t="s">
        <v>369</v>
      </c>
      <c r="D15" s="313" t="s">
        <v>370</v>
      </c>
      <c r="E15" s="561" t="s">
        <v>817</v>
      </c>
      <c r="F15" s="309"/>
      <c r="G15" s="439"/>
      <c r="H15" s="439"/>
      <c r="I15" s="314" t="s">
        <v>265</v>
      </c>
      <c r="J15" s="309"/>
      <c r="K15" s="309"/>
      <c r="L15" s="440" t="s">
        <v>266</v>
      </c>
      <c r="M15" s="440">
        <v>1.3</v>
      </c>
      <c r="N15" s="586" t="s">
        <v>93</v>
      </c>
      <c r="O15" s="311"/>
      <c r="P15" s="440" t="s">
        <v>238</v>
      </c>
      <c r="Q15" s="440">
        <v>0</v>
      </c>
      <c r="R15" s="586" t="s">
        <v>93</v>
      </c>
      <c r="S15" s="416"/>
      <c r="T15" s="440" t="s">
        <v>92</v>
      </c>
      <c r="U15" s="440">
        <v>0</v>
      </c>
      <c r="V15" s="316" t="s">
        <v>591</v>
      </c>
      <c r="W15" s="416"/>
      <c r="X15" s="440" t="s">
        <v>591</v>
      </c>
      <c r="Y15" s="440" t="s">
        <v>0</v>
      </c>
      <c r="Z15" s="316" t="s">
        <v>253</v>
      </c>
      <c r="AA15" s="442"/>
      <c r="AB15" s="440" t="s">
        <v>347</v>
      </c>
      <c r="AC15" s="440">
        <v>2.5000000000000001E-3</v>
      </c>
      <c r="AD15" s="316" t="s">
        <v>6</v>
      </c>
      <c r="AE15" s="308"/>
      <c r="AF15" s="585"/>
      <c r="AH15" s="608" t="s">
        <v>86</v>
      </c>
      <c r="AI15" s="609"/>
      <c r="AJ15" s="610"/>
      <c r="AK15" s="609" t="s">
        <v>693</v>
      </c>
      <c r="AL15" s="609"/>
      <c r="AM15" s="609"/>
      <c r="AN15" s="610"/>
      <c r="AO15" s="609"/>
      <c r="AP15" s="609"/>
      <c r="AQ15" s="609"/>
      <c r="AR15" s="448"/>
      <c r="AS15" s="448"/>
      <c r="AT15" s="615" t="s">
        <v>680</v>
      </c>
      <c r="AU15" s="609"/>
      <c r="AV15" s="448" t="s">
        <v>240</v>
      </c>
      <c r="AW15" s="448">
        <v>10</v>
      </c>
      <c r="AX15" s="609" t="s">
        <v>693</v>
      </c>
      <c r="AY15" s="609"/>
      <c r="AZ15" s="609"/>
      <c r="BA15" s="448" t="s">
        <v>240</v>
      </c>
      <c r="BB15" s="448">
        <v>2.8</v>
      </c>
      <c r="BC15" s="450" t="s">
        <v>86</v>
      </c>
      <c r="BD15" s="609"/>
      <c r="BE15" s="609"/>
      <c r="BF15" s="609"/>
      <c r="BG15" s="448" t="s">
        <v>240</v>
      </c>
      <c r="BH15" s="448">
        <v>1</v>
      </c>
      <c r="BI15" s="609" t="s">
        <v>189</v>
      </c>
      <c r="BJ15" s="448" t="s">
        <v>240</v>
      </c>
      <c r="BK15" s="449">
        <v>1</v>
      </c>
      <c r="BL15" s="450" t="s">
        <v>816</v>
      </c>
      <c r="BM15" s="434"/>
      <c r="BN15" s="435"/>
      <c r="BS15" s="157" t="str">
        <f>IF('INPUT &amp; OUTPUT'!$B$14="Reconfiguration of Lot",AK15,IF('INPUT &amp; OUTPUT'!$B$14="Material Change of Use",E15,""))</f>
        <v/>
      </c>
      <c r="BT15" s="161"/>
      <c r="BU15" s="161"/>
      <c r="BV15" s="161"/>
      <c r="BW15" s="157" t="str">
        <f>IF('INPUT &amp; OUTPUT'!$B$14="Reconfiguration of Lot",IF(AK15&lt;&gt;"",$AO$8,""),IF('INPUT &amp; OUTPUT'!$B$14="Material Change of Use",I15,""))</f>
        <v/>
      </c>
      <c r="BX15" s="161"/>
      <c r="BY15" s="161"/>
      <c r="BZ15" s="157" t="str">
        <f>IF('INPUT &amp; OUTPUT'!$B$14="Reconfiguration of Lot",IF(BW15&lt;&gt;"",$AR$8,""),IF('INPUT &amp; OUTPUT'!$B$14="Material Change of Use",L15,""))</f>
        <v/>
      </c>
      <c r="CA15" s="157" t="str">
        <f>IF('INPUT &amp; OUTPUT'!$B$14="Reconfiguration of Lot",IF(BW15&lt;&gt;"",$AS$8,""),IF('INPUT &amp; OUTPUT'!$B$14="Material Change of Use",M15,""))</f>
        <v/>
      </c>
      <c r="CB15" s="157" t="str">
        <f>IF('INPUT &amp; OUTPUT'!$B$14="Reconfiguration of Lot",AT15,IF('INPUT &amp; OUTPUT'!$B$14="Material Change of Use",N15,""))</f>
        <v/>
      </c>
      <c r="CC15" s="196"/>
      <c r="CD15" s="157" t="str">
        <f>IF('INPUT &amp; OUTPUT'!$B$14="Reconfiguration of Lot",AV15,IF('INPUT &amp; OUTPUT'!$B$14="Material Change of Use",P15,""))</f>
        <v/>
      </c>
      <c r="CE15" s="157" t="str">
        <f>IF('INPUT &amp; OUTPUT'!$B$14="Reconfiguration of Lot",AW15,IF('INPUT &amp; OUTPUT'!$B$14="Material Change of Use",Q15,""))</f>
        <v/>
      </c>
      <c r="CF15" s="157" t="str">
        <f>IF('INPUT &amp; OUTPUT'!$B$14="Reconfiguration of Lot",AX15,IF('INPUT &amp; OUTPUT'!$B$14="Material Change of Use",R15,""))</f>
        <v/>
      </c>
      <c r="CG15" s="196"/>
      <c r="CH15" s="157" t="str">
        <f>IF('INPUT &amp; OUTPUT'!$B$14="Reconfiguration of Lot",BA15,IF('INPUT &amp; OUTPUT'!$B$14="Material Change of Use",T15,""))</f>
        <v/>
      </c>
      <c r="CI15" s="157" t="str">
        <f>IF('INPUT &amp; OUTPUT'!$B$14="Reconfiguration of Lot",BB15,IF('INPUT &amp; OUTPUT'!$B$14="Material Change of Use",U15,""))</f>
        <v/>
      </c>
      <c r="CJ15" s="157" t="str">
        <f>IF('INPUT &amp; OUTPUT'!$B$14="Reconfiguration of Lot",BC15,IF('INPUT &amp; OUTPUT'!$B$14="Material Change of Use",V15,""))</f>
        <v/>
      </c>
      <c r="CK15" s="196"/>
      <c r="CL15" s="236"/>
      <c r="CM15" s="239"/>
      <c r="CN15" s="157" t="str">
        <f>IF('INPUT &amp; OUTPUT'!$B$14="Reconfiguration of Lot",BG15,IF('INPUT &amp; OUTPUT'!$B$14="Material Change of Use",X15,""))</f>
        <v/>
      </c>
      <c r="CO15" s="199" t="str">
        <f>IF('INPUT &amp; OUTPUT'!$B$14="Reconfiguration of Lot",BH15,IF('INPUT &amp; OUTPUT'!$B$14="Material Change of Use",Y15,""))</f>
        <v/>
      </c>
      <c r="CP15" s="157" t="str">
        <f>IF('INPUT &amp; OUTPUT'!$B$14="Reconfiguration of Lot",BI15,IF('INPUT &amp; OUTPUT'!$B$14="Material Change of Use",Z15,""))</f>
        <v/>
      </c>
      <c r="CQ15" s="161"/>
      <c r="CR15" s="244" t="str">
        <f>IF('INPUT &amp; OUTPUT'!$B$14="Reconfiguration of Lot",BJ15,IF('INPUT &amp; OUTPUT'!$B$14="Material Change of Use",AB15,""))</f>
        <v/>
      </c>
      <c r="CS15" s="198" t="str">
        <f>IF('INPUT &amp; OUTPUT'!$B$14="Reconfiguration of Lot",BK15,IF('INPUT &amp; OUTPUT'!$B$14="Material Change of Use",AC15,""))</f>
        <v/>
      </c>
      <c r="CT15" s="199" t="str">
        <f>IF('INPUT &amp; OUTPUT'!$B$14="Reconfiguration of Lot",BL15,IF('INPUT &amp; OUTPUT'!$B$14="Material Change of Use",AD15,""))</f>
        <v/>
      </c>
      <c r="CU15" s="161"/>
      <c r="CV15" s="161"/>
      <c r="CW15" s="160"/>
    </row>
    <row r="16" spans="3:101" ht="12.75" customHeight="1" x14ac:dyDescent="0.25">
      <c r="C16" s="313" t="s">
        <v>369</v>
      </c>
      <c r="D16" s="313" t="s">
        <v>370</v>
      </c>
      <c r="E16" s="561" t="s">
        <v>739</v>
      </c>
      <c r="F16" s="309"/>
      <c r="G16" s="416"/>
      <c r="H16" s="416"/>
      <c r="I16" s="314" t="s">
        <v>265</v>
      </c>
      <c r="J16" s="309"/>
      <c r="K16" s="309"/>
      <c r="L16" s="440" t="s">
        <v>266</v>
      </c>
      <c r="M16" s="440">
        <v>1.3</v>
      </c>
      <c r="N16" s="586" t="s">
        <v>93</v>
      </c>
      <c r="O16" s="311"/>
      <c r="P16" s="440" t="s">
        <v>238</v>
      </c>
      <c r="Q16" s="440">
        <v>0</v>
      </c>
      <c r="R16" s="586" t="s">
        <v>93</v>
      </c>
      <c r="S16" s="416"/>
      <c r="T16" s="440" t="s">
        <v>92</v>
      </c>
      <c r="U16" s="440">
        <v>0</v>
      </c>
      <c r="V16" s="316" t="s">
        <v>591</v>
      </c>
      <c r="W16" s="416"/>
      <c r="X16" s="440" t="s">
        <v>591</v>
      </c>
      <c r="Y16" s="440" t="s">
        <v>0</v>
      </c>
      <c r="Z16" s="316" t="s">
        <v>253</v>
      </c>
      <c r="AA16" s="442"/>
      <c r="AB16" s="440" t="s">
        <v>347</v>
      </c>
      <c r="AC16" s="440">
        <v>2.5000000000000001E-3</v>
      </c>
      <c r="AD16" s="316" t="s">
        <v>5</v>
      </c>
      <c r="AE16" s="308"/>
      <c r="AF16" s="585"/>
      <c r="AH16" s="608" t="s">
        <v>182</v>
      </c>
      <c r="AI16" s="609"/>
      <c r="AJ16" s="610"/>
      <c r="AK16" s="609" t="s">
        <v>182</v>
      </c>
      <c r="AL16" s="609"/>
      <c r="AM16" s="609"/>
      <c r="AN16" s="610"/>
      <c r="AO16" s="609"/>
      <c r="AP16" s="609"/>
      <c r="AQ16" s="609"/>
      <c r="AR16" s="448"/>
      <c r="AS16" s="431"/>
      <c r="AT16" s="615" t="s">
        <v>681</v>
      </c>
      <c r="AU16" s="609"/>
      <c r="AV16" s="448" t="s">
        <v>240</v>
      </c>
      <c r="AW16" s="448">
        <v>28</v>
      </c>
      <c r="AX16" s="609" t="s">
        <v>182</v>
      </c>
      <c r="AY16" s="609"/>
      <c r="AZ16" s="609"/>
      <c r="BA16" s="448" t="s">
        <v>240</v>
      </c>
      <c r="BB16" s="448">
        <v>2.8</v>
      </c>
      <c r="BC16" s="450" t="s">
        <v>182</v>
      </c>
      <c r="BD16" s="609"/>
      <c r="BE16" s="609"/>
      <c r="BF16" s="609"/>
      <c r="BG16" s="448" t="s">
        <v>240</v>
      </c>
      <c r="BH16" s="448">
        <v>1</v>
      </c>
      <c r="BI16" s="609" t="s">
        <v>189</v>
      </c>
      <c r="BJ16" s="448" t="s">
        <v>240</v>
      </c>
      <c r="BK16" s="449">
        <v>1</v>
      </c>
      <c r="BL16" s="450" t="s">
        <v>816</v>
      </c>
      <c r="BM16" s="434"/>
      <c r="BN16" s="435"/>
      <c r="BS16" s="157" t="str">
        <f>IF('INPUT &amp; OUTPUT'!$B$14="Reconfiguration of Lot",AK16,IF('INPUT &amp; OUTPUT'!$B$14="Material Change of Use",E16,""))</f>
        <v/>
      </c>
      <c r="BT16" s="161"/>
      <c r="BU16" s="161"/>
      <c r="BV16" s="161"/>
      <c r="BW16" s="157" t="str">
        <f>IF('INPUT &amp; OUTPUT'!$B$14="Reconfiguration of Lot",IF(AK16&lt;&gt;"",$AO$8,""),IF('INPUT &amp; OUTPUT'!$B$14="Material Change of Use",I16,""))</f>
        <v/>
      </c>
      <c r="BX16" s="161"/>
      <c r="BY16" s="161"/>
      <c r="BZ16" s="157" t="str">
        <f>IF('INPUT &amp; OUTPUT'!$B$14="Reconfiguration of Lot",IF(BW16&lt;&gt;"",$AR$8,""),IF('INPUT &amp; OUTPUT'!$B$14="Material Change of Use",L16,""))</f>
        <v/>
      </c>
      <c r="CA16" s="157" t="str">
        <f>IF('INPUT &amp; OUTPUT'!$B$14="Reconfiguration of Lot",IF(BW16&lt;&gt;"",$AS$8,""),IF('INPUT &amp; OUTPUT'!$B$14="Material Change of Use",M16,""))</f>
        <v/>
      </c>
      <c r="CB16" s="157" t="str">
        <f>IF('INPUT &amp; OUTPUT'!$B$14="Reconfiguration of Lot",AT16,IF('INPUT &amp; OUTPUT'!$B$14="Material Change of Use",N16,""))</f>
        <v/>
      </c>
      <c r="CC16" s="196"/>
      <c r="CD16" s="157" t="str">
        <f>IF('INPUT &amp; OUTPUT'!$B$14="Reconfiguration of Lot",AV16,IF('INPUT &amp; OUTPUT'!$B$14="Material Change of Use",P16,""))</f>
        <v/>
      </c>
      <c r="CE16" s="157" t="str">
        <f>IF('INPUT &amp; OUTPUT'!$B$14="Reconfiguration of Lot",AW16,IF('INPUT &amp; OUTPUT'!$B$14="Material Change of Use",Q16,""))</f>
        <v/>
      </c>
      <c r="CF16" s="157" t="str">
        <f>IF('INPUT &amp; OUTPUT'!$B$14="Reconfiguration of Lot",AX16,IF('INPUT &amp; OUTPUT'!$B$14="Material Change of Use",R16,""))</f>
        <v/>
      </c>
      <c r="CG16" s="196"/>
      <c r="CH16" s="157" t="str">
        <f>IF('INPUT &amp; OUTPUT'!$B$14="Reconfiguration of Lot",BA16,IF('INPUT &amp; OUTPUT'!$B$14="Material Change of Use",T16,""))</f>
        <v/>
      </c>
      <c r="CI16" s="157" t="str">
        <f>IF('INPUT &amp; OUTPUT'!$B$14="Reconfiguration of Lot",BB16,IF('INPUT &amp; OUTPUT'!$B$14="Material Change of Use",U16,""))</f>
        <v/>
      </c>
      <c r="CJ16" s="157" t="str">
        <f>IF('INPUT &amp; OUTPUT'!$B$14="Reconfiguration of Lot",BC16,IF('INPUT &amp; OUTPUT'!$B$14="Material Change of Use",V16,""))</f>
        <v/>
      </c>
      <c r="CK16" s="196"/>
      <c r="CL16" s="236"/>
      <c r="CM16" s="239"/>
      <c r="CN16" s="157" t="str">
        <f>IF('INPUT &amp; OUTPUT'!$B$14="Reconfiguration of Lot",BG16,IF('INPUT &amp; OUTPUT'!$B$14="Material Change of Use",X16,""))</f>
        <v/>
      </c>
      <c r="CO16" s="199" t="str">
        <f>IF('INPUT &amp; OUTPUT'!$B$14="Reconfiguration of Lot",BH16,IF('INPUT &amp; OUTPUT'!$B$14="Material Change of Use",Y16,""))</f>
        <v/>
      </c>
      <c r="CP16" s="157" t="str">
        <f>IF('INPUT &amp; OUTPUT'!$B$14="Reconfiguration of Lot",BI16,IF('INPUT &amp; OUTPUT'!$B$14="Material Change of Use",Z16,""))</f>
        <v/>
      </c>
      <c r="CQ16" s="161"/>
      <c r="CR16" s="244" t="str">
        <f>IF('INPUT &amp; OUTPUT'!$B$14="Reconfiguration of Lot",BJ16,IF('INPUT &amp; OUTPUT'!$B$14="Material Change of Use",AB16,""))</f>
        <v/>
      </c>
      <c r="CS16" s="198" t="str">
        <f>IF('INPUT &amp; OUTPUT'!$B$14="Reconfiguration of Lot",BK16,IF('INPUT &amp; OUTPUT'!$B$14="Material Change of Use",AC16,""))</f>
        <v/>
      </c>
      <c r="CT16" s="199" t="str">
        <f>IF('INPUT &amp; OUTPUT'!$B$14="Reconfiguration of Lot",BL16,IF('INPUT &amp; OUTPUT'!$B$14="Material Change of Use",AD16,""))</f>
        <v/>
      </c>
      <c r="CU16" s="161"/>
      <c r="CV16" s="161"/>
      <c r="CW16" s="160"/>
    </row>
    <row r="17" spans="3:101" ht="12.75" customHeight="1" x14ac:dyDescent="0.3">
      <c r="C17" s="313" t="s">
        <v>369</v>
      </c>
      <c r="D17" s="313" t="s">
        <v>370</v>
      </c>
      <c r="E17" s="561" t="s">
        <v>818</v>
      </c>
      <c r="F17" s="309"/>
      <c r="G17" s="416"/>
      <c r="H17" s="416"/>
      <c r="I17" s="314" t="s">
        <v>267</v>
      </c>
      <c r="J17" s="309"/>
      <c r="K17" s="309"/>
      <c r="L17" s="440" t="s">
        <v>266</v>
      </c>
      <c r="M17" s="440">
        <v>2.8</v>
      </c>
      <c r="N17" s="586" t="s">
        <v>93</v>
      </c>
      <c r="O17" s="311"/>
      <c r="P17" s="440" t="s">
        <v>238</v>
      </c>
      <c r="Q17" s="440">
        <v>0</v>
      </c>
      <c r="R17" s="586" t="s">
        <v>93</v>
      </c>
      <c r="S17" s="416"/>
      <c r="T17" s="440" t="s">
        <v>92</v>
      </c>
      <c r="U17" s="440">
        <v>0</v>
      </c>
      <c r="V17" s="316" t="s">
        <v>591</v>
      </c>
      <c r="W17" s="416"/>
      <c r="X17" s="440" t="s">
        <v>591</v>
      </c>
      <c r="Y17" s="440" t="s">
        <v>0</v>
      </c>
      <c r="Z17" s="316" t="s">
        <v>253</v>
      </c>
      <c r="AA17" s="442"/>
      <c r="AB17" s="440" t="s">
        <v>347</v>
      </c>
      <c r="AC17" s="440">
        <v>2.5000000000000001E-3</v>
      </c>
      <c r="AD17" s="316" t="s">
        <v>6</v>
      </c>
      <c r="AE17" s="308"/>
      <c r="AF17" s="585"/>
      <c r="AH17" s="462"/>
      <c r="AI17" s="443"/>
      <c r="AJ17" s="444"/>
      <c r="AK17" s="447"/>
      <c r="AL17" s="443"/>
      <c r="AM17" s="443"/>
      <c r="AN17" s="444"/>
      <c r="AO17" s="443"/>
      <c r="AP17" s="443"/>
      <c r="AQ17" s="443"/>
      <c r="AR17" s="445"/>
      <c r="AS17" s="445"/>
      <c r="AT17" s="446"/>
      <c r="AU17" s="443"/>
      <c r="AV17" s="445"/>
      <c r="AW17" s="445"/>
      <c r="AX17" s="443"/>
      <c r="AY17" s="245"/>
      <c r="AZ17" s="443"/>
      <c r="BA17" s="445" t="s">
        <v>932</v>
      </c>
      <c r="BB17" s="445" t="s">
        <v>932</v>
      </c>
      <c r="BC17" s="447"/>
      <c r="BD17" s="443"/>
      <c r="BE17" s="443"/>
      <c r="BF17" s="443"/>
      <c r="BG17" s="445"/>
      <c r="BH17" s="445"/>
      <c r="BI17" s="443"/>
      <c r="BJ17" s="616"/>
      <c r="BK17" s="618"/>
      <c r="BL17" s="617"/>
      <c r="BM17" s="619"/>
      <c r="BN17" s="506"/>
      <c r="BS17" s="157" t="str">
        <f>IF('INPUT &amp; OUTPUT'!$B$14="Reconfiguration of Lot",AK17,IF('INPUT &amp; OUTPUT'!$B$14="Material Change of Use",E17,""))</f>
        <v/>
      </c>
      <c r="BT17" s="161"/>
      <c r="BU17" s="161"/>
      <c r="BV17" s="161"/>
      <c r="BW17" s="157" t="str">
        <f>IF('INPUT &amp; OUTPUT'!$B$14="Reconfiguration of Lot",IF(AK17&lt;&gt;"",$AO$8,""),IF('INPUT &amp; OUTPUT'!$B$14="Material Change of Use",I17,""))</f>
        <v/>
      </c>
      <c r="BX17" s="161"/>
      <c r="BY17" s="161"/>
      <c r="BZ17" s="157" t="str">
        <f>IF('INPUT &amp; OUTPUT'!$B$14="Reconfiguration of Lot",IF(BW17&lt;&gt;"",$AR$8,""),IF('INPUT &amp; OUTPUT'!$B$14="Material Change of Use",L17,""))</f>
        <v/>
      </c>
      <c r="CA17" s="157" t="str">
        <f>IF('INPUT &amp; OUTPUT'!$B$14="Reconfiguration of Lot",IF(BW17&lt;&gt;"",$AS$8,""),IF('INPUT &amp; OUTPUT'!$B$14="Material Change of Use",M17,""))</f>
        <v/>
      </c>
      <c r="CB17" s="157" t="str">
        <f>IF('INPUT &amp; OUTPUT'!$B$14="Reconfiguration of Lot",AT17,IF('INPUT &amp; OUTPUT'!$B$14="Material Change of Use",N17,""))</f>
        <v/>
      </c>
      <c r="CC17" s="196"/>
      <c r="CD17" s="157" t="str">
        <f>IF('INPUT &amp; OUTPUT'!$B$14="Reconfiguration of Lot",AV17,IF('INPUT &amp; OUTPUT'!$B$14="Material Change of Use",P17,""))</f>
        <v/>
      </c>
      <c r="CE17" s="157" t="str">
        <f>IF('INPUT &amp; OUTPUT'!$B$14="Reconfiguration of Lot",AW17,IF('INPUT &amp; OUTPUT'!$B$14="Material Change of Use",Q17,""))</f>
        <v/>
      </c>
      <c r="CF17" s="157" t="str">
        <f>IF('INPUT &amp; OUTPUT'!$B$14="Reconfiguration of Lot",AX17,IF('INPUT &amp; OUTPUT'!$B$14="Material Change of Use",R17,""))</f>
        <v/>
      </c>
      <c r="CG17" s="196"/>
      <c r="CH17" s="157" t="str">
        <f>IF('INPUT &amp; OUTPUT'!$B$14="Reconfiguration of Lot",BA17,IF('INPUT &amp; OUTPUT'!$B$14="Material Change of Use",T17,""))</f>
        <v/>
      </c>
      <c r="CI17" s="157" t="str">
        <f>IF('INPUT &amp; OUTPUT'!$B$14="Reconfiguration of Lot",BB17,IF('INPUT &amp; OUTPUT'!$B$14="Material Change of Use",U17,""))</f>
        <v/>
      </c>
      <c r="CJ17" s="157" t="str">
        <f>IF('INPUT &amp; OUTPUT'!$B$14="Reconfiguration of Lot",BC17,IF('INPUT &amp; OUTPUT'!$B$14="Material Change of Use",V17,""))</f>
        <v/>
      </c>
      <c r="CK17" s="196"/>
      <c r="CL17" s="236"/>
      <c r="CM17" s="239"/>
      <c r="CN17" s="157" t="str">
        <f>IF('INPUT &amp; OUTPUT'!$B$14="Reconfiguration of Lot",BG17,IF('INPUT &amp; OUTPUT'!$B$14="Material Change of Use",X17,""))</f>
        <v/>
      </c>
      <c r="CO17" s="199" t="str">
        <f>IF('INPUT &amp; OUTPUT'!$B$14="Reconfiguration of Lot",BH17,IF('INPUT &amp; OUTPUT'!$B$14="Material Change of Use",Y17,""))</f>
        <v/>
      </c>
      <c r="CP17" s="157" t="str">
        <f>IF('INPUT &amp; OUTPUT'!$B$14="Reconfiguration of Lot",BI17,IF('INPUT &amp; OUTPUT'!$B$14="Material Change of Use",Z17,""))</f>
        <v/>
      </c>
      <c r="CQ17" s="161"/>
      <c r="CR17" s="244" t="str">
        <f>IF('INPUT &amp; OUTPUT'!$B$14="Reconfiguration of Lot",BJ17,IF('INPUT &amp; OUTPUT'!$B$14="Material Change of Use",AB17,""))</f>
        <v/>
      </c>
      <c r="CS17" s="198" t="str">
        <f>IF('INPUT &amp; OUTPUT'!$B$14="Reconfiguration of Lot",BK17,IF('INPUT &amp; OUTPUT'!$B$14="Material Change of Use",AC17,""))</f>
        <v/>
      </c>
      <c r="CT17" s="199" t="str">
        <f>IF('INPUT &amp; OUTPUT'!$B$14="Reconfiguration of Lot",BL17,IF('INPUT &amp; OUTPUT'!$B$14="Material Change of Use",AD17,""))</f>
        <v/>
      </c>
      <c r="CU17" s="161"/>
      <c r="CV17" s="161"/>
      <c r="CW17" s="160"/>
    </row>
    <row r="18" spans="3:101" ht="12.75" customHeight="1" x14ac:dyDescent="0.25">
      <c r="C18" s="313" t="s">
        <v>369</v>
      </c>
      <c r="D18" s="313" t="s">
        <v>370</v>
      </c>
      <c r="E18" s="561" t="s">
        <v>753</v>
      </c>
      <c r="F18" s="562"/>
      <c r="G18" s="416"/>
      <c r="H18" s="416"/>
      <c r="I18" s="314" t="s">
        <v>267</v>
      </c>
      <c r="J18" s="309"/>
      <c r="K18" s="309"/>
      <c r="L18" s="440" t="s">
        <v>266</v>
      </c>
      <c r="M18" s="440">
        <v>2.8</v>
      </c>
      <c r="N18" s="586" t="s">
        <v>93</v>
      </c>
      <c r="O18" s="311"/>
      <c r="P18" s="440" t="s">
        <v>238</v>
      </c>
      <c r="Q18" s="440">
        <v>0</v>
      </c>
      <c r="R18" s="586" t="s">
        <v>93</v>
      </c>
      <c r="S18" s="416"/>
      <c r="T18" s="440" t="s">
        <v>92</v>
      </c>
      <c r="U18" s="440">
        <v>0</v>
      </c>
      <c r="V18" s="316" t="s">
        <v>591</v>
      </c>
      <c r="W18" s="416"/>
      <c r="X18" s="440" t="s">
        <v>591</v>
      </c>
      <c r="Y18" s="440" t="s">
        <v>0</v>
      </c>
      <c r="Z18" s="316" t="s">
        <v>253</v>
      </c>
      <c r="AA18" s="442"/>
      <c r="AB18" s="440" t="s">
        <v>347</v>
      </c>
      <c r="AC18" s="440">
        <v>2.5000000000000001E-3</v>
      </c>
      <c r="AD18" s="316" t="s">
        <v>5</v>
      </c>
      <c r="AE18" s="308"/>
      <c r="AF18" s="585"/>
      <c r="AH18" s="430" t="s">
        <v>635</v>
      </c>
      <c r="AI18" s="443"/>
      <c r="AJ18" s="444"/>
      <c r="AK18" s="430" t="s">
        <v>827</v>
      </c>
      <c r="AL18" s="443"/>
      <c r="AM18" s="443"/>
      <c r="AN18" s="444"/>
      <c r="AO18" s="443"/>
      <c r="AP18" s="443"/>
      <c r="AQ18" s="443"/>
      <c r="AR18" s="445"/>
      <c r="AS18" s="445"/>
      <c r="AT18" s="446"/>
      <c r="AU18" s="443"/>
      <c r="AV18" s="445"/>
      <c r="AW18" s="445"/>
      <c r="AX18" s="443"/>
      <c r="AY18" s="443"/>
      <c r="AZ18" s="443"/>
      <c r="BA18" s="445" t="s">
        <v>932</v>
      </c>
      <c r="BB18" s="445" t="s">
        <v>932</v>
      </c>
      <c r="BC18" s="447"/>
      <c r="BD18" s="443"/>
      <c r="BE18" s="443"/>
      <c r="BF18" s="443"/>
      <c r="BG18" s="445"/>
      <c r="BH18" s="445"/>
      <c r="BI18" s="443"/>
      <c r="BJ18" s="445"/>
      <c r="BK18" s="628"/>
      <c r="BL18" s="447"/>
      <c r="BM18" s="629"/>
      <c r="BN18" s="526"/>
      <c r="BS18" s="157" t="str">
        <f>IF('INPUT &amp; OUTPUT'!$B$14="Reconfiguration of Lot",AK18,IF('INPUT &amp; OUTPUT'!$B$14="Material Change of Use",E18,""))</f>
        <v/>
      </c>
      <c r="BT18" s="161"/>
      <c r="BU18" s="161"/>
      <c r="BV18" s="161"/>
      <c r="BW18" s="157" t="str">
        <f>IF('INPUT &amp; OUTPUT'!$B$14="Reconfiguration of Lot",IF(AK18&lt;&gt;"",$AO$8,""),IF('INPUT &amp; OUTPUT'!$B$14="Material Change of Use",I18,""))</f>
        <v/>
      </c>
      <c r="BX18" s="161"/>
      <c r="BY18" s="161"/>
      <c r="BZ18" s="157" t="str">
        <f>IF('INPUT &amp; OUTPUT'!$B$14="Reconfiguration of Lot",IF(BW18&lt;&gt;"",$AR$8,""),IF('INPUT &amp; OUTPUT'!$B$14="Material Change of Use",L18,""))</f>
        <v/>
      </c>
      <c r="CA18" s="157" t="str">
        <f>IF('INPUT &amp; OUTPUT'!$B$14="Reconfiguration of Lot",IF(BW18&lt;&gt;"",$AS$8,""),IF('INPUT &amp; OUTPUT'!$B$14="Material Change of Use",M18,""))</f>
        <v/>
      </c>
      <c r="CB18" s="157" t="str">
        <f>IF('INPUT &amp; OUTPUT'!$B$14="Reconfiguration of Lot",AT18,IF('INPUT &amp; OUTPUT'!$B$14="Material Change of Use",N18,""))</f>
        <v/>
      </c>
      <c r="CC18" s="196"/>
      <c r="CD18" s="157" t="str">
        <f>IF('INPUT &amp; OUTPUT'!$B$14="Reconfiguration of Lot",AV18,IF('INPUT &amp; OUTPUT'!$B$14="Material Change of Use",P18,""))</f>
        <v/>
      </c>
      <c r="CE18" s="157" t="str">
        <f>IF('INPUT &amp; OUTPUT'!$B$14="Reconfiguration of Lot",AW18,IF('INPUT &amp; OUTPUT'!$B$14="Material Change of Use",Q18,""))</f>
        <v/>
      </c>
      <c r="CF18" s="157" t="str">
        <f>IF('INPUT &amp; OUTPUT'!$B$14="Reconfiguration of Lot",AX18,IF('INPUT &amp; OUTPUT'!$B$14="Material Change of Use",R18,""))</f>
        <v/>
      </c>
      <c r="CG18" s="196"/>
      <c r="CH18" s="157" t="str">
        <f>IF('INPUT &amp; OUTPUT'!$B$14="Reconfiguration of Lot",BA18,IF('INPUT &amp; OUTPUT'!$B$14="Material Change of Use",T18,""))</f>
        <v/>
      </c>
      <c r="CI18" s="157" t="str">
        <f>IF('INPUT &amp; OUTPUT'!$B$14="Reconfiguration of Lot",BB18,IF('INPUT &amp; OUTPUT'!$B$14="Material Change of Use",U18,""))</f>
        <v/>
      </c>
      <c r="CJ18" s="157" t="str">
        <f>IF('INPUT &amp; OUTPUT'!$B$14="Reconfiguration of Lot",BC18,IF('INPUT &amp; OUTPUT'!$B$14="Material Change of Use",V18,""))</f>
        <v/>
      </c>
      <c r="CK18" s="196"/>
      <c r="CL18" s="236"/>
      <c r="CM18" s="239"/>
      <c r="CN18" s="157" t="str">
        <f>IF('INPUT &amp; OUTPUT'!$B$14="Reconfiguration of Lot",BG18,IF('INPUT &amp; OUTPUT'!$B$14="Material Change of Use",X18,""))</f>
        <v/>
      </c>
      <c r="CO18" s="199" t="str">
        <f>IF('INPUT &amp; OUTPUT'!$B$14="Reconfiguration of Lot",BH18,IF('INPUT &amp; OUTPUT'!$B$14="Material Change of Use",Y18,""))</f>
        <v/>
      </c>
      <c r="CP18" s="157" t="str">
        <f>IF('INPUT &amp; OUTPUT'!$B$14="Reconfiguration of Lot",BI18,IF('INPUT &amp; OUTPUT'!$B$14="Material Change of Use",Z18,""))</f>
        <v/>
      </c>
      <c r="CQ18" s="161"/>
      <c r="CR18" s="244" t="str">
        <f>IF('INPUT &amp; OUTPUT'!$B$14="Reconfiguration of Lot",BJ18,IF('INPUT &amp; OUTPUT'!$B$14="Material Change of Use",AB18,""))</f>
        <v/>
      </c>
      <c r="CS18" s="198" t="str">
        <f>IF('INPUT &amp; OUTPUT'!$B$14="Reconfiguration of Lot",BK18,IF('INPUT &amp; OUTPUT'!$B$14="Material Change of Use",AC18,""))</f>
        <v/>
      </c>
      <c r="CT18" s="199" t="str">
        <f>IF('INPUT &amp; OUTPUT'!$B$14="Reconfiguration of Lot",BL18,IF('INPUT &amp; OUTPUT'!$B$14="Material Change of Use",AD18,""))</f>
        <v/>
      </c>
      <c r="CU18" s="161"/>
      <c r="CV18" s="161"/>
      <c r="CW18" s="160"/>
    </row>
    <row r="19" spans="3:101" ht="12.75" customHeight="1" x14ac:dyDescent="0.25">
      <c r="C19" s="313" t="s">
        <v>369</v>
      </c>
      <c r="D19" s="313" t="s">
        <v>371</v>
      </c>
      <c r="E19" s="563" t="s">
        <v>854</v>
      </c>
      <c r="F19" s="562"/>
      <c r="G19" s="416"/>
      <c r="H19" s="416"/>
      <c r="I19" s="314" t="s">
        <v>265</v>
      </c>
      <c r="J19" s="309"/>
      <c r="K19" s="309"/>
      <c r="L19" s="440" t="s">
        <v>266</v>
      </c>
      <c r="M19" s="440">
        <v>1.3</v>
      </c>
      <c r="N19" s="314" t="s">
        <v>135</v>
      </c>
      <c r="O19" s="441"/>
      <c r="P19" s="440" t="s">
        <v>155</v>
      </c>
      <c r="Q19" s="440">
        <v>3</v>
      </c>
      <c r="R19" s="316" t="s">
        <v>135</v>
      </c>
      <c r="S19" s="416"/>
      <c r="T19" s="440" t="s">
        <v>155</v>
      </c>
      <c r="U19" s="440">
        <v>0.93</v>
      </c>
      <c r="V19" s="316" t="s">
        <v>591</v>
      </c>
      <c r="W19" s="416"/>
      <c r="X19" s="440" t="s">
        <v>591</v>
      </c>
      <c r="Y19" s="440" t="s">
        <v>0</v>
      </c>
      <c r="Z19" s="316" t="s">
        <v>253</v>
      </c>
      <c r="AA19" s="442"/>
      <c r="AB19" s="440" t="s">
        <v>347</v>
      </c>
      <c r="AC19" s="440">
        <v>2.5000000000000001E-3</v>
      </c>
      <c r="AD19" s="316" t="s">
        <v>343</v>
      </c>
      <c r="AE19" s="308"/>
      <c r="AF19" s="585"/>
      <c r="AH19" s="608" t="s">
        <v>636</v>
      </c>
      <c r="AI19" s="609"/>
      <c r="AJ19" s="610"/>
      <c r="AK19" s="609" t="s">
        <v>710</v>
      </c>
      <c r="AL19" s="609"/>
      <c r="AM19" s="609"/>
      <c r="AN19" s="610"/>
      <c r="AO19" s="609"/>
      <c r="AP19" s="609"/>
      <c r="AQ19" s="609"/>
      <c r="AR19" s="448"/>
      <c r="AS19" s="448"/>
      <c r="AT19" s="615" t="s">
        <v>682</v>
      </c>
      <c r="AU19" s="609"/>
      <c r="AV19" s="448" t="s">
        <v>240</v>
      </c>
      <c r="AW19" s="448">
        <v>10</v>
      </c>
      <c r="AX19" s="609" t="s">
        <v>203</v>
      </c>
      <c r="AY19" s="609"/>
      <c r="AZ19" s="609"/>
      <c r="BA19" s="448" t="s">
        <v>92</v>
      </c>
      <c r="BB19" s="448" t="s">
        <v>106</v>
      </c>
      <c r="BC19" s="450" t="s">
        <v>591</v>
      </c>
      <c r="BD19" s="609"/>
      <c r="BE19" s="609"/>
      <c r="BF19" s="609"/>
      <c r="BG19" s="448" t="s">
        <v>591</v>
      </c>
      <c r="BH19" s="448">
        <v>0</v>
      </c>
      <c r="BI19" s="609" t="s">
        <v>254</v>
      </c>
      <c r="BJ19" s="448" t="s">
        <v>240</v>
      </c>
      <c r="BK19" s="449">
        <v>1</v>
      </c>
      <c r="BL19" s="450" t="s">
        <v>816</v>
      </c>
      <c r="BM19" s="434"/>
      <c r="BN19" s="435"/>
      <c r="BS19" s="157" t="str">
        <f>IF('INPUT &amp; OUTPUT'!$B$14="Reconfiguration of Lot",AK19,IF('INPUT &amp; OUTPUT'!$B$14="Material Change of Use",E19,""))</f>
        <v/>
      </c>
      <c r="BT19" s="161"/>
      <c r="BU19" s="161"/>
      <c r="BV19" s="161"/>
      <c r="BW19" s="157" t="str">
        <f>IF('INPUT &amp; OUTPUT'!$B$14="Reconfiguration of Lot",IF(AK19&lt;&gt;"",$AO$8,""),IF('INPUT &amp; OUTPUT'!$B$14="Material Change of Use",I19,""))</f>
        <v/>
      </c>
      <c r="BX19" s="161"/>
      <c r="BY19" s="161"/>
      <c r="BZ19" s="157" t="str">
        <f>IF('INPUT &amp; OUTPUT'!$B$14="Reconfiguration of Lot",IF(BW19&lt;&gt;"",$AR$8,""),IF('INPUT &amp; OUTPUT'!$B$14="Material Change of Use",L19,""))</f>
        <v/>
      </c>
      <c r="CA19" s="157" t="str">
        <f>IF('INPUT &amp; OUTPUT'!$B$14="Reconfiguration of Lot",IF(BW19&lt;&gt;"",$AS$8,""),IF('INPUT &amp; OUTPUT'!$B$14="Material Change of Use",M19,""))</f>
        <v/>
      </c>
      <c r="CB19" s="157" t="str">
        <f>IF('INPUT &amp; OUTPUT'!$B$14="Reconfiguration of Lot",AT19,IF('INPUT &amp; OUTPUT'!$B$14="Material Change of Use",N19,""))</f>
        <v/>
      </c>
      <c r="CC19" s="196"/>
      <c r="CD19" s="157" t="str">
        <f>IF('INPUT &amp; OUTPUT'!$B$14="Reconfiguration of Lot",AV19,IF('INPUT &amp; OUTPUT'!$B$14="Material Change of Use",P19,""))</f>
        <v/>
      </c>
      <c r="CE19" s="157" t="str">
        <f>IF('INPUT &amp; OUTPUT'!$B$14="Reconfiguration of Lot",AW19,IF('INPUT &amp; OUTPUT'!$B$14="Material Change of Use",Q19,""))</f>
        <v/>
      </c>
      <c r="CF19" s="157" t="str">
        <f>IF('INPUT &amp; OUTPUT'!$B$14="Reconfiguration of Lot",AX19,IF('INPUT &amp; OUTPUT'!$B$14="Material Change of Use",R19,""))</f>
        <v/>
      </c>
      <c r="CG19" s="196"/>
      <c r="CH19" s="157" t="str">
        <f>IF('INPUT &amp; OUTPUT'!$B$14="Reconfiguration of Lot",BA19,IF('INPUT &amp; OUTPUT'!$B$14="Material Change of Use",T19,""))</f>
        <v/>
      </c>
      <c r="CI19" s="157" t="str">
        <f>IF('INPUT &amp; OUTPUT'!$B$14="Reconfiguration of Lot",BB19,IF('INPUT &amp; OUTPUT'!$B$14="Material Change of Use",U19,""))</f>
        <v/>
      </c>
      <c r="CJ19" s="157" t="str">
        <f>IF('INPUT &amp; OUTPUT'!$B$14="Reconfiguration of Lot",BC19,IF('INPUT &amp; OUTPUT'!$B$14="Material Change of Use",V19,""))</f>
        <v/>
      </c>
      <c r="CK19" s="196"/>
      <c r="CL19" s="236"/>
      <c r="CM19" s="239"/>
      <c r="CN19" s="157" t="str">
        <f>IF('INPUT &amp; OUTPUT'!$B$14="Reconfiguration of Lot",BG19,IF('INPUT &amp; OUTPUT'!$B$14="Material Change of Use",X19,""))</f>
        <v/>
      </c>
      <c r="CO19" s="199" t="str">
        <f>IF('INPUT &amp; OUTPUT'!$B$14="Reconfiguration of Lot",BH19,IF('INPUT &amp; OUTPUT'!$B$14="Material Change of Use",Y19,""))</f>
        <v/>
      </c>
      <c r="CP19" s="157" t="str">
        <f>IF('INPUT &amp; OUTPUT'!$B$14="Reconfiguration of Lot",BI19,IF('INPUT &amp; OUTPUT'!$B$14="Material Change of Use",Z19,""))</f>
        <v/>
      </c>
      <c r="CQ19" s="161"/>
      <c r="CR19" s="244" t="str">
        <f>IF('INPUT &amp; OUTPUT'!$B$14="Reconfiguration of Lot",BJ19,IF('INPUT &amp; OUTPUT'!$B$14="Material Change of Use",AB19,""))</f>
        <v/>
      </c>
      <c r="CS19" s="198" t="str">
        <f>IF('INPUT &amp; OUTPUT'!$B$14="Reconfiguration of Lot",BK19,IF('INPUT &amp; OUTPUT'!$B$14="Material Change of Use",AC19,""))</f>
        <v/>
      </c>
      <c r="CT19" s="199" t="str">
        <f>IF('INPUT &amp; OUTPUT'!$B$14="Reconfiguration of Lot",BL19,IF('INPUT &amp; OUTPUT'!$B$14="Material Change of Use",AD19,""))</f>
        <v/>
      </c>
      <c r="CU19" s="161"/>
      <c r="CV19" s="161"/>
      <c r="CW19" s="160"/>
    </row>
    <row r="20" spans="3:101" ht="12.75" customHeight="1" x14ac:dyDescent="0.25">
      <c r="C20" s="313" t="s">
        <v>369</v>
      </c>
      <c r="D20" s="313" t="s">
        <v>371</v>
      </c>
      <c r="E20" s="563" t="s">
        <v>819</v>
      </c>
      <c r="F20" s="562"/>
      <c r="G20" s="416"/>
      <c r="H20" s="416"/>
      <c r="I20" s="314" t="s">
        <v>265</v>
      </c>
      <c r="J20" s="309"/>
      <c r="K20" s="309"/>
      <c r="L20" s="440" t="s">
        <v>266</v>
      </c>
      <c r="M20" s="440">
        <v>1.3</v>
      </c>
      <c r="N20" s="314" t="s">
        <v>135</v>
      </c>
      <c r="O20" s="441"/>
      <c r="P20" s="440" t="s">
        <v>155</v>
      </c>
      <c r="Q20" s="440">
        <v>3</v>
      </c>
      <c r="R20" s="316" t="s">
        <v>135</v>
      </c>
      <c r="S20" s="416"/>
      <c r="T20" s="440" t="s">
        <v>155</v>
      </c>
      <c r="U20" s="440">
        <v>0.93</v>
      </c>
      <c r="V20" s="316" t="s">
        <v>591</v>
      </c>
      <c r="W20" s="416"/>
      <c r="X20" s="440" t="s">
        <v>591</v>
      </c>
      <c r="Y20" s="440" t="s">
        <v>0</v>
      </c>
      <c r="Z20" s="316" t="s">
        <v>253</v>
      </c>
      <c r="AA20" s="442"/>
      <c r="AB20" s="440" t="s">
        <v>347</v>
      </c>
      <c r="AC20" s="440">
        <v>2.5000000000000001E-3</v>
      </c>
      <c r="AD20" s="316" t="s">
        <v>344</v>
      </c>
      <c r="AE20" s="308"/>
      <c r="AF20" s="585"/>
      <c r="AH20" s="608" t="s">
        <v>636</v>
      </c>
      <c r="AI20" s="609"/>
      <c r="AJ20" s="610"/>
      <c r="AK20" s="609" t="s">
        <v>712</v>
      </c>
      <c r="AL20" s="609"/>
      <c r="AM20" s="609"/>
      <c r="AN20" s="610"/>
      <c r="AO20" s="609"/>
      <c r="AP20" s="609"/>
      <c r="AQ20" s="609"/>
      <c r="AR20" s="448"/>
      <c r="AS20" s="448"/>
      <c r="AT20" s="615" t="s">
        <v>683</v>
      </c>
      <c r="AU20" s="609"/>
      <c r="AV20" s="448" t="s">
        <v>91</v>
      </c>
      <c r="AW20" s="448">
        <v>37.5</v>
      </c>
      <c r="AX20" s="609" t="s">
        <v>203</v>
      </c>
      <c r="AY20" s="609"/>
      <c r="AZ20" s="609"/>
      <c r="BA20" s="448" t="s">
        <v>92</v>
      </c>
      <c r="BB20" s="448" t="s">
        <v>106</v>
      </c>
      <c r="BC20" s="450" t="s">
        <v>591</v>
      </c>
      <c r="BD20" s="609"/>
      <c r="BE20" s="609"/>
      <c r="BF20" s="609"/>
      <c r="BG20" s="448" t="s">
        <v>591</v>
      </c>
      <c r="BH20" s="448">
        <v>0</v>
      </c>
      <c r="BI20" s="609" t="s">
        <v>254</v>
      </c>
      <c r="BJ20" s="448" t="s">
        <v>240</v>
      </c>
      <c r="BK20" s="449">
        <v>1</v>
      </c>
      <c r="BL20" s="450" t="s">
        <v>816</v>
      </c>
      <c r="BM20" s="434"/>
      <c r="BN20" s="435"/>
      <c r="BS20" s="157" t="str">
        <f>IF('INPUT &amp; OUTPUT'!$B$14="Reconfiguration of Lot",AK20,IF('INPUT &amp; OUTPUT'!$B$14="Material Change of Use",E20,""))</f>
        <v/>
      </c>
      <c r="BT20" s="161"/>
      <c r="BU20" s="161"/>
      <c r="BV20" s="161"/>
      <c r="BW20" s="157" t="str">
        <f>IF('INPUT &amp; OUTPUT'!$B$14="Reconfiguration of Lot",IF(AK20&lt;&gt;"",$AO$8,""),IF('INPUT &amp; OUTPUT'!$B$14="Material Change of Use",I20,""))</f>
        <v/>
      </c>
      <c r="BX20" s="161"/>
      <c r="BY20" s="161"/>
      <c r="BZ20" s="157" t="str">
        <f>IF('INPUT &amp; OUTPUT'!$B$14="Reconfiguration of Lot",IF(BW20&lt;&gt;"",$AR$8,""),IF('INPUT &amp; OUTPUT'!$B$14="Material Change of Use",L20,""))</f>
        <v/>
      </c>
      <c r="CA20" s="157" t="str">
        <f>IF('INPUT &amp; OUTPUT'!$B$14="Reconfiguration of Lot",IF(BW20&lt;&gt;"",$AS$8,""),IF('INPUT &amp; OUTPUT'!$B$14="Material Change of Use",M20,""))</f>
        <v/>
      </c>
      <c r="CB20" s="157" t="str">
        <f>IF('INPUT &amp; OUTPUT'!$B$14="Reconfiguration of Lot",AT20,IF('INPUT &amp; OUTPUT'!$B$14="Material Change of Use",N20,""))</f>
        <v/>
      </c>
      <c r="CC20" s="196"/>
      <c r="CD20" s="157" t="str">
        <f>IF('INPUT &amp; OUTPUT'!$B$14="Reconfiguration of Lot",AV20,IF('INPUT &amp; OUTPUT'!$B$14="Material Change of Use",P20,""))</f>
        <v/>
      </c>
      <c r="CE20" s="157" t="str">
        <f>IF('INPUT &amp; OUTPUT'!$B$14="Reconfiguration of Lot",AW20,IF('INPUT &amp; OUTPUT'!$B$14="Material Change of Use",Q20,""))</f>
        <v/>
      </c>
      <c r="CF20" s="157" t="str">
        <f>IF('INPUT &amp; OUTPUT'!$B$14="Reconfiguration of Lot",AX20,IF('INPUT &amp; OUTPUT'!$B$14="Material Change of Use",R20,""))</f>
        <v/>
      </c>
      <c r="CG20" s="196"/>
      <c r="CH20" s="157" t="str">
        <f>IF('INPUT &amp; OUTPUT'!$B$14="Reconfiguration of Lot",BA20,IF('INPUT &amp; OUTPUT'!$B$14="Material Change of Use",T20,""))</f>
        <v/>
      </c>
      <c r="CI20" s="157" t="str">
        <f>IF('INPUT &amp; OUTPUT'!$B$14="Reconfiguration of Lot",BB20,IF('INPUT &amp; OUTPUT'!$B$14="Material Change of Use",U20,""))</f>
        <v/>
      </c>
      <c r="CJ20" s="157" t="str">
        <f>IF('INPUT &amp; OUTPUT'!$B$14="Reconfiguration of Lot",BC20,IF('INPUT &amp; OUTPUT'!$B$14="Material Change of Use",V20,""))</f>
        <v/>
      </c>
      <c r="CK20" s="196"/>
      <c r="CL20" s="236"/>
      <c r="CM20" s="239"/>
      <c r="CN20" s="157" t="str">
        <f>IF('INPUT &amp; OUTPUT'!$B$14="Reconfiguration of Lot",BG20,IF('INPUT &amp; OUTPUT'!$B$14="Material Change of Use",X20,""))</f>
        <v/>
      </c>
      <c r="CO20" s="199" t="str">
        <f>IF('INPUT &amp; OUTPUT'!$B$14="Reconfiguration of Lot",BH20,IF('INPUT &amp; OUTPUT'!$B$14="Material Change of Use",Y20,""))</f>
        <v/>
      </c>
      <c r="CP20" s="157" t="str">
        <f>IF('INPUT &amp; OUTPUT'!$B$14="Reconfiguration of Lot",BI20,IF('INPUT &amp; OUTPUT'!$B$14="Material Change of Use",Z20,""))</f>
        <v/>
      </c>
      <c r="CQ20" s="161"/>
      <c r="CR20" s="244" t="str">
        <f>IF('INPUT &amp; OUTPUT'!$B$14="Reconfiguration of Lot",BJ20,IF('INPUT &amp; OUTPUT'!$B$14="Material Change of Use",AB20,""))</f>
        <v/>
      </c>
      <c r="CS20" s="198" t="str">
        <f>IF('INPUT &amp; OUTPUT'!$B$14="Reconfiguration of Lot",BK20,IF('INPUT &amp; OUTPUT'!$B$14="Material Change of Use",AC20,""))</f>
        <v/>
      </c>
      <c r="CT20" s="199" t="str">
        <f>IF('INPUT &amp; OUTPUT'!$B$14="Reconfiguration of Lot",BL20,IF('INPUT &amp; OUTPUT'!$B$14="Material Change of Use",AD20,""))</f>
        <v/>
      </c>
      <c r="CU20" s="161"/>
      <c r="CV20" s="161"/>
      <c r="CW20" s="160"/>
    </row>
    <row r="21" spans="3:101" ht="12.75" customHeight="1" x14ac:dyDescent="0.25">
      <c r="C21" s="313" t="s">
        <v>369</v>
      </c>
      <c r="D21" s="313" t="s">
        <v>371</v>
      </c>
      <c r="E21" s="563" t="s">
        <v>820</v>
      </c>
      <c r="F21" s="562"/>
      <c r="G21" s="416"/>
      <c r="H21" s="416"/>
      <c r="I21" s="314" t="s">
        <v>265</v>
      </c>
      <c r="J21" s="309"/>
      <c r="K21" s="309"/>
      <c r="L21" s="440" t="s">
        <v>266</v>
      </c>
      <c r="M21" s="440">
        <v>1.3</v>
      </c>
      <c r="N21" s="314" t="s">
        <v>134</v>
      </c>
      <c r="O21" s="441"/>
      <c r="P21" s="440" t="s">
        <v>154</v>
      </c>
      <c r="Q21" s="440">
        <v>5</v>
      </c>
      <c r="R21" s="316" t="s">
        <v>134</v>
      </c>
      <c r="S21" s="416"/>
      <c r="T21" s="440" t="s">
        <v>154</v>
      </c>
      <c r="U21" s="440">
        <v>1.4</v>
      </c>
      <c r="V21" s="316" t="s">
        <v>591</v>
      </c>
      <c r="W21" s="416"/>
      <c r="X21" s="440" t="s">
        <v>591</v>
      </c>
      <c r="Y21" s="440" t="s">
        <v>0</v>
      </c>
      <c r="Z21" s="316" t="s">
        <v>253</v>
      </c>
      <c r="AA21" s="442"/>
      <c r="AB21" s="440" t="s">
        <v>347</v>
      </c>
      <c r="AC21" s="440">
        <v>2.5000000000000001E-3</v>
      </c>
      <c r="AD21" s="316" t="s">
        <v>343</v>
      </c>
      <c r="AE21" s="308"/>
      <c r="AF21" s="585"/>
      <c r="AH21" s="608" t="s">
        <v>98</v>
      </c>
      <c r="AI21" s="609"/>
      <c r="AJ21" s="610"/>
      <c r="AK21" s="609" t="s">
        <v>684</v>
      </c>
      <c r="AL21" s="609"/>
      <c r="AM21" s="609"/>
      <c r="AN21" s="610"/>
      <c r="AO21" s="609"/>
      <c r="AP21" s="609"/>
      <c r="AQ21" s="609"/>
      <c r="AR21" s="448"/>
      <c r="AS21" s="448"/>
      <c r="AT21" s="615" t="s">
        <v>684</v>
      </c>
      <c r="AU21" s="609"/>
      <c r="AV21" s="448" t="s">
        <v>240</v>
      </c>
      <c r="AW21" s="448">
        <v>10</v>
      </c>
      <c r="AX21" s="609" t="s">
        <v>98</v>
      </c>
      <c r="AY21" s="609"/>
      <c r="AZ21" s="609"/>
      <c r="BA21" s="448" t="s">
        <v>92</v>
      </c>
      <c r="BB21" s="448" t="s">
        <v>106</v>
      </c>
      <c r="BC21" s="450" t="s">
        <v>591</v>
      </c>
      <c r="BD21" s="609"/>
      <c r="BE21" s="609"/>
      <c r="BF21" s="609"/>
      <c r="BG21" s="448" t="s">
        <v>591</v>
      </c>
      <c r="BH21" s="448">
        <v>0</v>
      </c>
      <c r="BI21" s="609" t="s">
        <v>254</v>
      </c>
      <c r="BJ21" s="448" t="s">
        <v>240</v>
      </c>
      <c r="BK21" s="449">
        <v>1</v>
      </c>
      <c r="BL21" s="450" t="s">
        <v>816</v>
      </c>
      <c r="BM21" s="434"/>
      <c r="BN21" s="435"/>
      <c r="BS21" s="157" t="str">
        <f>IF('INPUT &amp; OUTPUT'!$B$14="Reconfiguration of Lot",AK21,IF('INPUT &amp; OUTPUT'!$B$14="Material Change of Use",E21,""))</f>
        <v/>
      </c>
      <c r="BT21" s="161"/>
      <c r="BU21" s="161"/>
      <c r="BV21" s="161"/>
      <c r="BW21" s="157" t="str">
        <f>IF('INPUT &amp; OUTPUT'!$B$14="Reconfiguration of Lot",IF(AK21&lt;&gt;"",$AO$8,""),IF('INPUT &amp; OUTPUT'!$B$14="Material Change of Use",I21,""))</f>
        <v/>
      </c>
      <c r="BX21" s="161"/>
      <c r="BY21" s="161"/>
      <c r="BZ21" s="157" t="str">
        <f>IF('INPUT &amp; OUTPUT'!$B$14="Reconfiguration of Lot",IF(BW21&lt;&gt;"",$AR$8,""),IF('INPUT &amp; OUTPUT'!$B$14="Material Change of Use",L21,""))</f>
        <v/>
      </c>
      <c r="CA21" s="157" t="str">
        <f>IF('INPUT &amp; OUTPUT'!$B$14="Reconfiguration of Lot",IF(BW21&lt;&gt;"",$AS$8,""),IF('INPUT &amp; OUTPUT'!$B$14="Material Change of Use",M21,""))</f>
        <v/>
      </c>
      <c r="CB21" s="157" t="str">
        <f>IF('INPUT &amp; OUTPUT'!$B$14="Reconfiguration of Lot",AT21,IF('INPUT &amp; OUTPUT'!$B$14="Material Change of Use",N21,""))</f>
        <v/>
      </c>
      <c r="CC21" s="196"/>
      <c r="CD21" s="157" t="str">
        <f>IF('INPUT &amp; OUTPUT'!$B$14="Reconfiguration of Lot",AV21,IF('INPUT &amp; OUTPUT'!$B$14="Material Change of Use",P21,""))</f>
        <v/>
      </c>
      <c r="CE21" s="157" t="str">
        <f>IF('INPUT &amp; OUTPUT'!$B$14="Reconfiguration of Lot",AW21,IF('INPUT &amp; OUTPUT'!$B$14="Material Change of Use",Q21,""))</f>
        <v/>
      </c>
      <c r="CF21" s="157" t="str">
        <f>IF('INPUT &amp; OUTPUT'!$B$14="Reconfiguration of Lot",AX21,IF('INPUT &amp; OUTPUT'!$B$14="Material Change of Use",R21,""))</f>
        <v/>
      </c>
      <c r="CG21" s="196"/>
      <c r="CH21" s="157" t="str">
        <f>IF('INPUT &amp; OUTPUT'!$B$14="Reconfiguration of Lot",BA21,IF('INPUT &amp; OUTPUT'!$B$14="Material Change of Use",T21,""))</f>
        <v/>
      </c>
      <c r="CI21" s="157" t="str">
        <f>IF('INPUT &amp; OUTPUT'!$B$14="Reconfiguration of Lot",BB21,IF('INPUT &amp; OUTPUT'!$B$14="Material Change of Use",U21,""))</f>
        <v/>
      </c>
      <c r="CJ21" s="157" t="str">
        <f>IF('INPUT &amp; OUTPUT'!$B$14="Reconfiguration of Lot",BC21,IF('INPUT &amp; OUTPUT'!$B$14="Material Change of Use",V21,""))</f>
        <v/>
      </c>
      <c r="CK21" s="196"/>
      <c r="CL21" s="236"/>
      <c r="CM21" s="239"/>
      <c r="CN21" s="157" t="str">
        <f>IF('INPUT &amp; OUTPUT'!$B$14="Reconfiguration of Lot",BG21,IF('INPUT &amp; OUTPUT'!$B$14="Material Change of Use",X21,""))</f>
        <v/>
      </c>
      <c r="CO21" s="199" t="str">
        <f>IF('INPUT &amp; OUTPUT'!$B$14="Reconfiguration of Lot",BH21,IF('INPUT &amp; OUTPUT'!$B$14="Material Change of Use",Y21,""))</f>
        <v/>
      </c>
      <c r="CP21" s="157" t="str">
        <f>IF('INPUT &amp; OUTPUT'!$B$14="Reconfiguration of Lot",BI21,IF('INPUT &amp; OUTPUT'!$B$14="Material Change of Use",Z21,""))</f>
        <v/>
      </c>
      <c r="CQ21" s="161"/>
      <c r="CR21" s="244" t="str">
        <f>IF('INPUT &amp; OUTPUT'!$B$14="Reconfiguration of Lot",BJ21,IF('INPUT &amp; OUTPUT'!$B$14="Material Change of Use",AB21,""))</f>
        <v/>
      </c>
      <c r="CS21" s="198" t="str">
        <f>IF('INPUT &amp; OUTPUT'!$B$14="Reconfiguration of Lot",BK21,IF('INPUT &amp; OUTPUT'!$B$14="Material Change of Use",AC21,""))</f>
        <v/>
      </c>
      <c r="CT21" s="199" t="str">
        <f>IF('INPUT &amp; OUTPUT'!$B$14="Reconfiguration of Lot",BL21,IF('INPUT &amp; OUTPUT'!$B$14="Material Change of Use",AD21,""))</f>
        <v/>
      </c>
      <c r="CU21" s="161"/>
      <c r="CV21" s="161"/>
      <c r="CW21" s="160"/>
    </row>
    <row r="22" spans="3:101" ht="12.75" customHeight="1" x14ac:dyDescent="0.25">
      <c r="C22" s="313" t="s">
        <v>369</v>
      </c>
      <c r="D22" s="313" t="s">
        <v>371</v>
      </c>
      <c r="E22" s="563" t="s">
        <v>821</v>
      </c>
      <c r="F22" s="562"/>
      <c r="G22" s="416"/>
      <c r="H22" s="416"/>
      <c r="I22" s="314" t="s">
        <v>265</v>
      </c>
      <c r="J22" s="309"/>
      <c r="K22" s="309"/>
      <c r="L22" s="440" t="s">
        <v>266</v>
      </c>
      <c r="M22" s="440">
        <v>1.3</v>
      </c>
      <c r="N22" s="314" t="s">
        <v>134</v>
      </c>
      <c r="O22" s="441"/>
      <c r="P22" s="440" t="s">
        <v>154</v>
      </c>
      <c r="Q22" s="440">
        <v>5</v>
      </c>
      <c r="R22" s="316" t="s">
        <v>134</v>
      </c>
      <c r="S22" s="416"/>
      <c r="T22" s="440" t="s">
        <v>154</v>
      </c>
      <c r="U22" s="440">
        <v>1.4</v>
      </c>
      <c r="V22" s="316" t="s">
        <v>591</v>
      </c>
      <c r="W22" s="416"/>
      <c r="X22" s="440" t="s">
        <v>591</v>
      </c>
      <c r="Y22" s="440" t="s">
        <v>0</v>
      </c>
      <c r="Z22" s="316" t="s">
        <v>253</v>
      </c>
      <c r="AA22" s="442"/>
      <c r="AB22" s="440" t="s">
        <v>347</v>
      </c>
      <c r="AC22" s="440">
        <v>2.5000000000000001E-3</v>
      </c>
      <c r="AD22" s="316" t="s">
        <v>344</v>
      </c>
      <c r="AE22" s="308"/>
      <c r="AF22" s="585"/>
      <c r="AH22" s="608" t="s">
        <v>98</v>
      </c>
      <c r="AI22" s="609"/>
      <c r="AJ22" s="610"/>
      <c r="AK22" s="609" t="s">
        <v>685</v>
      </c>
      <c r="AL22" s="609"/>
      <c r="AM22" s="609"/>
      <c r="AN22" s="610"/>
      <c r="AO22" s="609"/>
      <c r="AP22" s="609"/>
      <c r="AQ22" s="609"/>
      <c r="AR22" s="448"/>
      <c r="AS22" s="448"/>
      <c r="AT22" s="615" t="s">
        <v>685</v>
      </c>
      <c r="AU22" s="609"/>
      <c r="AV22" s="448" t="s">
        <v>91</v>
      </c>
      <c r="AW22" s="448">
        <v>37.5</v>
      </c>
      <c r="AX22" s="609" t="s">
        <v>98</v>
      </c>
      <c r="AY22" s="609"/>
      <c r="AZ22" s="609"/>
      <c r="BA22" s="448" t="s">
        <v>92</v>
      </c>
      <c r="BB22" s="448" t="s">
        <v>106</v>
      </c>
      <c r="BC22" s="450" t="s">
        <v>591</v>
      </c>
      <c r="BD22" s="609"/>
      <c r="BE22" s="609"/>
      <c r="BF22" s="609"/>
      <c r="BG22" s="448" t="s">
        <v>591</v>
      </c>
      <c r="BH22" s="448">
        <v>0</v>
      </c>
      <c r="BI22" s="609" t="s">
        <v>254</v>
      </c>
      <c r="BJ22" s="448" t="s">
        <v>240</v>
      </c>
      <c r="BK22" s="449">
        <v>1</v>
      </c>
      <c r="BL22" s="450" t="s">
        <v>816</v>
      </c>
      <c r="BM22" s="434"/>
      <c r="BN22" s="435"/>
      <c r="BS22" s="157" t="str">
        <f>IF('INPUT &amp; OUTPUT'!$B$14="Reconfiguration of Lot",AK22,IF('INPUT &amp; OUTPUT'!$B$14="Material Change of Use",E22,""))</f>
        <v/>
      </c>
      <c r="BT22" s="161"/>
      <c r="BU22" s="161"/>
      <c r="BV22" s="161"/>
      <c r="BW22" s="157" t="str">
        <f>IF('INPUT &amp; OUTPUT'!$B$14="Reconfiguration of Lot",IF(AK22&lt;&gt;"",$AO$8,""),IF('INPUT &amp; OUTPUT'!$B$14="Material Change of Use",I22,""))</f>
        <v/>
      </c>
      <c r="BX22" s="161"/>
      <c r="BY22" s="161"/>
      <c r="BZ22" s="157" t="str">
        <f>IF('INPUT &amp; OUTPUT'!$B$14="Reconfiguration of Lot",IF(BW22&lt;&gt;"",$AR$8,""),IF('INPUT &amp; OUTPUT'!$B$14="Material Change of Use",L22,""))</f>
        <v/>
      </c>
      <c r="CA22" s="157" t="str">
        <f>IF('INPUT &amp; OUTPUT'!$B$14="Reconfiguration of Lot",IF(BW22&lt;&gt;"",$AS$8,""),IF('INPUT &amp; OUTPUT'!$B$14="Material Change of Use",M22,""))</f>
        <v/>
      </c>
      <c r="CB22" s="157" t="str">
        <f>IF('INPUT &amp; OUTPUT'!$B$14="Reconfiguration of Lot",AT22,IF('INPUT &amp; OUTPUT'!$B$14="Material Change of Use",N22,""))</f>
        <v/>
      </c>
      <c r="CC22" s="196"/>
      <c r="CD22" s="157" t="str">
        <f>IF('INPUT &amp; OUTPUT'!$B$14="Reconfiguration of Lot",AV22,IF('INPUT &amp; OUTPUT'!$B$14="Material Change of Use",P22,""))</f>
        <v/>
      </c>
      <c r="CE22" s="157" t="str">
        <f>IF('INPUT &amp; OUTPUT'!$B$14="Reconfiguration of Lot",AW22,IF('INPUT &amp; OUTPUT'!$B$14="Material Change of Use",Q22,""))</f>
        <v/>
      </c>
      <c r="CF22" s="157" t="str">
        <f>IF('INPUT &amp; OUTPUT'!$B$14="Reconfiguration of Lot",AX22,IF('INPUT &amp; OUTPUT'!$B$14="Material Change of Use",R22,""))</f>
        <v/>
      </c>
      <c r="CG22" s="196"/>
      <c r="CH22" s="157" t="str">
        <f>IF('INPUT &amp; OUTPUT'!$B$14="Reconfiguration of Lot",BA22,IF('INPUT &amp; OUTPUT'!$B$14="Material Change of Use",T22,""))</f>
        <v/>
      </c>
      <c r="CI22" s="157" t="str">
        <f>IF('INPUT &amp; OUTPUT'!$B$14="Reconfiguration of Lot",BB22,IF('INPUT &amp; OUTPUT'!$B$14="Material Change of Use",U22,""))</f>
        <v/>
      </c>
      <c r="CJ22" s="157" t="str">
        <f>IF('INPUT &amp; OUTPUT'!$B$14="Reconfiguration of Lot",BC22,IF('INPUT &amp; OUTPUT'!$B$14="Material Change of Use",V22,""))</f>
        <v/>
      </c>
      <c r="CK22" s="196"/>
      <c r="CL22" s="236"/>
      <c r="CM22" s="239"/>
      <c r="CN22" s="157" t="str">
        <f>IF('INPUT &amp; OUTPUT'!$B$14="Reconfiguration of Lot",BG22,IF('INPUT &amp; OUTPUT'!$B$14="Material Change of Use",X22,""))</f>
        <v/>
      </c>
      <c r="CO22" s="199" t="str">
        <f>IF('INPUT &amp; OUTPUT'!$B$14="Reconfiguration of Lot",BH22,IF('INPUT &amp; OUTPUT'!$B$14="Material Change of Use",Y22,""))</f>
        <v/>
      </c>
      <c r="CP22" s="157" t="str">
        <f>IF('INPUT &amp; OUTPUT'!$B$14="Reconfiguration of Lot",BI22,IF('INPUT &amp; OUTPUT'!$B$14="Material Change of Use",Z22,""))</f>
        <v/>
      </c>
      <c r="CQ22" s="161"/>
      <c r="CR22" s="244" t="str">
        <f>IF('INPUT &amp; OUTPUT'!$B$14="Reconfiguration of Lot",BJ22,IF('INPUT &amp; OUTPUT'!$B$14="Material Change of Use",AB22,""))</f>
        <v/>
      </c>
      <c r="CS22" s="198" t="str">
        <f>IF('INPUT &amp; OUTPUT'!$B$14="Reconfiguration of Lot",BK22,IF('INPUT &amp; OUTPUT'!$B$14="Material Change of Use",AC22,""))</f>
        <v/>
      </c>
      <c r="CT22" s="199" t="str">
        <f>IF('INPUT &amp; OUTPUT'!$B$14="Reconfiguration of Lot",BL22,IF('INPUT &amp; OUTPUT'!$B$14="Material Change of Use",AD22,""))</f>
        <v/>
      </c>
      <c r="CU22" s="161"/>
      <c r="CV22" s="161"/>
      <c r="CW22" s="160"/>
    </row>
    <row r="23" spans="3:101" ht="12.75" customHeight="1" x14ac:dyDescent="0.25">
      <c r="C23" s="313" t="s">
        <v>369</v>
      </c>
      <c r="D23" s="313" t="s">
        <v>371</v>
      </c>
      <c r="E23" s="561" t="s">
        <v>846</v>
      </c>
      <c r="F23" s="562"/>
      <c r="G23" s="439"/>
      <c r="H23" s="439"/>
      <c r="I23" s="314" t="s">
        <v>265</v>
      </c>
      <c r="J23" s="309"/>
      <c r="K23" s="309"/>
      <c r="L23" s="440" t="s">
        <v>266</v>
      </c>
      <c r="M23" s="440">
        <v>1.3</v>
      </c>
      <c r="N23" s="586" t="s">
        <v>93</v>
      </c>
      <c r="O23" s="311"/>
      <c r="P23" s="440" t="s">
        <v>238</v>
      </c>
      <c r="Q23" s="440">
        <v>0</v>
      </c>
      <c r="R23" s="586" t="s">
        <v>93</v>
      </c>
      <c r="S23" s="416"/>
      <c r="T23" s="440" t="s">
        <v>92</v>
      </c>
      <c r="U23" s="440">
        <v>0</v>
      </c>
      <c r="V23" s="316" t="s">
        <v>591</v>
      </c>
      <c r="W23" s="416"/>
      <c r="X23" s="440" t="s">
        <v>591</v>
      </c>
      <c r="Y23" s="440" t="s">
        <v>0</v>
      </c>
      <c r="Z23" s="316" t="s">
        <v>253</v>
      </c>
      <c r="AA23" s="442"/>
      <c r="AB23" s="440" t="s">
        <v>347</v>
      </c>
      <c r="AC23" s="440">
        <v>2.5000000000000001E-3</v>
      </c>
      <c r="AD23" s="316" t="s">
        <v>356</v>
      </c>
      <c r="AE23" s="308"/>
      <c r="AF23" s="585"/>
      <c r="AH23" s="608" t="s">
        <v>184</v>
      </c>
      <c r="AI23" s="609"/>
      <c r="AJ23" s="610"/>
      <c r="AK23" s="609" t="s">
        <v>711</v>
      </c>
      <c r="AL23" s="609"/>
      <c r="AM23" s="609"/>
      <c r="AN23" s="610"/>
      <c r="AO23" s="609"/>
      <c r="AP23" s="609"/>
      <c r="AQ23" s="609"/>
      <c r="AR23" s="448"/>
      <c r="AS23" s="448"/>
      <c r="AT23" s="615" t="s">
        <v>686</v>
      </c>
      <c r="AU23" s="609"/>
      <c r="AV23" s="448" t="s">
        <v>240</v>
      </c>
      <c r="AW23" s="448">
        <v>10</v>
      </c>
      <c r="AX23" s="609" t="s">
        <v>184</v>
      </c>
      <c r="AY23" s="609"/>
      <c r="AZ23" s="609"/>
      <c r="BA23" s="448" t="s">
        <v>92</v>
      </c>
      <c r="BB23" s="448" t="s">
        <v>106</v>
      </c>
      <c r="BC23" s="450" t="s">
        <v>591</v>
      </c>
      <c r="BD23" s="609"/>
      <c r="BE23" s="609"/>
      <c r="BF23" s="609"/>
      <c r="BG23" s="448" t="s">
        <v>591</v>
      </c>
      <c r="BH23" s="448">
        <v>0</v>
      </c>
      <c r="BI23" s="609" t="s">
        <v>254</v>
      </c>
      <c r="BJ23" s="448" t="s">
        <v>240</v>
      </c>
      <c r="BK23" s="449">
        <v>1</v>
      </c>
      <c r="BL23" s="450" t="s">
        <v>816</v>
      </c>
      <c r="BM23" s="434"/>
      <c r="BN23" s="435"/>
      <c r="BS23" s="157" t="str">
        <f>IF('INPUT &amp; OUTPUT'!$B$14="Reconfiguration of Lot",AK23,IF('INPUT &amp; OUTPUT'!$B$14="Material Change of Use",E23,""))</f>
        <v/>
      </c>
      <c r="BT23" s="161"/>
      <c r="BU23" s="161"/>
      <c r="BV23" s="161"/>
      <c r="BW23" s="157" t="str">
        <f>IF('INPUT &amp; OUTPUT'!$B$14="Reconfiguration of Lot",IF(AK23&lt;&gt;"",$AO$8,""),IF('INPUT &amp; OUTPUT'!$B$14="Material Change of Use",I23,""))</f>
        <v/>
      </c>
      <c r="BX23" s="161"/>
      <c r="BY23" s="161"/>
      <c r="BZ23" s="157" t="str">
        <f>IF('INPUT &amp; OUTPUT'!$B$14="Reconfiguration of Lot",IF(BW23&lt;&gt;"",$AR$8,""),IF('INPUT &amp; OUTPUT'!$B$14="Material Change of Use",L23,""))</f>
        <v/>
      </c>
      <c r="CA23" s="157" t="str">
        <f>IF('INPUT &amp; OUTPUT'!$B$14="Reconfiguration of Lot",IF(BW23&lt;&gt;"",$AS$8,""),IF('INPUT &amp; OUTPUT'!$B$14="Material Change of Use",M23,""))</f>
        <v/>
      </c>
      <c r="CB23" s="157" t="str">
        <f>IF('INPUT &amp; OUTPUT'!$B$14="Reconfiguration of Lot",AT23,IF('INPUT &amp; OUTPUT'!$B$14="Material Change of Use",N23,""))</f>
        <v/>
      </c>
      <c r="CC23" s="196"/>
      <c r="CD23" s="157" t="str">
        <f>IF('INPUT &amp; OUTPUT'!$B$14="Reconfiguration of Lot",AV23,IF('INPUT &amp; OUTPUT'!$B$14="Material Change of Use",P23,""))</f>
        <v/>
      </c>
      <c r="CE23" s="157" t="str">
        <f>IF('INPUT &amp; OUTPUT'!$B$14="Reconfiguration of Lot",AW23,IF('INPUT &amp; OUTPUT'!$B$14="Material Change of Use",Q23,""))</f>
        <v/>
      </c>
      <c r="CF23" s="157" t="str">
        <f>IF('INPUT &amp; OUTPUT'!$B$14="Reconfiguration of Lot",AX23,IF('INPUT &amp; OUTPUT'!$B$14="Material Change of Use",R23,""))</f>
        <v/>
      </c>
      <c r="CG23" s="196"/>
      <c r="CH23" s="157" t="str">
        <f>IF('INPUT &amp; OUTPUT'!$B$14="Reconfiguration of Lot",BA23,IF('INPUT &amp; OUTPUT'!$B$14="Material Change of Use",T23,""))</f>
        <v/>
      </c>
      <c r="CI23" s="157" t="str">
        <f>IF('INPUT &amp; OUTPUT'!$B$14="Reconfiguration of Lot",BB23,IF('INPUT &amp; OUTPUT'!$B$14="Material Change of Use",U23,""))</f>
        <v/>
      </c>
      <c r="CJ23" s="157" t="str">
        <f>IF('INPUT &amp; OUTPUT'!$B$14="Reconfiguration of Lot",BC23,IF('INPUT &amp; OUTPUT'!$B$14="Material Change of Use",V23,""))</f>
        <v/>
      </c>
      <c r="CK23" s="196"/>
      <c r="CL23" s="236"/>
      <c r="CM23" s="239"/>
      <c r="CN23" s="157" t="str">
        <f>IF('INPUT &amp; OUTPUT'!$B$14="Reconfiguration of Lot",BG23,IF('INPUT &amp; OUTPUT'!$B$14="Material Change of Use",X23,""))</f>
        <v/>
      </c>
      <c r="CO23" s="199" t="str">
        <f>IF('INPUT &amp; OUTPUT'!$B$14="Reconfiguration of Lot",BH23,IF('INPUT &amp; OUTPUT'!$B$14="Material Change of Use",Y23,""))</f>
        <v/>
      </c>
      <c r="CP23" s="157" t="str">
        <f>IF('INPUT &amp; OUTPUT'!$B$14="Reconfiguration of Lot",BI23,IF('INPUT &amp; OUTPUT'!$B$14="Material Change of Use",Z23,""))</f>
        <v/>
      </c>
      <c r="CQ23" s="161"/>
      <c r="CR23" s="244" t="str">
        <f>IF('INPUT &amp; OUTPUT'!$B$14="Reconfiguration of Lot",BJ23,IF('INPUT &amp; OUTPUT'!$B$14="Material Change of Use",AB23,""))</f>
        <v/>
      </c>
      <c r="CS23" s="198" t="str">
        <f>IF('INPUT &amp; OUTPUT'!$B$14="Reconfiguration of Lot",BK23,IF('INPUT &amp; OUTPUT'!$B$14="Material Change of Use",AC23,""))</f>
        <v/>
      </c>
      <c r="CT23" s="199" t="str">
        <f>IF('INPUT &amp; OUTPUT'!$B$14="Reconfiguration of Lot",BL23,IF('INPUT &amp; OUTPUT'!$B$14="Material Change of Use",AD23,""))</f>
        <v/>
      </c>
      <c r="CU23" s="161"/>
      <c r="CV23" s="161"/>
      <c r="CW23" s="160"/>
    </row>
    <row r="24" spans="3:101" ht="12.75" customHeight="1" x14ac:dyDescent="0.25">
      <c r="C24" s="313" t="s">
        <v>369</v>
      </c>
      <c r="D24" s="313" t="s">
        <v>371</v>
      </c>
      <c r="E24" s="561" t="s">
        <v>847</v>
      </c>
      <c r="F24" s="416"/>
      <c r="G24" s="439"/>
      <c r="H24" s="439"/>
      <c r="I24" s="314" t="s">
        <v>265</v>
      </c>
      <c r="J24" s="416"/>
      <c r="K24" s="416"/>
      <c r="L24" s="440" t="s">
        <v>266</v>
      </c>
      <c r="M24" s="440">
        <v>1.3</v>
      </c>
      <c r="N24" s="586" t="s">
        <v>93</v>
      </c>
      <c r="O24" s="311"/>
      <c r="P24" s="440" t="s">
        <v>238</v>
      </c>
      <c r="Q24" s="440">
        <v>0</v>
      </c>
      <c r="R24" s="586" t="s">
        <v>93</v>
      </c>
      <c r="S24" s="416"/>
      <c r="T24" s="440" t="s">
        <v>92</v>
      </c>
      <c r="U24" s="440">
        <v>0</v>
      </c>
      <c r="V24" s="316" t="s">
        <v>591</v>
      </c>
      <c r="W24" s="416"/>
      <c r="X24" s="440" t="s">
        <v>591</v>
      </c>
      <c r="Y24" s="440" t="s">
        <v>0</v>
      </c>
      <c r="Z24" s="316" t="s">
        <v>253</v>
      </c>
      <c r="AA24" s="442"/>
      <c r="AB24" s="440" t="s">
        <v>347</v>
      </c>
      <c r="AC24" s="440">
        <v>2.5000000000000001E-3</v>
      </c>
      <c r="AD24" s="316" t="s">
        <v>358</v>
      </c>
      <c r="AE24" s="308"/>
      <c r="AF24" s="585"/>
      <c r="AH24" s="608" t="s">
        <v>184</v>
      </c>
      <c r="AI24" s="609"/>
      <c r="AJ24" s="610"/>
      <c r="AK24" s="609" t="s">
        <v>713</v>
      </c>
      <c r="AL24" s="609"/>
      <c r="AM24" s="609"/>
      <c r="AN24" s="610"/>
      <c r="AO24" s="609"/>
      <c r="AP24" s="609"/>
      <c r="AQ24" s="609"/>
      <c r="AR24" s="448"/>
      <c r="AS24" s="448"/>
      <c r="AT24" s="615" t="s">
        <v>687</v>
      </c>
      <c r="AU24" s="609"/>
      <c r="AV24" s="448" t="s">
        <v>91</v>
      </c>
      <c r="AW24" s="448">
        <v>37.5</v>
      </c>
      <c r="AX24" s="609" t="s">
        <v>184</v>
      </c>
      <c r="AY24" s="609"/>
      <c r="AZ24" s="609"/>
      <c r="BA24" s="448" t="s">
        <v>92</v>
      </c>
      <c r="BB24" s="448" t="s">
        <v>106</v>
      </c>
      <c r="BC24" s="450" t="s">
        <v>591</v>
      </c>
      <c r="BD24" s="609"/>
      <c r="BE24" s="609"/>
      <c r="BF24" s="609"/>
      <c r="BG24" s="448" t="s">
        <v>591</v>
      </c>
      <c r="BH24" s="448">
        <v>0</v>
      </c>
      <c r="BI24" s="609" t="s">
        <v>254</v>
      </c>
      <c r="BJ24" s="448" t="s">
        <v>240</v>
      </c>
      <c r="BK24" s="449">
        <v>1</v>
      </c>
      <c r="BL24" s="450" t="s">
        <v>816</v>
      </c>
      <c r="BM24" s="434"/>
      <c r="BN24" s="435"/>
      <c r="BS24" s="157" t="str">
        <f>IF('INPUT &amp; OUTPUT'!$B$14="Reconfiguration of Lot",AK24,IF('INPUT &amp; OUTPUT'!$B$14="Material Change of Use",E24,""))</f>
        <v/>
      </c>
      <c r="BT24" s="161"/>
      <c r="BU24" s="161"/>
      <c r="BV24" s="161"/>
      <c r="BW24" s="157" t="str">
        <f>IF('INPUT &amp; OUTPUT'!$B$14="Reconfiguration of Lot",IF(AK24&lt;&gt;"",$AO$8,""),IF('INPUT &amp; OUTPUT'!$B$14="Material Change of Use",I24,""))</f>
        <v/>
      </c>
      <c r="BX24" s="161"/>
      <c r="BY24" s="161"/>
      <c r="BZ24" s="157" t="str">
        <f>IF('INPUT &amp; OUTPUT'!$B$14="Reconfiguration of Lot",IF(BW24&lt;&gt;"",$AR$8,""),IF('INPUT &amp; OUTPUT'!$B$14="Material Change of Use",L24,""))</f>
        <v/>
      </c>
      <c r="CA24" s="157" t="str">
        <f>IF('INPUT &amp; OUTPUT'!$B$14="Reconfiguration of Lot",IF(BW24&lt;&gt;"",$AS$8,""),IF('INPUT &amp; OUTPUT'!$B$14="Material Change of Use",M24,""))</f>
        <v/>
      </c>
      <c r="CB24" s="157" t="str">
        <f>IF('INPUT &amp; OUTPUT'!$B$14="Reconfiguration of Lot",AT24,IF('INPUT &amp; OUTPUT'!$B$14="Material Change of Use",N24,""))</f>
        <v/>
      </c>
      <c r="CC24" s="196"/>
      <c r="CD24" s="157" t="str">
        <f>IF('INPUT &amp; OUTPUT'!$B$14="Reconfiguration of Lot",AV24,IF('INPUT &amp; OUTPUT'!$B$14="Material Change of Use",P24,""))</f>
        <v/>
      </c>
      <c r="CE24" s="157" t="str">
        <f>IF('INPUT &amp; OUTPUT'!$B$14="Reconfiguration of Lot",AW24,IF('INPUT &amp; OUTPUT'!$B$14="Material Change of Use",Q24,""))</f>
        <v/>
      </c>
      <c r="CF24" s="157" t="str">
        <f>IF('INPUT &amp; OUTPUT'!$B$14="Reconfiguration of Lot",AX24,IF('INPUT &amp; OUTPUT'!$B$14="Material Change of Use",R24,""))</f>
        <v/>
      </c>
      <c r="CG24" s="196"/>
      <c r="CH24" s="157" t="str">
        <f>IF('INPUT &amp; OUTPUT'!$B$14="Reconfiguration of Lot",BA24,IF('INPUT &amp; OUTPUT'!$B$14="Material Change of Use",T24,""))</f>
        <v/>
      </c>
      <c r="CI24" s="157" t="str">
        <f>IF('INPUT &amp; OUTPUT'!$B$14="Reconfiguration of Lot",BB24,IF('INPUT &amp; OUTPUT'!$B$14="Material Change of Use",U24,""))</f>
        <v/>
      </c>
      <c r="CJ24" s="157" t="str">
        <f>IF('INPUT &amp; OUTPUT'!$B$14="Reconfiguration of Lot",BC24,IF('INPUT &amp; OUTPUT'!$B$14="Material Change of Use",V24,""))</f>
        <v/>
      </c>
      <c r="CK24" s="196"/>
      <c r="CL24" s="236"/>
      <c r="CM24" s="239"/>
      <c r="CN24" s="157" t="str">
        <f>IF('INPUT &amp; OUTPUT'!$B$14="Reconfiguration of Lot",BG24,IF('INPUT &amp; OUTPUT'!$B$14="Material Change of Use",X24,""))</f>
        <v/>
      </c>
      <c r="CO24" s="199" t="str">
        <f>IF('INPUT &amp; OUTPUT'!$B$14="Reconfiguration of Lot",BH24,IF('INPUT &amp; OUTPUT'!$B$14="Material Change of Use",Y24,""))</f>
        <v/>
      </c>
      <c r="CP24" s="157" t="str">
        <f>IF('INPUT &amp; OUTPUT'!$B$14="Reconfiguration of Lot",BI24,IF('INPUT &amp; OUTPUT'!$B$14="Material Change of Use",Z24,""))</f>
        <v/>
      </c>
      <c r="CQ24" s="161"/>
      <c r="CR24" s="244" t="str">
        <f>IF('INPUT &amp; OUTPUT'!$B$14="Reconfiguration of Lot",BJ24,IF('INPUT &amp; OUTPUT'!$B$14="Material Change of Use",AB24,""))</f>
        <v/>
      </c>
      <c r="CS24" s="198" t="str">
        <f>IF('INPUT &amp; OUTPUT'!$B$14="Reconfiguration of Lot",BK24,IF('INPUT &amp; OUTPUT'!$B$14="Material Change of Use",AC24,""))</f>
        <v/>
      </c>
      <c r="CT24" s="199" t="str">
        <f>IF('INPUT &amp; OUTPUT'!$B$14="Reconfiguration of Lot",BL24,IF('INPUT &amp; OUTPUT'!$B$14="Material Change of Use",AD24,""))</f>
        <v/>
      </c>
      <c r="CU24" s="161"/>
      <c r="CV24" s="161"/>
      <c r="CW24" s="160"/>
    </row>
    <row r="25" spans="3:101" ht="12.75" customHeight="1" x14ac:dyDescent="0.25">
      <c r="C25" s="313" t="s">
        <v>369</v>
      </c>
      <c r="D25" s="313" t="s">
        <v>371</v>
      </c>
      <c r="E25" s="563" t="s">
        <v>858</v>
      </c>
      <c r="F25" s="416"/>
      <c r="G25" s="439"/>
      <c r="H25" s="439"/>
      <c r="I25" s="314" t="s">
        <v>267</v>
      </c>
      <c r="J25" s="416"/>
      <c r="K25" s="416"/>
      <c r="L25" s="440" t="s">
        <v>266</v>
      </c>
      <c r="M25" s="440">
        <v>2.8</v>
      </c>
      <c r="N25" s="314" t="s">
        <v>135</v>
      </c>
      <c r="O25" s="416"/>
      <c r="P25" s="440" t="s">
        <v>155</v>
      </c>
      <c r="Q25" s="440">
        <v>3</v>
      </c>
      <c r="R25" s="316" t="s">
        <v>135</v>
      </c>
      <c r="S25" s="416"/>
      <c r="T25" s="440" t="s">
        <v>155</v>
      </c>
      <c r="U25" s="440">
        <v>0.93</v>
      </c>
      <c r="V25" s="316" t="s">
        <v>591</v>
      </c>
      <c r="W25" s="416"/>
      <c r="X25" s="440" t="s">
        <v>591</v>
      </c>
      <c r="Y25" s="440" t="s">
        <v>0</v>
      </c>
      <c r="Z25" s="316" t="s">
        <v>253</v>
      </c>
      <c r="AA25" s="442"/>
      <c r="AB25" s="440" t="s">
        <v>347</v>
      </c>
      <c r="AC25" s="440">
        <v>2.5000000000000001E-3</v>
      </c>
      <c r="AD25" s="316" t="s">
        <v>343</v>
      </c>
      <c r="AE25" s="308"/>
      <c r="AF25" s="585"/>
      <c r="AH25" s="430"/>
      <c r="AI25" s="443"/>
      <c r="AJ25" s="444"/>
      <c r="AK25" s="447"/>
      <c r="AL25" s="443"/>
      <c r="AM25" s="443"/>
      <c r="AN25" s="444"/>
      <c r="AO25" s="443"/>
      <c r="AP25" s="443"/>
      <c r="AQ25" s="443"/>
      <c r="AR25" s="445"/>
      <c r="AS25" s="445"/>
      <c r="AT25" s="446"/>
      <c r="AU25" s="443"/>
      <c r="AV25" s="445"/>
      <c r="AW25" s="445"/>
      <c r="AX25" s="443"/>
      <c r="AY25" s="443"/>
      <c r="AZ25" s="443"/>
      <c r="BA25" s="445" t="s">
        <v>932</v>
      </c>
      <c r="BB25" s="445" t="s">
        <v>932</v>
      </c>
      <c r="BC25" s="447"/>
      <c r="BD25" s="443"/>
      <c r="BE25" s="443"/>
      <c r="BF25" s="443"/>
      <c r="BG25" s="445"/>
      <c r="BH25" s="445"/>
      <c r="BI25" s="443"/>
      <c r="BJ25" s="616"/>
      <c r="BK25" s="618"/>
      <c r="BL25" s="617"/>
      <c r="BM25" s="619"/>
      <c r="BN25" s="506"/>
      <c r="BS25" s="157" t="str">
        <f>IF('INPUT &amp; OUTPUT'!$B$14="Reconfiguration of Lot",AK25,IF('INPUT &amp; OUTPUT'!$B$14="Material Change of Use",E25,""))</f>
        <v/>
      </c>
      <c r="BT25" s="161"/>
      <c r="BU25" s="161"/>
      <c r="BV25" s="161"/>
      <c r="BW25" s="157" t="str">
        <f>IF('INPUT &amp; OUTPUT'!$B$14="Reconfiguration of Lot",IF(AK25&lt;&gt;"",$AO$8,""),IF('INPUT &amp; OUTPUT'!$B$14="Material Change of Use",I25,""))</f>
        <v/>
      </c>
      <c r="BX25" s="161"/>
      <c r="BY25" s="161"/>
      <c r="BZ25" s="157" t="str">
        <f>IF('INPUT &amp; OUTPUT'!$B$14="Reconfiguration of Lot",IF(BW25&lt;&gt;"",$AR$8,""),IF('INPUT &amp; OUTPUT'!$B$14="Material Change of Use",L25,""))</f>
        <v/>
      </c>
      <c r="CA25" s="157" t="str">
        <f>IF('INPUT &amp; OUTPUT'!$B$14="Reconfiguration of Lot",IF(BW25&lt;&gt;"",$AS$8,""),IF('INPUT &amp; OUTPUT'!$B$14="Material Change of Use",M25,""))</f>
        <v/>
      </c>
      <c r="CB25" s="157" t="str">
        <f>IF('INPUT &amp; OUTPUT'!$B$14="Reconfiguration of Lot",AT25,IF('INPUT &amp; OUTPUT'!$B$14="Material Change of Use",N25,""))</f>
        <v/>
      </c>
      <c r="CC25" s="196"/>
      <c r="CD25" s="157" t="str">
        <f>IF('INPUT &amp; OUTPUT'!$B$14="Reconfiguration of Lot",AV25,IF('INPUT &amp; OUTPUT'!$B$14="Material Change of Use",P25,""))</f>
        <v/>
      </c>
      <c r="CE25" s="157" t="str">
        <f>IF('INPUT &amp; OUTPUT'!$B$14="Reconfiguration of Lot",AW25,IF('INPUT &amp; OUTPUT'!$B$14="Material Change of Use",Q25,""))</f>
        <v/>
      </c>
      <c r="CF25" s="157" t="str">
        <f>IF('INPUT &amp; OUTPUT'!$B$14="Reconfiguration of Lot",AX25,IF('INPUT &amp; OUTPUT'!$B$14="Material Change of Use",R25,""))</f>
        <v/>
      </c>
      <c r="CG25" s="196"/>
      <c r="CH25" s="157" t="str">
        <f>IF('INPUT &amp; OUTPUT'!$B$14="Reconfiguration of Lot",BA25,IF('INPUT &amp; OUTPUT'!$B$14="Material Change of Use",T25,""))</f>
        <v/>
      </c>
      <c r="CI25" s="157" t="str">
        <f>IF('INPUT &amp; OUTPUT'!$B$14="Reconfiguration of Lot",BB25,IF('INPUT &amp; OUTPUT'!$B$14="Material Change of Use",U25,""))</f>
        <v/>
      </c>
      <c r="CJ25" s="157" t="str">
        <f>IF('INPUT &amp; OUTPUT'!$B$14="Reconfiguration of Lot",BC25,IF('INPUT &amp; OUTPUT'!$B$14="Material Change of Use",V25,""))</f>
        <v/>
      </c>
      <c r="CK25" s="196"/>
      <c r="CL25" s="236"/>
      <c r="CM25" s="239"/>
      <c r="CN25" s="157" t="str">
        <f>IF('INPUT &amp; OUTPUT'!$B$14="Reconfiguration of Lot",BG25,IF('INPUT &amp; OUTPUT'!$B$14="Material Change of Use",X25,""))</f>
        <v/>
      </c>
      <c r="CO25" s="199" t="str">
        <f>IF('INPUT &amp; OUTPUT'!$B$14="Reconfiguration of Lot",BH25,IF('INPUT &amp; OUTPUT'!$B$14="Material Change of Use",Y25,""))</f>
        <v/>
      </c>
      <c r="CP25" s="157" t="str">
        <f>IF('INPUT &amp; OUTPUT'!$B$14="Reconfiguration of Lot",BI25,IF('INPUT &amp; OUTPUT'!$B$14="Material Change of Use",Z25,""))</f>
        <v/>
      </c>
      <c r="CQ25" s="161"/>
      <c r="CR25" s="244" t="str">
        <f>IF('INPUT &amp; OUTPUT'!$B$14="Reconfiguration of Lot",BJ25,IF('INPUT &amp; OUTPUT'!$B$14="Material Change of Use",AB25,""))</f>
        <v/>
      </c>
      <c r="CS25" s="198" t="str">
        <f>IF('INPUT &amp; OUTPUT'!$B$14="Reconfiguration of Lot",BK25,IF('INPUT &amp; OUTPUT'!$B$14="Material Change of Use",AC25,""))</f>
        <v/>
      </c>
      <c r="CT25" s="199" t="str">
        <f>IF('INPUT &amp; OUTPUT'!$B$14="Reconfiguration of Lot",BL25,IF('INPUT &amp; OUTPUT'!$B$14="Material Change of Use",AD25,""))</f>
        <v/>
      </c>
      <c r="CU25" s="161"/>
      <c r="CV25" s="161"/>
      <c r="CW25" s="160"/>
    </row>
    <row r="26" spans="3:101" ht="12.75" customHeight="1" x14ac:dyDescent="0.25">
      <c r="C26" s="313" t="s">
        <v>369</v>
      </c>
      <c r="D26" s="313" t="s">
        <v>371</v>
      </c>
      <c r="E26" s="564" t="s">
        <v>855</v>
      </c>
      <c r="F26" s="416"/>
      <c r="G26" s="439"/>
      <c r="H26" s="439"/>
      <c r="I26" s="314" t="s">
        <v>267</v>
      </c>
      <c r="J26" s="416"/>
      <c r="K26" s="416"/>
      <c r="L26" s="440" t="s">
        <v>266</v>
      </c>
      <c r="M26" s="440">
        <v>2.8</v>
      </c>
      <c r="N26" s="314" t="s">
        <v>135</v>
      </c>
      <c r="O26" s="416"/>
      <c r="P26" s="440" t="s">
        <v>155</v>
      </c>
      <c r="Q26" s="440">
        <v>3</v>
      </c>
      <c r="R26" s="316" t="s">
        <v>135</v>
      </c>
      <c r="S26" s="416"/>
      <c r="T26" s="440" t="s">
        <v>155</v>
      </c>
      <c r="U26" s="440">
        <v>0.93</v>
      </c>
      <c r="V26" s="316" t="s">
        <v>591</v>
      </c>
      <c r="W26" s="416"/>
      <c r="X26" s="440" t="s">
        <v>591</v>
      </c>
      <c r="Y26" s="440" t="s">
        <v>0</v>
      </c>
      <c r="Z26" s="316" t="s">
        <v>253</v>
      </c>
      <c r="AA26" s="442"/>
      <c r="AB26" s="440" t="s">
        <v>347</v>
      </c>
      <c r="AC26" s="440">
        <v>2.5000000000000001E-3</v>
      </c>
      <c r="AD26" s="316" t="s">
        <v>344</v>
      </c>
      <c r="AE26" s="308"/>
      <c r="AF26" s="585"/>
      <c r="AH26" s="430" t="s">
        <v>637</v>
      </c>
      <c r="AI26" s="443"/>
      <c r="AJ26" s="444"/>
      <c r="AK26" s="430" t="s">
        <v>828</v>
      </c>
      <c r="AL26" s="443"/>
      <c r="AM26" s="443"/>
      <c r="AN26" s="444"/>
      <c r="AO26" s="443"/>
      <c r="AP26" s="443"/>
      <c r="AQ26" s="443"/>
      <c r="AR26" s="445"/>
      <c r="AS26" s="445"/>
      <c r="AT26" s="446"/>
      <c r="AU26" s="443"/>
      <c r="AV26" s="445"/>
      <c r="AW26" s="445"/>
      <c r="AX26" s="443"/>
      <c r="AY26" s="443"/>
      <c r="AZ26" s="443"/>
      <c r="BA26" s="445" t="s">
        <v>932</v>
      </c>
      <c r="BB26" s="445" t="s">
        <v>932</v>
      </c>
      <c r="BC26" s="447"/>
      <c r="BD26" s="443"/>
      <c r="BE26" s="443"/>
      <c r="BF26" s="443"/>
      <c r="BG26" s="445"/>
      <c r="BH26" s="445"/>
      <c r="BI26" s="443"/>
      <c r="BJ26" s="445"/>
      <c r="BK26" s="628"/>
      <c r="BL26" s="447"/>
      <c r="BM26" s="629"/>
      <c r="BN26" s="526"/>
      <c r="BS26" s="157" t="str">
        <f>IF('INPUT &amp; OUTPUT'!$B$14="Reconfiguration of Lot",AK26,IF('INPUT &amp; OUTPUT'!$B$14="Material Change of Use",E26,""))</f>
        <v/>
      </c>
      <c r="BT26" s="161"/>
      <c r="BU26" s="161"/>
      <c r="BV26" s="161"/>
      <c r="BW26" s="157" t="str">
        <f>IF('INPUT &amp; OUTPUT'!$B$14="Reconfiguration of Lot",IF(AK26&lt;&gt;"",$AO$8,""),IF('INPUT &amp; OUTPUT'!$B$14="Material Change of Use",I26,""))</f>
        <v/>
      </c>
      <c r="BX26" s="161"/>
      <c r="BY26" s="161"/>
      <c r="BZ26" s="157" t="str">
        <f>IF('INPUT &amp; OUTPUT'!$B$14="Reconfiguration of Lot",IF(BW26&lt;&gt;"",$AR$8,""),IF('INPUT &amp; OUTPUT'!$B$14="Material Change of Use",L26,""))</f>
        <v/>
      </c>
      <c r="CA26" s="157" t="str">
        <f>IF('INPUT &amp; OUTPUT'!$B$14="Reconfiguration of Lot",IF(BW26&lt;&gt;"",$AS$8,""),IF('INPUT &amp; OUTPUT'!$B$14="Material Change of Use",M26,""))</f>
        <v/>
      </c>
      <c r="CB26" s="157" t="str">
        <f>IF('INPUT &amp; OUTPUT'!$B$14="Reconfiguration of Lot",AT26,IF('INPUT &amp; OUTPUT'!$B$14="Material Change of Use",N26,""))</f>
        <v/>
      </c>
      <c r="CC26" s="196"/>
      <c r="CD26" s="157" t="str">
        <f>IF('INPUT &amp; OUTPUT'!$B$14="Reconfiguration of Lot",AV26,IF('INPUT &amp; OUTPUT'!$B$14="Material Change of Use",P26,""))</f>
        <v/>
      </c>
      <c r="CE26" s="157" t="str">
        <f>IF('INPUT &amp; OUTPUT'!$B$14="Reconfiguration of Lot",AW26,IF('INPUT &amp; OUTPUT'!$B$14="Material Change of Use",Q26,""))</f>
        <v/>
      </c>
      <c r="CF26" s="157" t="str">
        <f>IF('INPUT &amp; OUTPUT'!$B$14="Reconfiguration of Lot",AX26,IF('INPUT &amp; OUTPUT'!$B$14="Material Change of Use",R26,""))</f>
        <v/>
      </c>
      <c r="CG26" s="196"/>
      <c r="CH26" s="157" t="str">
        <f>IF('INPUT &amp; OUTPUT'!$B$14="Reconfiguration of Lot",BA26,IF('INPUT &amp; OUTPUT'!$B$14="Material Change of Use",T26,""))</f>
        <v/>
      </c>
      <c r="CI26" s="157" t="str">
        <f>IF('INPUT &amp; OUTPUT'!$B$14="Reconfiguration of Lot",BB26,IF('INPUT &amp; OUTPUT'!$B$14="Material Change of Use",U26,""))</f>
        <v/>
      </c>
      <c r="CJ26" s="157" t="str">
        <f>IF('INPUT &amp; OUTPUT'!$B$14="Reconfiguration of Lot",BC26,IF('INPUT &amp; OUTPUT'!$B$14="Material Change of Use",V26,""))</f>
        <v/>
      </c>
      <c r="CK26" s="196"/>
      <c r="CL26" s="236"/>
      <c r="CM26" s="239"/>
      <c r="CN26" s="157" t="str">
        <f>IF('INPUT &amp; OUTPUT'!$B$14="Reconfiguration of Lot",BG26,IF('INPUT &amp; OUTPUT'!$B$14="Material Change of Use",X26,""))</f>
        <v/>
      </c>
      <c r="CO26" s="199" t="str">
        <f>IF('INPUT &amp; OUTPUT'!$B$14="Reconfiguration of Lot",BH26,IF('INPUT &amp; OUTPUT'!$B$14="Material Change of Use",Y26,""))</f>
        <v/>
      </c>
      <c r="CP26" s="157" t="str">
        <f>IF('INPUT &amp; OUTPUT'!$B$14="Reconfiguration of Lot",BI26,IF('INPUT &amp; OUTPUT'!$B$14="Material Change of Use",Z26,""))</f>
        <v/>
      </c>
      <c r="CQ26" s="161"/>
      <c r="CR26" s="244" t="str">
        <f>IF('INPUT &amp; OUTPUT'!$B$14="Reconfiguration of Lot",BJ26,IF('INPUT &amp; OUTPUT'!$B$14="Material Change of Use",AB26,""))</f>
        <v/>
      </c>
      <c r="CS26" s="198" t="str">
        <f>IF('INPUT &amp; OUTPUT'!$B$14="Reconfiguration of Lot",BK26,IF('INPUT &amp; OUTPUT'!$B$14="Material Change of Use",AC26,""))</f>
        <v/>
      </c>
      <c r="CT26" s="199" t="str">
        <f>IF('INPUT &amp; OUTPUT'!$B$14="Reconfiguration of Lot",BL26,IF('INPUT &amp; OUTPUT'!$B$14="Material Change of Use",AD26,""))</f>
        <v/>
      </c>
      <c r="CU26" s="161"/>
      <c r="CV26" s="161"/>
      <c r="CW26" s="160"/>
    </row>
    <row r="27" spans="3:101" ht="12.75" customHeight="1" x14ac:dyDescent="0.25">
      <c r="C27" s="313" t="s">
        <v>369</v>
      </c>
      <c r="D27" s="313" t="s">
        <v>371</v>
      </c>
      <c r="E27" s="564" t="s">
        <v>856</v>
      </c>
      <c r="F27" s="416"/>
      <c r="G27" s="439"/>
      <c r="H27" s="439"/>
      <c r="I27" s="314" t="s">
        <v>267</v>
      </c>
      <c r="J27" s="416"/>
      <c r="K27" s="416"/>
      <c r="L27" s="440" t="s">
        <v>266</v>
      </c>
      <c r="M27" s="440">
        <v>2.8</v>
      </c>
      <c r="N27" s="314" t="s">
        <v>134</v>
      </c>
      <c r="O27" s="416"/>
      <c r="P27" s="440" t="s">
        <v>154</v>
      </c>
      <c r="Q27" s="440">
        <v>5</v>
      </c>
      <c r="R27" s="316" t="s">
        <v>134</v>
      </c>
      <c r="S27" s="416"/>
      <c r="T27" s="440" t="s">
        <v>154</v>
      </c>
      <c r="U27" s="440">
        <v>1.4</v>
      </c>
      <c r="V27" s="316" t="s">
        <v>591</v>
      </c>
      <c r="W27" s="416"/>
      <c r="X27" s="440" t="s">
        <v>591</v>
      </c>
      <c r="Y27" s="440" t="s">
        <v>0</v>
      </c>
      <c r="Z27" s="316" t="s">
        <v>253</v>
      </c>
      <c r="AA27" s="442"/>
      <c r="AB27" s="440" t="s">
        <v>347</v>
      </c>
      <c r="AC27" s="440">
        <v>2.5000000000000001E-3</v>
      </c>
      <c r="AD27" s="316" t="s">
        <v>343</v>
      </c>
      <c r="AE27" s="308"/>
      <c r="AF27" s="585"/>
      <c r="AH27" s="608" t="s">
        <v>88</v>
      </c>
      <c r="AI27" s="609"/>
      <c r="AJ27" s="610"/>
      <c r="AK27" s="609" t="s">
        <v>714</v>
      </c>
      <c r="AL27" s="609"/>
      <c r="AM27" s="609"/>
      <c r="AN27" s="610"/>
      <c r="AO27" s="609"/>
      <c r="AP27" s="609"/>
      <c r="AQ27" s="609"/>
      <c r="AR27" s="448"/>
      <c r="AS27" s="448"/>
      <c r="AT27" s="615" t="s">
        <v>688</v>
      </c>
      <c r="AU27" s="609"/>
      <c r="AV27" s="448" t="s">
        <v>240</v>
      </c>
      <c r="AW27" s="448">
        <v>20</v>
      </c>
      <c r="AX27" s="609" t="s">
        <v>88</v>
      </c>
      <c r="AY27" s="609"/>
      <c r="AZ27" s="609"/>
      <c r="BA27" s="448" t="s">
        <v>240</v>
      </c>
      <c r="BB27" s="448">
        <v>2.8</v>
      </c>
      <c r="BC27" s="450" t="s">
        <v>591</v>
      </c>
      <c r="BD27" s="609"/>
      <c r="BE27" s="609"/>
      <c r="BF27" s="609"/>
      <c r="BG27" s="448" t="s">
        <v>591</v>
      </c>
      <c r="BH27" s="448">
        <v>0</v>
      </c>
      <c r="BI27" s="609" t="s">
        <v>130</v>
      </c>
      <c r="BJ27" s="448" t="s">
        <v>240</v>
      </c>
      <c r="BK27" s="449">
        <v>1</v>
      </c>
      <c r="BL27" s="450" t="s">
        <v>816</v>
      </c>
      <c r="BM27" s="434"/>
      <c r="BN27" s="435"/>
      <c r="BS27" s="157" t="str">
        <f>IF('INPUT &amp; OUTPUT'!$B$14="Reconfiguration of Lot",AK27,IF('INPUT &amp; OUTPUT'!$B$14="Material Change of Use",E27,""))</f>
        <v/>
      </c>
      <c r="BT27" s="161"/>
      <c r="BU27" s="161"/>
      <c r="BV27" s="161"/>
      <c r="BW27" s="157" t="str">
        <f>IF('INPUT &amp; OUTPUT'!$B$14="Reconfiguration of Lot",IF(AK27&lt;&gt;"",$AO$8,""),IF('INPUT &amp; OUTPUT'!$B$14="Material Change of Use",I27,""))</f>
        <v/>
      </c>
      <c r="BX27" s="161"/>
      <c r="BY27" s="161"/>
      <c r="BZ27" s="157" t="str">
        <f>IF('INPUT &amp; OUTPUT'!$B$14="Reconfiguration of Lot",IF(BW27&lt;&gt;"",$AR$8,""),IF('INPUT &amp; OUTPUT'!$B$14="Material Change of Use",L27,""))</f>
        <v/>
      </c>
      <c r="CA27" s="157" t="str">
        <f>IF('INPUT &amp; OUTPUT'!$B$14="Reconfiguration of Lot",IF(BW27&lt;&gt;"",$AS$8,""),IF('INPUT &amp; OUTPUT'!$B$14="Material Change of Use",M27,""))</f>
        <v/>
      </c>
      <c r="CB27" s="157" t="str">
        <f>IF('INPUT &amp; OUTPUT'!$B$14="Reconfiguration of Lot",AT27,IF('INPUT &amp; OUTPUT'!$B$14="Material Change of Use",N27,""))</f>
        <v/>
      </c>
      <c r="CC27" s="196"/>
      <c r="CD27" s="157" t="str">
        <f>IF('INPUT &amp; OUTPUT'!$B$14="Reconfiguration of Lot",AV27,IF('INPUT &amp; OUTPUT'!$B$14="Material Change of Use",P27,""))</f>
        <v/>
      </c>
      <c r="CE27" s="157" t="str">
        <f>IF('INPUT &amp; OUTPUT'!$B$14="Reconfiguration of Lot",AW27,IF('INPUT &amp; OUTPUT'!$B$14="Material Change of Use",Q27,""))</f>
        <v/>
      </c>
      <c r="CF27" s="157" t="str">
        <f>IF('INPUT &amp; OUTPUT'!$B$14="Reconfiguration of Lot",AX27,IF('INPUT &amp; OUTPUT'!$B$14="Material Change of Use",R27,""))</f>
        <v/>
      </c>
      <c r="CG27" s="196"/>
      <c r="CH27" s="157" t="str">
        <f>IF('INPUT &amp; OUTPUT'!$B$14="Reconfiguration of Lot",BA27,IF('INPUT &amp; OUTPUT'!$B$14="Material Change of Use",T27,""))</f>
        <v/>
      </c>
      <c r="CI27" s="157" t="str">
        <f>IF('INPUT &amp; OUTPUT'!$B$14="Reconfiguration of Lot",BB27,IF('INPUT &amp; OUTPUT'!$B$14="Material Change of Use",U27,""))</f>
        <v/>
      </c>
      <c r="CJ27" s="157" t="str">
        <f>IF('INPUT &amp; OUTPUT'!$B$14="Reconfiguration of Lot",BC27,IF('INPUT &amp; OUTPUT'!$B$14="Material Change of Use",V27,""))</f>
        <v/>
      </c>
      <c r="CK27" s="196"/>
      <c r="CL27" s="236"/>
      <c r="CM27" s="239"/>
      <c r="CN27" s="157" t="str">
        <f>IF('INPUT &amp; OUTPUT'!$B$14="Reconfiguration of Lot",BG27,IF('INPUT &amp; OUTPUT'!$B$14="Material Change of Use",X27,""))</f>
        <v/>
      </c>
      <c r="CO27" s="199" t="str">
        <f>IF('INPUT &amp; OUTPUT'!$B$14="Reconfiguration of Lot",BH27,IF('INPUT &amp; OUTPUT'!$B$14="Material Change of Use",Y27,""))</f>
        <v/>
      </c>
      <c r="CP27" s="157" t="str">
        <f>IF('INPUT &amp; OUTPUT'!$B$14="Reconfiguration of Lot",BI27,IF('INPUT &amp; OUTPUT'!$B$14="Material Change of Use",Z27,""))</f>
        <v/>
      </c>
      <c r="CQ27" s="161"/>
      <c r="CR27" s="244" t="str">
        <f>IF('INPUT &amp; OUTPUT'!$B$14="Reconfiguration of Lot",BJ27,IF('INPUT &amp; OUTPUT'!$B$14="Material Change of Use",AB27,""))</f>
        <v/>
      </c>
      <c r="CS27" s="198" t="str">
        <f>IF('INPUT &amp; OUTPUT'!$B$14="Reconfiguration of Lot",BK27,IF('INPUT &amp; OUTPUT'!$B$14="Material Change of Use",AC27,""))</f>
        <v/>
      </c>
      <c r="CT27" s="199" t="str">
        <f>IF('INPUT &amp; OUTPUT'!$B$14="Reconfiguration of Lot",BL27,IF('INPUT &amp; OUTPUT'!$B$14="Material Change of Use",AD27,""))</f>
        <v/>
      </c>
      <c r="CU27" s="161"/>
      <c r="CV27" s="161"/>
      <c r="CW27" s="160"/>
    </row>
    <row r="28" spans="3:101" ht="12.75" customHeight="1" x14ac:dyDescent="0.25">
      <c r="C28" s="313" t="s">
        <v>369</v>
      </c>
      <c r="D28" s="313" t="s">
        <v>371</v>
      </c>
      <c r="E28" s="564" t="s">
        <v>857</v>
      </c>
      <c r="F28" s="416"/>
      <c r="G28" s="439"/>
      <c r="H28" s="439"/>
      <c r="I28" s="314" t="s">
        <v>267</v>
      </c>
      <c r="J28" s="416"/>
      <c r="K28" s="416"/>
      <c r="L28" s="440" t="s">
        <v>266</v>
      </c>
      <c r="M28" s="440">
        <v>2.8</v>
      </c>
      <c r="N28" s="314" t="s">
        <v>134</v>
      </c>
      <c r="O28" s="416"/>
      <c r="P28" s="440" t="s">
        <v>154</v>
      </c>
      <c r="Q28" s="440">
        <v>5</v>
      </c>
      <c r="R28" s="316" t="s">
        <v>134</v>
      </c>
      <c r="S28" s="416"/>
      <c r="T28" s="440" t="s">
        <v>154</v>
      </c>
      <c r="U28" s="440">
        <v>1.4</v>
      </c>
      <c r="V28" s="316" t="s">
        <v>591</v>
      </c>
      <c r="W28" s="416"/>
      <c r="X28" s="440" t="s">
        <v>591</v>
      </c>
      <c r="Y28" s="440" t="s">
        <v>0</v>
      </c>
      <c r="Z28" s="316" t="s">
        <v>253</v>
      </c>
      <c r="AA28" s="442"/>
      <c r="AB28" s="440" t="s">
        <v>347</v>
      </c>
      <c r="AC28" s="440">
        <v>2.5000000000000001E-3</v>
      </c>
      <c r="AD28" s="316" t="s">
        <v>344</v>
      </c>
      <c r="AE28" s="308"/>
      <c r="AF28" s="585"/>
      <c r="AH28" s="608" t="s">
        <v>88</v>
      </c>
      <c r="AI28" s="609"/>
      <c r="AJ28" s="610"/>
      <c r="AK28" s="609" t="s">
        <v>722</v>
      </c>
      <c r="AL28" s="609"/>
      <c r="AM28" s="609"/>
      <c r="AN28" s="610"/>
      <c r="AO28" s="609"/>
      <c r="AP28" s="609"/>
      <c r="AQ28" s="609"/>
      <c r="AR28" s="448"/>
      <c r="AS28" s="448"/>
      <c r="AT28" s="615" t="s">
        <v>689</v>
      </c>
      <c r="AU28" s="609"/>
      <c r="AV28" s="448" t="s">
        <v>91</v>
      </c>
      <c r="AW28" s="448">
        <v>75</v>
      </c>
      <c r="AX28" s="609" t="s">
        <v>88</v>
      </c>
      <c r="AY28" s="609"/>
      <c r="AZ28" s="609"/>
      <c r="BA28" s="448" t="s">
        <v>240</v>
      </c>
      <c r="BB28" s="448">
        <v>2.8</v>
      </c>
      <c r="BC28" s="450" t="s">
        <v>591</v>
      </c>
      <c r="BD28" s="609"/>
      <c r="BE28" s="609"/>
      <c r="BF28" s="609"/>
      <c r="BG28" s="448" t="s">
        <v>591</v>
      </c>
      <c r="BH28" s="448">
        <v>0</v>
      </c>
      <c r="BI28" s="609" t="s">
        <v>130</v>
      </c>
      <c r="BJ28" s="448" t="s">
        <v>240</v>
      </c>
      <c r="BK28" s="449">
        <v>1</v>
      </c>
      <c r="BL28" s="450" t="s">
        <v>816</v>
      </c>
      <c r="BM28" s="434"/>
      <c r="BN28" s="435"/>
      <c r="BS28" s="157" t="str">
        <f>IF('INPUT &amp; OUTPUT'!$B$14="Reconfiguration of Lot",AK28,IF('INPUT &amp; OUTPUT'!$B$14="Material Change of Use",E28,""))</f>
        <v/>
      </c>
      <c r="BT28" s="161"/>
      <c r="BU28" s="161"/>
      <c r="BV28" s="161"/>
      <c r="BW28" s="157" t="str">
        <f>IF('INPUT &amp; OUTPUT'!$B$14="Reconfiguration of Lot",IF(AK28&lt;&gt;"",$AO$8,""),IF('INPUT &amp; OUTPUT'!$B$14="Material Change of Use",I28,""))</f>
        <v/>
      </c>
      <c r="BX28" s="161"/>
      <c r="BY28" s="161"/>
      <c r="BZ28" s="157" t="str">
        <f>IF('INPUT &amp; OUTPUT'!$B$14="Reconfiguration of Lot",IF(BW28&lt;&gt;"",$AR$8,""),IF('INPUT &amp; OUTPUT'!$B$14="Material Change of Use",L28,""))</f>
        <v/>
      </c>
      <c r="CA28" s="157" t="str">
        <f>IF('INPUT &amp; OUTPUT'!$B$14="Reconfiguration of Lot",IF(BW28&lt;&gt;"",$AS$8,""),IF('INPUT &amp; OUTPUT'!$B$14="Material Change of Use",M28,""))</f>
        <v/>
      </c>
      <c r="CB28" s="157" t="str">
        <f>IF('INPUT &amp; OUTPUT'!$B$14="Reconfiguration of Lot",AT28,IF('INPUT &amp; OUTPUT'!$B$14="Material Change of Use",N28,""))</f>
        <v/>
      </c>
      <c r="CC28" s="196"/>
      <c r="CD28" s="157" t="str">
        <f>IF('INPUT &amp; OUTPUT'!$B$14="Reconfiguration of Lot",AV28,IF('INPUT &amp; OUTPUT'!$B$14="Material Change of Use",P28,""))</f>
        <v/>
      </c>
      <c r="CE28" s="157" t="str">
        <f>IF('INPUT &amp; OUTPUT'!$B$14="Reconfiguration of Lot",AW28,IF('INPUT &amp; OUTPUT'!$B$14="Material Change of Use",Q28,""))</f>
        <v/>
      </c>
      <c r="CF28" s="157" t="str">
        <f>IF('INPUT &amp; OUTPUT'!$B$14="Reconfiguration of Lot",AX28,IF('INPUT &amp; OUTPUT'!$B$14="Material Change of Use",R28,""))</f>
        <v/>
      </c>
      <c r="CG28" s="196"/>
      <c r="CH28" s="157" t="str">
        <f>IF('INPUT &amp; OUTPUT'!$B$14="Reconfiguration of Lot",BA28,IF('INPUT &amp; OUTPUT'!$B$14="Material Change of Use",T28,""))</f>
        <v/>
      </c>
      <c r="CI28" s="157" t="str">
        <f>IF('INPUT &amp; OUTPUT'!$B$14="Reconfiguration of Lot",BB28,IF('INPUT &amp; OUTPUT'!$B$14="Material Change of Use",U28,""))</f>
        <v/>
      </c>
      <c r="CJ28" s="157" t="str">
        <f>IF('INPUT &amp; OUTPUT'!$B$14="Reconfiguration of Lot",BC28,IF('INPUT &amp; OUTPUT'!$B$14="Material Change of Use",V28,""))</f>
        <v/>
      </c>
      <c r="CK28" s="196"/>
      <c r="CL28" s="236"/>
      <c r="CM28" s="239"/>
      <c r="CN28" s="157" t="str">
        <f>IF('INPUT &amp; OUTPUT'!$B$14="Reconfiguration of Lot",BG28,IF('INPUT &amp; OUTPUT'!$B$14="Material Change of Use",X28,""))</f>
        <v/>
      </c>
      <c r="CO28" s="199" t="str">
        <f>IF('INPUT &amp; OUTPUT'!$B$14="Reconfiguration of Lot",BH28,IF('INPUT &amp; OUTPUT'!$B$14="Material Change of Use",Y28,""))</f>
        <v/>
      </c>
      <c r="CP28" s="157" t="str">
        <f>IF('INPUT &amp; OUTPUT'!$B$14="Reconfiguration of Lot",BI28,IF('INPUT &amp; OUTPUT'!$B$14="Material Change of Use",Z28,""))</f>
        <v/>
      </c>
      <c r="CQ28" s="161"/>
      <c r="CR28" s="244" t="str">
        <f>IF('INPUT &amp; OUTPUT'!$B$14="Reconfiguration of Lot",BJ28,IF('INPUT &amp; OUTPUT'!$B$14="Material Change of Use",AB28,""))</f>
        <v/>
      </c>
      <c r="CS28" s="198" t="str">
        <f>IF('INPUT &amp; OUTPUT'!$B$14="Reconfiguration of Lot",BK28,IF('INPUT &amp; OUTPUT'!$B$14="Material Change of Use",AC28,""))</f>
        <v/>
      </c>
      <c r="CT28" s="199" t="str">
        <f>IF('INPUT &amp; OUTPUT'!$B$14="Reconfiguration of Lot",BL28,IF('INPUT &amp; OUTPUT'!$B$14="Material Change of Use",AD28,""))</f>
        <v/>
      </c>
      <c r="CU28" s="161"/>
      <c r="CV28" s="161"/>
      <c r="CW28" s="160"/>
    </row>
    <row r="29" spans="3:101" ht="12.75" customHeight="1" x14ac:dyDescent="0.25">
      <c r="C29" s="313" t="s">
        <v>369</v>
      </c>
      <c r="D29" s="313" t="s">
        <v>371</v>
      </c>
      <c r="E29" s="565" t="s">
        <v>755</v>
      </c>
      <c r="F29" s="416"/>
      <c r="G29" s="439"/>
      <c r="H29" s="439"/>
      <c r="I29" s="314" t="s">
        <v>267</v>
      </c>
      <c r="J29" s="416"/>
      <c r="K29" s="416"/>
      <c r="L29" s="440" t="s">
        <v>266</v>
      </c>
      <c r="M29" s="440">
        <v>2.8</v>
      </c>
      <c r="N29" s="586" t="s">
        <v>93</v>
      </c>
      <c r="O29" s="311"/>
      <c r="P29" s="440" t="s">
        <v>238</v>
      </c>
      <c r="Q29" s="440">
        <v>0</v>
      </c>
      <c r="R29" s="586" t="s">
        <v>93</v>
      </c>
      <c r="S29" s="416"/>
      <c r="T29" s="440" t="s">
        <v>92</v>
      </c>
      <c r="U29" s="440">
        <v>0</v>
      </c>
      <c r="V29" s="316" t="s">
        <v>591</v>
      </c>
      <c r="W29" s="416"/>
      <c r="X29" s="440" t="s">
        <v>591</v>
      </c>
      <c r="Y29" s="440" t="s">
        <v>0</v>
      </c>
      <c r="Z29" s="316" t="s">
        <v>253</v>
      </c>
      <c r="AA29" s="442"/>
      <c r="AB29" s="440" t="s">
        <v>347</v>
      </c>
      <c r="AC29" s="440">
        <v>2.5000000000000001E-3</v>
      </c>
      <c r="AD29" s="316" t="s">
        <v>356</v>
      </c>
      <c r="AE29" s="308"/>
      <c r="AF29" s="585"/>
      <c r="AH29" s="608" t="s">
        <v>87</v>
      </c>
      <c r="AI29" s="609"/>
      <c r="AJ29" s="610"/>
      <c r="AK29" s="609" t="s">
        <v>724</v>
      </c>
      <c r="AL29" s="609"/>
      <c r="AM29" s="609"/>
      <c r="AN29" s="610"/>
      <c r="AO29" s="609"/>
      <c r="AP29" s="609"/>
      <c r="AQ29" s="609"/>
      <c r="AR29" s="448"/>
      <c r="AS29" s="448"/>
      <c r="AT29" s="615" t="s">
        <v>690</v>
      </c>
      <c r="AU29" s="609"/>
      <c r="AV29" s="448" t="s">
        <v>240</v>
      </c>
      <c r="AW29" s="448">
        <v>20</v>
      </c>
      <c r="AX29" s="609" t="s">
        <v>87</v>
      </c>
      <c r="AY29" s="609"/>
      <c r="AZ29" s="609"/>
      <c r="BA29" s="448" t="s">
        <v>240</v>
      </c>
      <c r="BB29" s="448">
        <v>2.8</v>
      </c>
      <c r="BC29" s="450" t="s">
        <v>591</v>
      </c>
      <c r="BD29" s="609"/>
      <c r="BE29" s="609"/>
      <c r="BF29" s="609"/>
      <c r="BG29" s="448" t="s">
        <v>591</v>
      </c>
      <c r="BH29" s="448">
        <v>0</v>
      </c>
      <c r="BI29" s="609" t="s">
        <v>130</v>
      </c>
      <c r="BJ29" s="448" t="s">
        <v>240</v>
      </c>
      <c r="BK29" s="449">
        <v>1</v>
      </c>
      <c r="BL29" s="450" t="s">
        <v>816</v>
      </c>
      <c r="BM29" s="434"/>
      <c r="BN29" s="435"/>
      <c r="BS29" s="157" t="str">
        <f>IF('INPUT &amp; OUTPUT'!$B$14="Reconfiguration of Lot",AK29,IF('INPUT &amp; OUTPUT'!$B$14="Material Change of Use",E29,""))</f>
        <v/>
      </c>
      <c r="BT29" s="161"/>
      <c r="BU29" s="161"/>
      <c r="BV29" s="161"/>
      <c r="BW29" s="157" t="str">
        <f>IF('INPUT &amp; OUTPUT'!$B$14="Reconfiguration of Lot",IF(AK29&lt;&gt;"",$AO$8,""),IF('INPUT &amp; OUTPUT'!$B$14="Material Change of Use",I29,""))</f>
        <v/>
      </c>
      <c r="BX29" s="161"/>
      <c r="BY29" s="161"/>
      <c r="BZ29" s="157" t="str">
        <f>IF('INPUT &amp; OUTPUT'!$B$14="Reconfiguration of Lot",IF(BW29&lt;&gt;"",$AR$8,""),IF('INPUT &amp; OUTPUT'!$B$14="Material Change of Use",L29,""))</f>
        <v/>
      </c>
      <c r="CA29" s="157" t="str">
        <f>IF('INPUT &amp; OUTPUT'!$B$14="Reconfiguration of Lot",IF(BW29&lt;&gt;"",$AS$8,""),IF('INPUT &amp; OUTPUT'!$B$14="Material Change of Use",M29,""))</f>
        <v/>
      </c>
      <c r="CB29" s="157" t="str">
        <f>IF('INPUT &amp; OUTPUT'!$B$14="Reconfiguration of Lot",AT29,IF('INPUT &amp; OUTPUT'!$B$14="Material Change of Use",N29,""))</f>
        <v/>
      </c>
      <c r="CC29" s="196"/>
      <c r="CD29" s="157" t="str">
        <f>IF('INPUT &amp; OUTPUT'!$B$14="Reconfiguration of Lot",AV29,IF('INPUT &amp; OUTPUT'!$B$14="Material Change of Use",P29,""))</f>
        <v/>
      </c>
      <c r="CE29" s="157" t="str">
        <f>IF('INPUT &amp; OUTPUT'!$B$14="Reconfiguration of Lot",AW29,IF('INPUT &amp; OUTPUT'!$B$14="Material Change of Use",Q29,""))</f>
        <v/>
      </c>
      <c r="CF29" s="157" t="str">
        <f>IF('INPUT &amp; OUTPUT'!$B$14="Reconfiguration of Lot",AX29,IF('INPUT &amp; OUTPUT'!$B$14="Material Change of Use",R29,""))</f>
        <v/>
      </c>
      <c r="CG29" s="196"/>
      <c r="CH29" s="157" t="str">
        <f>IF('INPUT &amp; OUTPUT'!$B$14="Reconfiguration of Lot",BA29,IF('INPUT &amp; OUTPUT'!$B$14="Material Change of Use",T29,""))</f>
        <v/>
      </c>
      <c r="CI29" s="157" t="str">
        <f>IF('INPUT &amp; OUTPUT'!$B$14="Reconfiguration of Lot",BB29,IF('INPUT &amp; OUTPUT'!$B$14="Material Change of Use",U29,""))</f>
        <v/>
      </c>
      <c r="CJ29" s="157" t="str">
        <f>IF('INPUT &amp; OUTPUT'!$B$14="Reconfiguration of Lot",BC29,IF('INPUT &amp; OUTPUT'!$B$14="Material Change of Use",V29,""))</f>
        <v/>
      </c>
      <c r="CK29" s="196"/>
      <c r="CL29" s="236"/>
      <c r="CM29" s="239"/>
      <c r="CN29" s="157" t="str">
        <f>IF('INPUT &amp; OUTPUT'!$B$14="Reconfiguration of Lot",BG29,IF('INPUT &amp; OUTPUT'!$B$14="Material Change of Use",X29,""))</f>
        <v/>
      </c>
      <c r="CO29" s="199" t="str">
        <f>IF('INPUT &amp; OUTPUT'!$B$14="Reconfiguration of Lot",BH29,IF('INPUT &amp; OUTPUT'!$B$14="Material Change of Use",Y29,""))</f>
        <v/>
      </c>
      <c r="CP29" s="157" t="str">
        <f>IF('INPUT &amp; OUTPUT'!$B$14="Reconfiguration of Lot",BI29,IF('INPUT &amp; OUTPUT'!$B$14="Material Change of Use",Z29,""))</f>
        <v/>
      </c>
      <c r="CQ29" s="161"/>
      <c r="CR29" s="244" t="str">
        <f>IF('INPUT &amp; OUTPUT'!$B$14="Reconfiguration of Lot",BJ29,IF('INPUT &amp; OUTPUT'!$B$14="Material Change of Use",AB29,""))</f>
        <v/>
      </c>
      <c r="CS29" s="198" t="str">
        <f>IF('INPUT &amp; OUTPUT'!$B$14="Reconfiguration of Lot",BK29,IF('INPUT &amp; OUTPUT'!$B$14="Material Change of Use",AC29,""))</f>
        <v/>
      </c>
      <c r="CT29" s="199" t="str">
        <f>IF('INPUT &amp; OUTPUT'!$B$14="Reconfiguration of Lot",BL29,IF('INPUT &amp; OUTPUT'!$B$14="Material Change of Use",AD29,""))</f>
        <v/>
      </c>
      <c r="CU29" s="161"/>
      <c r="CV29" s="161"/>
      <c r="CW29" s="160"/>
    </row>
    <row r="30" spans="3:101" ht="12.75" customHeight="1" x14ac:dyDescent="0.25">
      <c r="C30" s="313" t="s">
        <v>369</v>
      </c>
      <c r="D30" s="313" t="s">
        <v>371</v>
      </c>
      <c r="E30" s="565" t="s">
        <v>754</v>
      </c>
      <c r="F30" s="439"/>
      <c r="G30" s="439"/>
      <c r="H30" s="439"/>
      <c r="I30" s="314" t="s">
        <v>267</v>
      </c>
      <c r="J30" s="439"/>
      <c r="K30" s="439"/>
      <c r="L30" s="440" t="s">
        <v>266</v>
      </c>
      <c r="M30" s="440">
        <v>2.8</v>
      </c>
      <c r="N30" s="586" t="s">
        <v>93</v>
      </c>
      <c r="O30" s="311"/>
      <c r="P30" s="440" t="s">
        <v>238</v>
      </c>
      <c r="Q30" s="440">
        <v>0</v>
      </c>
      <c r="R30" s="586" t="s">
        <v>93</v>
      </c>
      <c r="S30" s="416"/>
      <c r="T30" s="440" t="s">
        <v>92</v>
      </c>
      <c r="U30" s="440">
        <v>0</v>
      </c>
      <c r="V30" s="316" t="s">
        <v>591</v>
      </c>
      <c r="W30" s="416"/>
      <c r="X30" s="440" t="s">
        <v>591</v>
      </c>
      <c r="Y30" s="440" t="s">
        <v>0</v>
      </c>
      <c r="Z30" s="316" t="s">
        <v>253</v>
      </c>
      <c r="AA30" s="463"/>
      <c r="AB30" s="440" t="s">
        <v>347</v>
      </c>
      <c r="AC30" s="440">
        <v>2.5000000000000001E-3</v>
      </c>
      <c r="AD30" s="316" t="s">
        <v>358</v>
      </c>
      <c r="AE30" s="308"/>
      <c r="AF30" s="585"/>
      <c r="AH30" s="608" t="s">
        <v>87</v>
      </c>
      <c r="AI30" s="609"/>
      <c r="AJ30" s="610"/>
      <c r="AK30" s="609" t="s">
        <v>723</v>
      </c>
      <c r="AL30" s="609"/>
      <c r="AM30" s="609"/>
      <c r="AN30" s="610"/>
      <c r="AO30" s="609"/>
      <c r="AP30" s="609"/>
      <c r="AQ30" s="609"/>
      <c r="AR30" s="448"/>
      <c r="AS30" s="448"/>
      <c r="AT30" s="615" t="s">
        <v>691</v>
      </c>
      <c r="AU30" s="609"/>
      <c r="AV30" s="448" t="s">
        <v>91</v>
      </c>
      <c r="AW30" s="448">
        <v>75</v>
      </c>
      <c r="AX30" s="609" t="s">
        <v>87</v>
      </c>
      <c r="AY30" s="609"/>
      <c r="AZ30" s="609"/>
      <c r="BA30" s="448" t="s">
        <v>240</v>
      </c>
      <c r="BB30" s="448">
        <v>2.8</v>
      </c>
      <c r="BC30" s="450" t="s">
        <v>591</v>
      </c>
      <c r="BD30" s="609"/>
      <c r="BE30" s="609"/>
      <c r="BF30" s="609"/>
      <c r="BG30" s="448" t="s">
        <v>591</v>
      </c>
      <c r="BH30" s="448">
        <v>0</v>
      </c>
      <c r="BI30" s="609" t="s">
        <v>130</v>
      </c>
      <c r="BJ30" s="448" t="s">
        <v>240</v>
      </c>
      <c r="BK30" s="449">
        <v>1</v>
      </c>
      <c r="BL30" s="450" t="s">
        <v>816</v>
      </c>
      <c r="BM30" s="434"/>
      <c r="BN30" s="435"/>
      <c r="BS30" s="157" t="str">
        <f>IF('INPUT &amp; OUTPUT'!$B$14="Reconfiguration of Lot",AK30,IF('INPUT &amp; OUTPUT'!$B$14="Material Change of Use",E30,""))</f>
        <v/>
      </c>
      <c r="BT30" s="161"/>
      <c r="BU30" s="161"/>
      <c r="BV30" s="161"/>
      <c r="BW30" s="157" t="str">
        <f>IF('INPUT &amp; OUTPUT'!$B$14="Reconfiguration of Lot",IF(AK30&lt;&gt;"",$AO$8,""),IF('INPUT &amp; OUTPUT'!$B$14="Material Change of Use",I30,""))</f>
        <v/>
      </c>
      <c r="BX30" s="161"/>
      <c r="BY30" s="161"/>
      <c r="BZ30" s="157" t="str">
        <f>IF('INPUT &amp; OUTPUT'!$B$14="Reconfiguration of Lot",IF(BW30&lt;&gt;"",$AR$8,""),IF('INPUT &amp; OUTPUT'!$B$14="Material Change of Use",L30,""))</f>
        <v/>
      </c>
      <c r="CA30" s="157" t="str">
        <f>IF('INPUT &amp; OUTPUT'!$B$14="Reconfiguration of Lot",IF(BW30&lt;&gt;"",$AS$8,""),IF('INPUT &amp; OUTPUT'!$B$14="Material Change of Use",M30,""))</f>
        <v/>
      </c>
      <c r="CB30" s="157" t="str">
        <f>IF('INPUT &amp; OUTPUT'!$B$14="Reconfiguration of Lot",AT30,IF('INPUT &amp; OUTPUT'!$B$14="Material Change of Use",N30,""))</f>
        <v/>
      </c>
      <c r="CC30" s="196"/>
      <c r="CD30" s="157" t="str">
        <f>IF('INPUT &amp; OUTPUT'!$B$14="Reconfiguration of Lot",AV30,IF('INPUT &amp; OUTPUT'!$B$14="Material Change of Use",P30,""))</f>
        <v/>
      </c>
      <c r="CE30" s="157" t="str">
        <f>IF('INPUT &amp; OUTPUT'!$B$14="Reconfiguration of Lot",AW30,IF('INPUT &amp; OUTPUT'!$B$14="Material Change of Use",Q30,""))</f>
        <v/>
      </c>
      <c r="CF30" s="157" t="str">
        <f>IF('INPUT &amp; OUTPUT'!$B$14="Reconfiguration of Lot",AX30,IF('INPUT &amp; OUTPUT'!$B$14="Material Change of Use",R30,""))</f>
        <v/>
      </c>
      <c r="CG30" s="196"/>
      <c r="CH30" s="157" t="str">
        <f>IF('INPUT &amp; OUTPUT'!$B$14="Reconfiguration of Lot",BA30,IF('INPUT &amp; OUTPUT'!$B$14="Material Change of Use",T30,""))</f>
        <v/>
      </c>
      <c r="CI30" s="157" t="str">
        <f>IF('INPUT &amp; OUTPUT'!$B$14="Reconfiguration of Lot",BB30,IF('INPUT &amp; OUTPUT'!$B$14="Material Change of Use",U30,""))</f>
        <v/>
      </c>
      <c r="CJ30" s="157" t="str">
        <f>IF('INPUT &amp; OUTPUT'!$B$14="Reconfiguration of Lot",BC30,IF('INPUT &amp; OUTPUT'!$B$14="Material Change of Use",V30,""))</f>
        <v/>
      </c>
      <c r="CK30" s="196"/>
      <c r="CL30" s="236"/>
      <c r="CM30" s="239"/>
      <c r="CN30" s="157" t="str">
        <f>IF('INPUT &amp; OUTPUT'!$B$14="Reconfiguration of Lot",BG30,IF('INPUT &amp; OUTPUT'!$B$14="Material Change of Use",X30,""))</f>
        <v/>
      </c>
      <c r="CO30" s="199" t="str">
        <f>IF('INPUT &amp; OUTPUT'!$B$14="Reconfiguration of Lot",BH30,IF('INPUT &amp; OUTPUT'!$B$14="Material Change of Use",Y30,""))</f>
        <v/>
      </c>
      <c r="CP30" s="157" t="str">
        <f>IF('INPUT &amp; OUTPUT'!$B$14="Reconfiguration of Lot",BI30,IF('INPUT &amp; OUTPUT'!$B$14="Material Change of Use",Z30,""))</f>
        <v/>
      </c>
      <c r="CQ30" s="161"/>
      <c r="CR30" s="244" t="str">
        <f>IF('INPUT &amp; OUTPUT'!$B$14="Reconfiguration of Lot",BJ30,IF('INPUT &amp; OUTPUT'!$B$14="Material Change of Use",AB30,""))</f>
        <v/>
      </c>
      <c r="CS30" s="198" t="str">
        <f>IF('INPUT &amp; OUTPUT'!$B$14="Reconfiguration of Lot",BK30,IF('INPUT &amp; OUTPUT'!$B$14="Material Change of Use",AC30,""))</f>
        <v/>
      </c>
      <c r="CT30" s="199" t="str">
        <f>IF('INPUT &amp; OUTPUT'!$B$14="Reconfiguration of Lot",BL30,IF('INPUT &amp; OUTPUT'!$B$14="Material Change of Use",AD30,""))</f>
        <v/>
      </c>
      <c r="CU30" s="161"/>
      <c r="CV30" s="161"/>
      <c r="CW30" s="160"/>
    </row>
    <row r="31" spans="3:101" ht="12.75" customHeight="1" x14ac:dyDescent="0.25">
      <c r="C31" s="583" t="s">
        <v>121</v>
      </c>
      <c r="D31" s="584" t="s">
        <v>490</v>
      </c>
      <c r="E31" s="560" t="s">
        <v>860</v>
      </c>
      <c r="F31" s="464"/>
      <c r="G31" s="566"/>
      <c r="H31" s="567"/>
      <c r="I31" s="560" t="s">
        <v>493</v>
      </c>
      <c r="J31" s="359"/>
      <c r="K31" s="359"/>
      <c r="L31" s="360" t="s">
        <v>97</v>
      </c>
      <c r="M31" s="360">
        <v>1.4</v>
      </c>
      <c r="N31" s="560" t="s">
        <v>121</v>
      </c>
      <c r="O31" s="359"/>
      <c r="P31" s="360" t="s">
        <v>156</v>
      </c>
      <c r="Q31" s="360">
        <v>10</v>
      </c>
      <c r="R31" s="574" t="s">
        <v>121</v>
      </c>
      <c r="S31" s="464"/>
      <c r="T31" s="360" t="s">
        <v>156</v>
      </c>
      <c r="U31" s="360">
        <v>2.8</v>
      </c>
      <c r="V31" s="574" t="s">
        <v>705</v>
      </c>
      <c r="W31" s="359"/>
      <c r="X31" s="360" t="s">
        <v>158</v>
      </c>
      <c r="Y31" s="360">
        <v>0.8</v>
      </c>
      <c r="Z31" s="574" t="s">
        <v>250</v>
      </c>
      <c r="AA31" s="587"/>
      <c r="AB31" s="360" t="s">
        <v>158</v>
      </c>
      <c r="AC31" s="360">
        <v>1</v>
      </c>
      <c r="AD31" s="576" t="s">
        <v>363</v>
      </c>
      <c r="AE31" s="575"/>
      <c r="AF31" s="588"/>
      <c r="AH31" s="608" t="s">
        <v>183</v>
      </c>
      <c r="AI31" s="609"/>
      <c r="AJ31" s="610"/>
      <c r="AK31" s="609" t="s">
        <v>716</v>
      </c>
      <c r="AL31" s="609"/>
      <c r="AM31" s="609"/>
      <c r="AN31" s="610"/>
      <c r="AO31" s="609"/>
      <c r="AP31" s="609"/>
      <c r="AQ31" s="609"/>
      <c r="AR31" s="448"/>
      <c r="AS31" s="448"/>
      <c r="AT31" s="615" t="s">
        <v>688</v>
      </c>
      <c r="AU31" s="609"/>
      <c r="AV31" s="448" t="s">
        <v>240</v>
      </c>
      <c r="AW31" s="448">
        <v>20</v>
      </c>
      <c r="AX31" s="609" t="s">
        <v>183</v>
      </c>
      <c r="AY31" s="609"/>
      <c r="AZ31" s="609"/>
      <c r="BA31" s="448" t="s">
        <v>240</v>
      </c>
      <c r="BB31" s="448">
        <v>2.8</v>
      </c>
      <c r="BC31" s="450" t="s">
        <v>591</v>
      </c>
      <c r="BD31" s="609"/>
      <c r="BE31" s="609"/>
      <c r="BF31" s="609"/>
      <c r="BG31" s="448" t="s">
        <v>591</v>
      </c>
      <c r="BH31" s="448">
        <v>0</v>
      </c>
      <c r="BI31" s="609" t="s">
        <v>130</v>
      </c>
      <c r="BJ31" s="448" t="s">
        <v>240</v>
      </c>
      <c r="BK31" s="449">
        <v>1</v>
      </c>
      <c r="BL31" s="450" t="s">
        <v>816</v>
      </c>
      <c r="BM31" s="434"/>
      <c r="BN31" s="435"/>
      <c r="BS31" s="157" t="str">
        <f>IF('INPUT &amp; OUTPUT'!$B$14="Reconfiguration of Lot",AK31,IF('INPUT &amp; OUTPUT'!$B$14="Material Change of Use",E31,""))</f>
        <v/>
      </c>
      <c r="BT31" s="161"/>
      <c r="BU31" s="161"/>
      <c r="BV31" s="161"/>
      <c r="BW31" s="157" t="str">
        <f>IF('INPUT &amp; OUTPUT'!$B$14="Reconfiguration of Lot",IF(AK31&lt;&gt;"",$AO$8,""),IF('INPUT &amp; OUTPUT'!$B$14="Material Change of Use",I31,""))</f>
        <v/>
      </c>
      <c r="BX31" s="161"/>
      <c r="BY31" s="161"/>
      <c r="BZ31" s="157" t="str">
        <f>IF('INPUT &amp; OUTPUT'!$B$14="Reconfiguration of Lot",IF(BW31&lt;&gt;"",$AR$8,""),IF('INPUT &amp; OUTPUT'!$B$14="Material Change of Use",L31,""))</f>
        <v/>
      </c>
      <c r="CA31" s="157" t="str">
        <f>IF('INPUT &amp; OUTPUT'!$B$14="Reconfiguration of Lot",IF(BW31&lt;&gt;"",$AS$8,""),IF('INPUT &amp; OUTPUT'!$B$14="Material Change of Use",M31,""))</f>
        <v/>
      </c>
      <c r="CB31" s="157" t="str">
        <f>IF('INPUT &amp; OUTPUT'!$B$14="Reconfiguration of Lot",AT31,IF('INPUT &amp; OUTPUT'!$B$14="Material Change of Use",N31,""))</f>
        <v/>
      </c>
      <c r="CC31" s="196"/>
      <c r="CD31" s="157" t="str">
        <f>IF('INPUT &amp; OUTPUT'!$B$14="Reconfiguration of Lot",AV31,IF('INPUT &amp; OUTPUT'!$B$14="Material Change of Use",P31,""))</f>
        <v/>
      </c>
      <c r="CE31" s="157" t="str">
        <f>IF('INPUT &amp; OUTPUT'!$B$14="Reconfiguration of Lot",AW31,IF('INPUT &amp; OUTPUT'!$B$14="Material Change of Use",Q31,""))</f>
        <v/>
      </c>
      <c r="CF31" s="157" t="str">
        <f>IF('INPUT &amp; OUTPUT'!$B$14="Reconfiguration of Lot",AX31,IF('INPUT &amp; OUTPUT'!$B$14="Material Change of Use",R31,""))</f>
        <v/>
      </c>
      <c r="CG31" s="196"/>
      <c r="CH31" s="157" t="str">
        <f>IF('INPUT &amp; OUTPUT'!$B$14="Reconfiguration of Lot",BA31,IF('INPUT &amp; OUTPUT'!$B$14="Material Change of Use",T31,""))</f>
        <v/>
      </c>
      <c r="CI31" s="157" t="str">
        <f>IF('INPUT &amp; OUTPUT'!$B$14="Reconfiguration of Lot",BB31,IF('INPUT &amp; OUTPUT'!$B$14="Material Change of Use",U31,""))</f>
        <v/>
      </c>
      <c r="CJ31" s="157" t="str">
        <f>IF('INPUT &amp; OUTPUT'!$B$14="Reconfiguration of Lot",BC31,IF('INPUT &amp; OUTPUT'!$B$14="Material Change of Use",V31,""))</f>
        <v/>
      </c>
      <c r="CK31" s="196"/>
      <c r="CL31" s="236"/>
      <c r="CM31" s="239"/>
      <c r="CN31" s="157" t="str">
        <f>IF('INPUT &amp; OUTPUT'!$B$14="Reconfiguration of Lot",BG31,IF('INPUT &amp; OUTPUT'!$B$14="Material Change of Use",X31,""))</f>
        <v/>
      </c>
      <c r="CO31" s="199" t="str">
        <f>IF('INPUT &amp; OUTPUT'!$B$14="Reconfiguration of Lot",BH31,IF('INPUT &amp; OUTPUT'!$B$14="Material Change of Use",Y31,""))</f>
        <v/>
      </c>
      <c r="CP31" s="157" t="str">
        <f>IF('INPUT &amp; OUTPUT'!$B$14="Reconfiguration of Lot",BI31,IF('INPUT &amp; OUTPUT'!$B$14="Material Change of Use",Z31,""))</f>
        <v/>
      </c>
      <c r="CQ31" s="161"/>
      <c r="CR31" s="244" t="str">
        <f>IF('INPUT &amp; OUTPUT'!$B$14="Reconfiguration of Lot",BJ31,IF('INPUT &amp; OUTPUT'!$B$14="Material Change of Use",AB31,""))</f>
        <v/>
      </c>
      <c r="CS31" s="198" t="str">
        <f>IF('INPUT &amp; OUTPUT'!$B$14="Reconfiguration of Lot",BK31,IF('INPUT &amp; OUTPUT'!$B$14="Material Change of Use",AC31,""))</f>
        <v/>
      </c>
      <c r="CT31" s="199" t="str">
        <f>IF('INPUT &amp; OUTPUT'!$B$14="Reconfiguration of Lot",BL31,IF('INPUT &amp; OUTPUT'!$B$14="Material Change of Use",AD31,""))</f>
        <v/>
      </c>
      <c r="CU31" s="161"/>
      <c r="CV31" s="161"/>
      <c r="CW31" s="160"/>
    </row>
    <row r="32" spans="3:101" ht="12.75" customHeight="1" x14ac:dyDescent="0.25">
      <c r="C32" s="589" t="s">
        <v>121</v>
      </c>
      <c r="D32" s="590" t="s">
        <v>490</v>
      </c>
      <c r="E32" s="569" t="s">
        <v>861</v>
      </c>
      <c r="F32" s="570"/>
      <c r="G32" s="358"/>
      <c r="H32" s="452"/>
      <c r="I32" s="569" t="s">
        <v>493</v>
      </c>
      <c r="J32" s="362"/>
      <c r="K32" s="362"/>
      <c r="L32" s="591" t="s">
        <v>97</v>
      </c>
      <c r="M32" s="591">
        <v>1.4</v>
      </c>
      <c r="N32" s="569" t="s">
        <v>121</v>
      </c>
      <c r="O32" s="362"/>
      <c r="P32" s="591" t="s">
        <v>156</v>
      </c>
      <c r="Q32" s="591">
        <v>10</v>
      </c>
      <c r="R32" s="363" t="s">
        <v>121</v>
      </c>
      <c r="S32" s="570"/>
      <c r="T32" s="591" t="s">
        <v>156</v>
      </c>
      <c r="U32" s="591">
        <v>2.8</v>
      </c>
      <c r="V32" s="363" t="s">
        <v>706</v>
      </c>
      <c r="W32" s="362"/>
      <c r="X32" s="591" t="s">
        <v>158</v>
      </c>
      <c r="Y32" s="591">
        <v>0.8</v>
      </c>
      <c r="Z32" s="363" t="s">
        <v>250</v>
      </c>
      <c r="AA32" s="592"/>
      <c r="AB32" s="591" t="s">
        <v>158</v>
      </c>
      <c r="AC32" s="591">
        <v>1</v>
      </c>
      <c r="AD32" s="571" t="s">
        <v>363</v>
      </c>
      <c r="AE32" s="577"/>
      <c r="AF32" s="593"/>
      <c r="AH32" s="608" t="s">
        <v>638</v>
      </c>
      <c r="AI32" s="609"/>
      <c r="AJ32" s="610"/>
      <c r="AK32" s="609" t="s">
        <v>717</v>
      </c>
      <c r="AL32" s="609"/>
      <c r="AM32" s="609"/>
      <c r="AN32" s="610"/>
      <c r="AO32" s="609"/>
      <c r="AP32" s="609"/>
      <c r="AQ32" s="609"/>
      <c r="AR32" s="448"/>
      <c r="AS32" s="448"/>
      <c r="AT32" s="615" t="s">
        <v>688</v>
      </c>
      <c r="AU32" s="609"/>
      <c r="AV32" s="448" t="s">
        <v>240</v>
      </c>
      <c r="AW32" s="448">
        <v>20</v>
      </c>
      <c r="AX32" s="609" t="s">
        <v>239</v>
      </c>
      <c r="AY32" s="609"/>
      <c r="AZ32" s="609"/>
      <c r="BA32" s="448" t="s">
        <v>240</v>
      </c>
      <c r="BB32" s="448">
        <v>2.8</v>
      </c>
      <c r="BC32" s="450" t="s">
        <v>591</v>
      </c>
      <c r="BD32" s="609"/>
      <c r="BE32" s="609"/>
      <c r="BF32" s="609"/>
      <c r="BG32" s="448" t="s">
        <v>591</v>
      </c>
      <c r="BH32" s="448">
        <v>0</v>
      </c>
      <c r="BI32" s="609" t="s">
        <v>130</v>
      </c>
      <c r="BJ32" s="448" t="s">
        <v>240</v>
      </c>
      <c r="BK32" s="449">
        <v>1</v>
      </c>
      <c r="BL32" s="450" t="s">
        <v>816</v>
      </c>
      <c r="BM32" s="434"/>
      <c r="BN32" s="435"/>
      <c r="BS32" s="157" t="str">
        <f>IF('INPUT &amp; OUTPUT'!$B$14="Reconfiguration of Lot",AK32,IF('INPUT &amp; OUTPUT'!$B$14="Material Change of Use",E32,""))</f>
        <v/>
      </c>
      <c r="BT32" s="161"/>
      <c r="BU32" s="161"/>
      <c r="BV32" s="161"/>
      <c r="BW32" s="157" t="str">
        <f>IF('INPUT &amp; OUTPUT'!$B$14="Reconfiguration of Lot",IF(AK32&lt;&gt;"",$AO$8,""),IF('INPUT &amp; OUTPUT'!$B$14="Material Change of Use",I32,""))</f>
        <v/>
      </c>
      <c r="BX32" s="161"/>
      <c r="BY32" s="161"/>
      <c r="BZ32" s="157" t="str">
        <f>IF('INPUT &amp; OUTPUT'!$B$14="Reconfiguration of Lot",IF(BW32&lt;&gt;"",$AR$8,""),IF('INPUT &amp; OUTPUT'!$B$14="Material Change of Use",L32,""))</f>
        <v/>
      </c>
      <c r="CA32" s="157" t="str">
        <f>IF('INPUT &amp; OUTPUT'!$B$14="Reconfiguration of Lot",IF(BW32&lt;&gt;"",$AS$8,""),IF('INPUT &amp; OUTPUT'!$B$14="Material Change of Use",M32,""))</f>
        <v/>
      </c>
      <c r="CB32" s="157" t="str">
        <f>IF('INPUT &amp; OUTPUT'!$B$14="Reconfiguration of Lot",AT32,IF('INPUT &amp; OUTPUT'!$B$14="Material Change of Use",N32,""))</f>
        <v/>
      </c>
      <c r="CC32" s="196"/>
      <c r="CD32" s="157" t="str">
        <f>IF('INPUT &amp; OUTPUT'!$B$14="Reconfiguration of Lot",AV32,IF('INPUT &amp; OUTPUT'!$B$14="Material Change of Use",P32,""))</f>
        <v/>
      </c>
      <c r="CE32" s="157" t="str">
        <f>IF('INPUT &amp; OUTPUT'!$B$14="Reconfiguration of Lot",AW32,IF('INPUT &amp; OUTPUT'!$B$14="Material Change of Use",Q32,""))</f>
        <v/>
      </c>
      <c r="CF32" s="157" t="str">
        <f>IF('INPUT &amp; OUTPUT'!$B$14="Reconfiguration of Lot",AX32,IF('INPUT &amp; OUTPUT'!$B$14="Material Change of Use",R32,""))</f>
        <v/>
      </c>
      <c r="CG32" s="196"/>
      <c r="CH32" s="157" t="str">
        <f>IF('INPUT &amp; OUTPUT'!$B$14="Reconfiguration of Lot",BA32,IF('INPUT &amp; OUTPUT'!$B$14="Material Change of Use",T32,""))</f>
        <v/>
      </c>
      <c r="CI32" s="157" t="str">
        <f>IF('INPUT &amp; OUTPUT'!$B$14="Reconfiguration of Lot",BB32,IF('INPUT &amp; OUTPUT'!$B$14="Material Change of Use",U32,""))</f>
        <v/>
      </c>
      <c r="CJ32" s="157" t="str">
        <f>IF('INPUT &amp; OUTPUT'!$B$14="Reconfiguration of Lot",BC32,IF('INPUT &amp; OUTPUT'!$B$14="Material Change of Use",V32,""))</f>
        <v/>
      </c>
      <c r="CK32" s="196"/>
      <c r="CL32" s="236"/>
      <c r="CM32" s="239"/>
      <c r="CN32" s="157" t="str">
        <f>IF('INPUT &amp; OUTPUT'!$B$14="Reconfiguration of Lot",BG32,IF('INPUT &amp; OUTPUT'!$B$14="Material Change of Use",X32,""))</f>
        <v/>
      </c>
      <c r="CO32" s="199" t="str">
        <f>IF('INPUT &amp; OUTPUT'!$B$14="Reconfiguration of Lot",BH32,IF('INPUT &amp; OUTPUT'!$B$14="Material Change of Use",Y32,""))</f>
        <v/>
      </c>
      <c r="CP32" s="157" t="str">
        <f>IF('INPUT &amp; OUTPUT'!$B$14="Reconfiguration of Lot",BI32,IF('INPUT &amp; OUTPUT'!$B$14="Material Change of Use",Z32,""))</f>
        <v/>
      </c>
      <c r="CQ32" s="161"/>
      <c r="CR32" s="244" t="str">
        <f>IF('INPUT &amp; OUTPUT'!$B$14="Reconfiguration of Lot",BJ32,IF('INPUT &amp; OUTPUT'!$B$14="Material Change of Use",AB32,""))</f>
        <v/>
      </c>
      <c r="CS32" s="198" t="str">
        <f>IF('INPUT &amp; OUTPUT'!$B$14="Reconfiguration of Lot",BK32,IF('INPUT &amp; OUTPUT'!$B$14="Material Change of Use",AC32,""))</f>
        <v/>
      </c>
      <c r="CT32" s="199" t="str">
        <f>IF('INPUT &amp; OUTPUT'!$B$14="Reconfiguration of Lot",BL32,IF('INPUT &amp; OUTPUT'!$B$14="Material Change of Use",AD32,""))</f>
        <v/>
      </c>
      <c r="CU32" s="161"/>
      <c r="CV32" s="161"/>
      <c r="CW32" s="160"/>
    </row>
    <row r="33" spans="3:101" ht="12.75" customHeight="1" x14ac:dyDescent="0.25">
      <c r="C33" s="589" t="s">
        <v>121</v>
      </c>
      <c r="D33" s="590" t="s">
        <v>490</v>
      </c>
      <c r="E33" s="569" t="s">
        <v>863</v>
      </c>
      <c r="F33" s="570"/>
      <c r="G33" s="358"/>
      <c r="H33" s="452"/>
      <c r="I33" s="569" t="s">
        <v>493</v>
      </c>
      <c r="J33" s="362"/>
      <c r="K33" s="362"/>
      <c r="L33" s="591" t="s">
        <v>97</v>
      </c>
      <c r="M33" s="591">
        <v>1.4</v>
      </c>
      <c r="N33" s="569" t="s">
        <v>121</v>
      </c>
      <c r="O33" s="362"/>
      <c r="P33" s="591" t="s">
        <v>156</v>
      </c>
      <c r="Q33" s="591">
        <v>10</v>
      </c>
      <c r="R33" s="363" t="s">
        <v>121</v>
      </c>
      <c r="S33" s="362"/>
      <c r="T33" s="591" t="s">
        <v>156</v>
      </c>
      <c r="U33" s="591">
        <v>2.8</v>
      </c>
      <c r="V33" s="363" t="s">
        <v>708</v>
      </c>
      <c r="W33" s="362"/>
      <c r="X33" s="591" t="s">
        <v>158</v>
      </c>
      <c r="Y33" s="591">
        <v>1</v>
      </c>
      <c r="Z33" s="363" t="s">
        <v>250</v>
      </c>
      <c r="AA33" s="594"/>
      <c r="AB33" s="591" t="s">
        <v>158</v>
      </c>
      <c r="AC33" s="591">
        <v>1</v>
      </c>
      <c r="AD33" s="571" t="s">
        <v>363</v>
      </c>
      <c r="AE33" s="577"/>
      <c r="AF33" s="593"/>
      <c r="AH33" s="608" t="s">
        <v>638</v>
      </c>
      <c r="AI33" s="609"/>
      <c r="AJ33" s="610"/>
      <c r="AK33" s="609" t="s">
        <v>725</v>
      </c>
      <c r="AL33" s="609"/>
      <c r="AM33" s="609"/>
      <c r="AN33" s="610"/>
      <c r="AO33" s="609"/>
      <c r="AP33" s="609"/>
      <c r="AQ33" s="609"/>
      <c r="AR33" s="448"/>
      <c r="AS33" s="448"/>
      <c r="AT33" s="615" t="s">
        <v>689</v>
      </c>
      <c r="AU33" s="609"/>
      <c r="AV33" s="448" t="s">
        <v>91</v>
      </c>
      <c r="AW33" s="448">
        <v>75</v>
      </c>
      <c r="AX33" s="609" t="s">
        <v>239</v>
      </c>
      <c r="AY33" s="609"/>
      <c r="AZ33" s="609"/>
      <c r="BA33" s="448" t="s">
        <v>240</v>
      </c>
      <c r="BB33" s="448">
        <v>2.8</v>
      </c>
      <c r="BC33" s="450" t="s">
        <v>591</v>
      </c>
      <c r="BD33" s="609"/>
      <c r="BE33" s="609"/>
      <c r="BF33" s="609"/>
      <c r="BG33" s="448" t="s">
        <v>591</v>
      </c>
      <c r="BH33" s="448">
        <v>0</v>
      </c>
      <c r="BI33" s="609" t="s">
        <v>130</v>
      </c>
      <c r="BJ33" s="448" t="s">
        <v>240</v>
      </c>
      <c r="BK33" s="449">
        <v>1</v>
      </c>
      <c r="BL33" s="450" t="s">
        <v>816</v>
      </c>
      <c r="BM33" s="434"/>
      <c r="BN33" s="435"/>
      <c r="BS33" s="157" t="str">
        <f>IF('INPUT &amp; OUTPUT'!$B$14="Reconfiguration of Lot",AK33,IF('INPUT &amp; OUTPUT'!$B$14="Material Change of Use",E33,""))</f>
        <v/>
      </c>
      <c r="BT33" s="161"/>
      <c r="BU33" s="161"/>
      <c r="BV33" s="161"/>
      <c r="BW33" s="157" t="str">
        <f>IF('INPUT &amp; OUTPUT'!$B$14="Reconfiguration of Lot",IF(AK33&lt;&gt;"",$AO$8,""),IF('INPUT &amp; OUTPUT'!$B$14="Material Change of Use",I33,""))</f>
        <v/>
      </c>
      <c r="BX33" s="161"/>
      <c r="BY33" s="161"/>
      <c r="BZ33" s="157" t="str">
        <f>IF('INPUT &amp; OUTPUT'!$B$14="Reconfiguration of Lot",IF(BW33&lt;&gt;"",$AR$8,""),IF('INPUT &amp; OUTPUT'!$B$14="Material Change of Use",L33,""))</f>
        <v/>
      </c>
      <c r="CA33" s="157" t="str">
        <f>IF('INPUT &amp; OUTPUT'!$B$14="Reconfiguration of Lot",IF(BW33&lt;&gt;"",$AS$8,""),IF('INPUT &amp; OUTPUT'!$B$14="Material Change of Use",M33,""))</f>
        <v/>
      </c>
      <c r="CB33" s="157" t="str">
        <f>IF('INPUT &amp; OUTPUT'!$B$14="Reconfiguration of Lot",AT33,IF('INPUT &amp; OUTPUT'!$B$14="Material Change of Use",N33,""))</f>
        <v/>
      </c>
      <c r="CC33" s="196"/>
      <c r="CD33" s="157" t="str">
        <f>IF('INPUT &amp; OUTPUT'!$B$14="Reconfiguration of Lot",AV33,IF('INPUT &amp; OUTPUT'!$B$14="Material Change of Use",P33,""))</f>
        <v/>
      </c>
      <c r="CE33" s="157" t="str">
        <f>IF('INPUT &amp; OUTPUT'!$B$14="Reconfiguration of Lot",AW33,IF('INPUT &amp; OUTPUT'!$B$14="Material Change of Use",Q33,""))</f>
        <v/>
      </c>
      <c r="CF33" s="157" t="str">
        <f>IF('INPUT &amp; OUTPUT'!$B$14="Reconfiguration of Lot",AX33,IF('INPUT &amp; OUTPUT'!$B$14="Material Change of Use",R33,""))</f>
        <v/>
      </c>
      <c r="CG33" s="196"/>
      <c r="CH33" s="157" t="str">
        <f>IF('INPUT &amp; OUTPUT'!$B$14="Reconfiguration of Lot",BA33,IF('INPUT &amp; OUTPUT'!$B$14="Material Change of Use",T33,""))</f>
        <v/>
      </c>
      <c r="CI33" s="157" t="str">
        <f>IF('INPUT &amp; OUTPUT'!$B$14="Reconfiguration of Lot",BB33,IF('INPUT &amp; OUTPUT'!$B$14="Material Change of Use",U33,""))</f>
        <v/>
      </c>
      <c r="CJ33" s="157" t="str">
        <f>IF('INPUT &amp; OUTPUT'!$B$14="Reconfiguration of Lot",BC33,IF('INPUT &amp; OUTPUT'!$B$14="Material Change of Use",V33,""))</f>
        <v/>
      </c>
      <c r="CK33" s="196"/>
      <c r="CL33" s="236"/>
      <c r="CM33" s="239"/>
      <c r="CN33" s="157" t="str">
        <f>IF('INPUT &amp; OUTPUT'!$B$14="Reconfiguration of Lot",BG33,IF('INPUT &amp; OUTPUT'!$B$14="Material Change of Use",X33,""))</f>
        <v/>
      </c>
      <c r="CO33" s="199" t="str">
        <f>IF('INPUT &amp; OUTPUT'!$B$14="Reconfiguration of Lot",BH33,IF('INPUT &amp; OUTPUT'!$B$14="Material Change of Use",Y33,""))</f>
        <v/>
      </c>
      <c r="CP33" s="157" t="str">
        <f>IF('INPUT &amp; OUTPUT'!$B$14="Reconfiguration of Lot",BI33,IF('INPUT &amp; OUTPUT'!$B$14="Material Change of Use",Z33,""))</f>
        <v/>
      </c>
      <c r="CQ33" s="161"/>
      <c r="CR33" s="244" t="str">
        <f>IF('INPUT &amp; OUTPUT'!$B$14="Reconfiguration of Lot",BJ33,IF('INPUT &amp; OUTPUT'!$B$14="Material Change of Use",AB33,""))</f>
        <v/>
      </c>
      <c r="CS33" s="198" t="str">
        <f>IF('INPUT &amp; OUTPUT'!$B$14="Reconfiguration of Lot",BK33,IF('INPUT &amp; OUTPUT'!$B$14="Material Change of Use",AC33,""))</f>
        <v/>
      </c>
      <c r="CT33" s="199" t="str">
        <f>IF('INPUT &amp; OUTPUT'!$B$14="Reconfiguration of Lot",BL33,IF('INPUT &amp; OUTPUT'!$B$14="Material Change of Use",AD33,""))</f>
        <v/>
      </c>
      <c r="CU33" s="161"/>
      <c r="CV33" s="161"/>
      <c r="CW33" s="160"/>
    </row>
    <row r="34" spans="3:101" ht="12.75" customHeight="1" x14ac:dyDescent="0.25">
      <c r="C34" s="589" t="s">
        <v>121</v>
      </c>
      <c r="D34" s="590" t="s">
        <v>490</v>
      </c>
      <c r="E34" s="569" t="s">
        <v>864</v>
      </c>
      <c r="F34" s="570"/>
      <c r="G34" s="358"/>
      <c r="H34" s="452"/>
      <c r="I34" s="569" t="s">
        <v>493</v>
      </c>
      <c r="J34" s="362"/>
      <c r="K34" s="362"/>
      <c r="L34" s="591" t="s">
        <v>97</v>
      </c>
      <c r="M34" s="591">
        <v>1.4</v>
      </c>
      <c r="N34" s="569" t="s">
        <v>121</v>
      </c>
      <c r="O34" s="362"/>
      <c r="P34" s="591" t="s">
        <v>156</v>
      </c>
      <c r="Q34" s="591">
        <v>10</v>
      </c>
      <c r="R34" s="363" t="s">
        <v>121</v>
      </c>
      <c r="S34" s="362"/>
      <c r="T34" s="591" t="s">
        <v>156</v>
      </c>
      <c r="U34" s="591">
        <v>2.8</v>
      </c>
      <c r="V34" s="363" t="s">
        <v>709</v>
      </c>
      <c r="W34" s="362"/>
      <c r="X34" s="591" t="s">
        <v>92</v>
      </c>
      <c r="Y34" s="591">
        <v>0</v>
      </c>
      <c r="Z34" s="363" t="s">
        <v>250</v>
      </c>
      <c r="AA34" s="594"/>
      <c r="AB34" s="591" t="s">
        <v>158</v>
      </c>
      <c r="AC34" s="591">
        <v>1</v>
      </c>
      <c r="AD34" s="571" t="s">
        <v>363</v>
      </c>
      <c r="AE34" s="577"/>
      <c r="AF34" s="593"/>
      <c r="AH34" s="608" t="s">
        <v>639</v>
      </c>
      <c r="AI34" s="609"/>
      <c r="AJ34" s="610"/>
      <c r="AK34" s="609" t="s">
        <v>718</v>
      </c>
      <c r="AL34" s="609"/>
      <c r="AM34" s="609"/>
      <c r="AN34" s="610"/>
      <c r="AO34" s="609"/>
      <c r="AP34" s="609"/>
      <c r="AQ34" s="609"/>
      <c r="AR34" s="448"/>
      <c r="AS34" s="448"/>
      <c r="AT34" s="615" t="s">
        <v>688</v>
      </c>
      <c r="AU34" s="609"/>
      <c r="AV34" s="448" t="s">
        <v>240</v>
      </c>
      <c r="AW34" s="448">
        <v>20</v>
      </c>
      <c r="AX34" s="609" t="s">
        <v>239</v>
      </c>
      <c r="AY34" s="609"/>
      <c r="AZ34" s="609"/>
      <c r="BA34" s="448" t="s">
        <v>240</v>
      </c>
      <c r="BB34" s="448">
        <v>2.8</v>
      </c>
      <c r="BC34" s="450" t="s">
        <v>591</v>
      </c>
      <c r="BD34" s="609"/>
      <c r="BE34" s="609"/>
      <c r="BF34" s="609"/>
      <c r="BG34" s="448" t="s">
        <v>591</v>
      </c>
      <c r="BH34" s="448">
        <v>0</v>
      </c>
      <c r="BI34" s="609" t="s">
        <v>130</v>
      </c>
      <c r="BJ34" s="448" t="s">
        <v>240</v>
      </c>
      <c r="BK34" s="449">
        <v>1</v>
      </c>
      <c r="BL34" s="450" t="s">
        <v>816</v>
      </c>
      <c r="BM34" s="434"/>
      <c r="BN34" s="435"/>
      <c r="BS34" s="157" t="str">
        <f>IF('INPUT &amp; OUTPUT'!$B$14="Reconfiguration of Lot",AK34,IF('INPUT &amp; OUTPUT'!$B$14="Material Change of Use",E34,""))</f>
        <v/>
      </c>
      <c r="BT34" s="161"/>
      <c r="BU34" s="161"/>
      <c r="BV34" s="161"/>
      <c r="BW34" s="157" t="str">
        <f>IF('INPUT &amp; OUTPUT'!$B$14="Reconfiguration of Lot",IF(AK34&lt;&gt;"",$AO$8,""),IF('INPUT &amp; OUTPUT'!$B$14="Material Change of Use",I34,""))</f>
        <v/>
      </c>
      <c r="BX34" s="161"/>
      <c r="BY34" s="161"/>
      <c r="BZ34" s="157" t="str">
        <f>IF('INPUT &amp; OUTPUT'!$B$14="Reconfiguration of Lot",IF(BW34&lt;&gt;"",$AR$8,""),IF('INPUT &amp; OUTPUT'!$B$14="Material Change of Use",L34,""))</f>
        <v/>
      </c>
      <c r="CA34" s="157" t="str">
        <f>IF('INPUT &amp; OUTPUT'!$B$14="Reconfiguration of Lot",IF(BW34&lt;&gt;"",$AS$8,""),IF('INPUT &amp; OUTPUT'!$B$14="Material Change of Use",M34,""))</f>
        <v/>
      </c>
      <c r="CB34" s="157" t="str">
        <f>IF('INPUT &amp; OUTPUT'!$B$14="Reconfiguration of Lot",AT34,IF('INPUT &amp; OUTPUT'!$B$14="Material Change of Use",N34,""))</f>
        <v/>
      </c>
      <c r="CC34" s="196"/>
      <c r="CD34" s="157" t="str">
        <f>IF('INPUT &amp; OUTPUT'!$B$14="Reconfiguration of Lot",AV34,IF('INPUT &amp; OUTPUT'!$B$14="Material Change of Use",P34,""))</f>
        <v/>
      </c>
      <c r="CE34" s="157" t="str">
        <f>IF('INPUT &amp; OUTPUT'!$B$14="Reconfiguration of Lot",AW34,IF('INPUT &amp; OUTPUT'!$B$14="Material Change of Use",Q34,""))</f>
        <v/>
      </c>
      <c r="CF34" s="157" t="str">
        <f>IF('INPUT &amp; OUTPUT'!$B$14="Reconfiguration of Lot",AX34,IF('INPUT &amp; OUTPUT'!$B$14="Material Change of Use",R34,""))</f>
        <v/>
      </c>
      <c r="CG34" s="196"/>
      <c r="CH34" s="157" t="str">
        <f>IF('INPUT &amp; OUTPUT'!$B$14="Reconfiguration of Lot",BA34,IF('INPUT &amp; OUTPUT'!$B$14="Material Change of Use",T34,""))</f>
        <v/>
      </c>
      <c r="CI34" s="157" t="str">
        <f>IF('INPUT &amp; OUTPUT'!$B$14="Reconfiguration of Lot",BB34,IF('INPUT &amp; OUTPUT'!$B$14="Material Change of Use",U34,""))</f>
        <v/>
      </c>
      <c r="CJ34" s="157" t="str">
        <f>IF('INPUT &amp; OUTPUT'!$B$14="Reconfiguration of Lot",BC34,IF('INPUT &amp; OUTPUT'!$B$14="Material Change of Use",V34,""))</f>
        <v/>
      </c>
      <c r="CK34" s="196"/>
      <c r="CL34" s="236"/>
      <c r="CM34" s="239"/>
      <c r="CN34" s="157" t="str">
        <f>IF('INPUT &amp; OUTPUT'!$B$14="Reconfiguration of Lot",BG34,IF('INPUT &amp; OUTPUT'!$B$14="Material Change of Use",X34,""))</f>
        <v/>
      </c>
      <c r="CO34" s="199" t="str">
        <f>IF('INPUT &amp; OUTPUT'!$B$14="Reconfiguration of Lot",BH34,IF('INPUT &amp; OUTPUT'!$B$14="Material Change of Use",Y34,""))</f>
        <v/>
      </c>
      <c r="CP34" s="157" t="str">
        <f>IF('INPUT &amp; OUTPUT'!$B$14="Reconfiguration of Lot",BI34,IF('INPUT &amp; OUTPUT'!$B$14="Material Change of Use",Z34,""))</f>
        <v/>
      </c>
      <c r="CQ34" s="161"/>
      <c r="CR34" s="244" t="str">
        <f>IF('INPUT &amp; OUTPUT'!$B$14="Reconfiguration of Lot",BJ34,IF('INPUT &amp; OUTPUT'!$B$14="Material Change of Use",AB34,""))</f>
        <v/>
      </c>
      <c r="CS34" s="198" t="str">
        <f>IF('INPUT &amp; OUTPUT'!$B$14="Reconfiguration of Lot",BK34,IF('INPUT &amp; OUTPUT'!$B$14="Material Change of Use",AC34,""))</f>
        <v/>
      </c>
      <c r="CT34" s="199" t="str">
        <f>IF('INPUT &amp; OUTPUT'!$B$14="Reconfiguration of Lot",BL34,IF('INPUT &amp; OUTPUT'!$B$14="Material Change of Use",AD34,""))</f>
        <v/>
      </c>
      <c r="CU34" s="161"/>
      <c r="CV34" s="161"/>
      <c r="CW34" s="160"/>
    </row>
    <row r="35" spans="3:101" ht="12.75" customHeight="1" x14ac:dyDescent="0.25">
      <c r="C35" s="589" t="s">
        <v>121</v>
      </c>
      <c r="D35" s="590" t="s">
        <v>490</v>
      </c>
      <c r="E35" s="569" t="s">
        <v>862</v>
      </c>
      <c r="F35" s="570"/>
      <c r="G35" s="358"/>
      <c r="H35" s="452"/>
      <c r="I35" s="569" t="s">
        <v>493</v>
      </c>
      <c r="J35" s="362"/>
      <c r="K35" s="362"/>
      <c r="L35" s="591" t="s">
        <v>97</v>
      </c>
      <c r="M35" s="591">
        <v>1.4</v>
      </c>
      <c r="N35" s="569" t="s">
        <v>121</v>
      </c>
      <c r="O35" s="362"/>
      <c r="P35" s="591" t="s">
        <v>156</v>
      </c>
      <c r="Q35" s="591">
        <v>10</v>
      </c>
      <c r="R35" s="363" t="s">
        <v>121</v>
      </c>
      <c r="S35" s="362"/>
      <c r="T35" s="591" t="s">
        <v>156</v>
      </c>
      <c r="U35" s="591">
        <v>2.8</v>
      </c>
      <c r="V35" s="363" t="s">
        <v>707</v>
      </c>
      <c r="W35" s="362"/>
      <c r="X35" s="591" t="s">
        <v>158</v>
      </c>
      <c r="Y35" s="591">
        <v>1</v>
      </c>
      <c r="Z35" s="363" t="s">
        <v>250</v>
      </c>
      <c r="AA35" s="594"/>
      <c r="AB35" s="591" t="s">
        <v>158</v>
      </c>
      <c r="AC35" s="591">
        <v>1</v>
      </c>
      <c r="AD35" s="571" t="s">
        <v>363</v>
      </c>
      <c r="AE35" s="577"/>
      <c r="AF35" s="593"/>
      <c r="AH35" s="608" t="s">
        <v>639</v>
      </c>
      <c r="AI35" s="609"/>
      <c r="AJ35" s="610"/>
      <c r="AK35" s="609" t="s">
        <v>726</v>
      </c>
      <c r="AL35" s="609"/>
      <c r="AM35" s="609"/>
      <c r="AN35" s="610"/>
      <c r="AO35" s="609"/>
      <c r="AP35" s="609"/>
      <c r="AQ35" s="609"/>
      <c r="AR35" s="448"/>
      <c r="AS35" s="448"/>
      <c r="AT35" s="615" t="s">
        <v>689</v>
      </c>
      <c r="AU35" s="609"/>
      <c r="AV35" s="448" t="s">
        <v>91</v>
      </c>
      <c r="AW35" s="448">
        <v>75</v>
      </c>
      <c r="AX35" s="609" t="s">
        <v>239</v>
      </c>
      <c r="AY35" s="609"/>
      <c r="AZ35" s="609"/>
      <c r="BA35" s="448" t="s">
        <v>240</v>
      </c>
      <c r="BB35" s="448">
        <v>2.8</v>
      </c>
      <c r="BC35" s="450" t="s">
        <v>591</v>
      </c>
      <c r="BD35" s="609"/>
      <c r="BE35" s="609"/>
      <c r="BF35" s="609"/>
      <c r="BG35" s="448" t="s">
        <v>591</v>
      </c>
      <c r="BH35" s="448">
        <v>0</v>
      </c>
      <c r="BI35" s="609" t="s">
        <v>130</v>
      </c>
      <c r="BJ35" s="448" t="s">
        <v>240</v>
      </c>
      <c r="BK35" s="449">
        <v>1</v>
      </c>
      <c r="BL35" s="450" t="s">
        <v>816</v>
      </c>
      <c r="BM35" s="434"/>
      <c r="BN35" s="435"/>
      <c r="BP35" s="465"/>
      <c r="BS35" s="157" t="str">
        <f>IF('INPUT &amp; OUTPUT'!$B$14="Reconfiguration of Lot",AK35,IF('INPUT &amp; OUTPUT'!$B$14="Material Change of Use",E35,""))</f>
        <v/>
      </c>
      <c r="BT35" s="161"/>
      <c r="BU35" s="161"/>
      <c r="BV35" s="161"/>
      <c r="BW35" s="157" t="str">
        <f>IF('INPUT &amp; OUTPUT'!$B$14="Reconfiguration of Lot",IF(AK35&lt;&gt;"",$AO$8,""),IF('INPUT &amp; OUTPUT'!$B$14="Material Change of Use",I35,""))</f>
        <v/>
      </c>
      <c r="BX35" s="161"/>
      <c r="BY35" s="161"/>
      <c r="BZ35" s="157" t="str">
        <f>IF('INPUT &amp; OUTPUT'!$B$14="Reconfiguration of Lot",IF(BW35&lt;&gt;"",$AR$8,""),IF('INPUT &amp; OUTPUT'!$B$14="Material Change of Use",L35,""))</f>
        <v/>
      </c>
      <c r="CA35" s="157" t="str">
        <f>IF('INPUT &amp; OUTPUT'!$B$14="Reconfiguration of Lot",IF(BW35&lt;&gt;"",$AS$8,""),IF('INPUT &amp; OUTPUT'!$B$14="Material Change of Use",M35,""))</f>
        <v/>
      </c>
      <c r="CB35" s="157" t="str">
        <f>IF('INPUT &amp; OUTPUT'!$B$14="Reconfiguration of Lot",AT35,IF('INPUT &amp; OUTPUT'!$B$14="Material Change of Use",N35,""))</f>
        <v/>
      </c>
      <c r="CC35" s="196"/>
      <c r="CD35" s="157" t="str">
        <f>IF('INPUT &amp; OUTPUT'!$B$14="Reconfiguration of Lot",AV35,IF('INPUT &amp; OUTPUT'!$B$14="Material Change of Use",P35,""))</f>
        <v/>
      </c>
      <c r="CE35" s="157" t="str">
        <f>IF('INPUT &amp; OUTPUT'!$B$14="Reconfiguration of Lot",AW35,IF('INPUT &amp; OUTPUT'!$B$14="Material Change of Use",Q35,""))</f>
        <v/>
      </c>
      <c r="CF35" s="157" t="str">
        <f>IF('INPUT &amp; OUTPUT'!$B$14="Reconfiguration of Lot",AX35,IF('INPUT &amp; OUTPUT'!$B$14="Material Change of Use",R35,""))</f>
        <v/>
      </c>
      <c r="CG35" s="196"/>
      <c r="CH35" s="157" t="str">
        <f>IF('INPUT &amp; OUTPUT'!$B$14="Reconfiguration of Lot",BA35,IF('INPUT &amp; OUTPUT'!$B$14="Material Change of Use",T35,""))</f>
        <v/>
      </c>
      <c r="CI35" s="157" t="str">
        <f>IF('INPUT &amp; OUTPUT'!$B$14="Reconfiguration of Lot",BB35,IF('INPUT &amp; OUTPUT'!$B$14="Material Change of Use",U35,""))</f>
        <v/>
      </c>
      <c r="CJ35" s="157" t="str">
        <f>IF('INPUT &amp; OUTPUT'!$B$14="Reconfiguration of Lot",BC35,IF('INPUT &amp; OUTPUT'!$B$14="Material Change of Use",V35,""))</f>
        <v/>
      </c>
      <c r="CK35" s="196"/>
      <c r="CL35" s="236"/>
      <c r="CM35" s="239"/>
      <c r="CN35" s="157" t="str">
        <f>IF('INPUT &amp; OUTPUT'!$B$14="Reconfiguration of Lot",BG35,IF('INPUT &amp; OUTPUT'!$B$14="Material Change of Use",X35,""))</f>
        <v/>
      </c>
      <c r="CO35" s="199" t="str">
        <f>IF('INPUT &amp; OUTPUT'!$B$14="Reconfiguration of Lot",BH35,IF('INPUT &amp; OUTPUT'!$B$14="Material Change of Use",Y35,""))</f>
        <v/>
      </c>
      <c r="CP35" s="157" t="str">
        <f>IF('INPUT &amp; OUTPUT'!$B$14="Reconfiguration of Lot",BI35,IF('INPUT &amp; OUTPUT'!$B$14="Material Change of Use",Z35,""))</f>
        <v/>
      </c>
      <c r="CQ35" s="161"/>
      <c r="CR35" s="244" t="str">
        <f>IF('INPUT &amp; OUTPUT'!$B$14="Reconfiguration of Lot",BJ35,IF('INPUT &amp; OUTPUT'!$B$14="Material Change of Use",AB35,""))</f>
        <v/>
      </c>
      <c r="CS35" s="198" t="str">
        <f>IF('INPUT &amp; OUTPUT'!$B$14="Reconfiguration of Lot",BK35,IF('INPUT &amp; OUTPUT'!$B$14="Material Change of Use",AC35,""))</f>
        <v/>
      </c>
      <c r="CT35" s="199" t="str">
        <f>IF('INPUT &amp; OUTPUT'!$B$14="Reconfiguration of Lot",BL35,IF('INPUT &amp; OUTPUT'!$B$14="Material Change of Use",AD35,""))</f>
        <v/>
      </c>
      <c r="CU35" s="161"/>
      <c r="CV35" s="161"/>
      <c r="CW35" s="160"/>
    </row>
    <row r="36" spans="3:101" ht="12.75" customHeight="1" x14ac:dyDescent="0.25">
      <c r="C36" s="589" t="s">
        <v>121</v>
      </c>
      <c r="D36" s="590" t="s">
        <v>490</v>
      </c>
      <c r="E36" s="569" t="s">
        <v>939</v>
      </c>
      <c r="F36" s="570"/>
      <c r="G36" s="358"/>
      <c r="H36" s="452"/>
      <c r="I36" s="569" t="s">
        <v>493</v>
      </c>
      <c r="J36" s="362"/>
      <c r="K36" s="362"/>
      <c r="L36" s="591" t="s">
        <v>97</v>
      </c>
      <c r="M36" s="591">
        <v>1.4</v>
      </c>
      <c r="N36" s="569" t="s">
        <v>121</v>
      </c>
      <c r="O36" s="362"/>
      <c r="P36" s="591" t="s">
        <v>156</v>
      </c>
      <c r="Q36" s="591">
        <v>10</v>
      </c>
      <c r="R36" s="363" t="s">
        <v>121</v>
      </c>
      <c r="S36" s="362"/>
      <c r="T36" s="591" t="s">
        <v>156</v>
      </c>
      <c r="U36" s="591">
        <v>2.8</v>
      </c>
      <c r="V36" s="363" t="s">
        <v>938</v>
      </c>
      <c r="W36" s="362"/>
      <c r="X36" s="591" t="s">
        <v>591</v>
      </c>
      <c r="Y36" s="591" t="s">
        <v>0</v>
      </c>
      <c r="Z36" s="363" t="s">
        <v>250</v>
      </c>
      <c r="AA36" s="594"/>
      <c r="AB36" s="591" t="s">
        <v>158</v>
      </c>
      <c r="AC36" s="591">
        <v>1</v>
      </c>
      <c r="AD36" s="571" t="s">
        <v>363</v>
      </c>
      <c r="AE36" s="577"/>
      <c r="AF36" s="593"/>
      <c r="AH36" s="608" t="s">
        <v>640</v>
      </c>
      <c r="AI36" s="609"/>
      <c r="AJ36" s="610"/>
      <c r="AK36" s="609" t="s">
        <v>719</v>
      </c>
      <c r="AL36" s="609"/>
      <c r="AM36" s="609"/>
      <c r="AN36" s="610"/>
      <c r="AO36" s="609"/>
      <c r="AP36" s="609"/>
      <c r="AQ36" s="609"/>
      <c r="AR36" s="448"/>
      <c r="AS36" s="448"/>
      <c r="AT36" s="615" t="s">
        <v>688</v>
      </c>
      <c r="AU36" s="609"/>
      <c r="AV36" s="448" t="s">
        <v>240</v>
      </c>
      <c r="AW36" s="448">
        <v>20</v>
      </c>
      <c r="AX36" s="609" t="s">
        <v>239</v>
      </c>
      <c r="AY36" s="609"/>
      <c r="AZ36" s="609"/>
      <c r="BA36" s="448" t="s">
        <v>240</v>
      </c>
      <c r="BB36" s="448">
        <v>2.8</v>
      </c>
      <c r="BC36" s="450" t="s">
        <v>591</v>
      </c>
      <c r="BD36" s="609"/>
      <c r="BE36" s="609"/>
      <c r="BF36" s="609"/>
      <c r="BG36" s="448" t="s">
        <v>591</v>
      </c>
      <c r="BH36" s="448">
        <v>0</v>
      </c>
      <c r="BI36" s="609" t="s">
        <v>130</v>
      </c>
      <c r="BJ36" s="448" t="s">
        <v>240</v>
      </c>
      <c r="BK36" s="449">
        <v>1</v>
      </c>
      <c r="BL36" s="450" t="s">
        <v>816</v>
      </c>
      <c r="BM36" s="434"/>
      <c r="BN36" s="435"/>
      <c r="BP36" s="465"/>
      <c r="BS36" s="157" t="str">
        <f>IF('INPUT &amp; OUTPUT'!$B$14="Reconfiguration of Lot",AK36,IF('INPUT &amp; OUTPUT'!$B$14="Material Change of Use",E36,""))</f>
        <v/>
      </c>
      <c r="BT36" s="161"/>
      <c r="BU36" s="161"/>
      <c r="BV36" s="161"/>
      <c r="BW36" s="157" t="str">
        <f>IF('INPUT &amp; OUTPUT'!$B$14="Reconfiguration of Lot",IF(AK36&lt;&gt;"",$AO$8,""),IF('INPUT &amp; OUTPUT'!$B$14="Material Change of Use",I36,""))</f>
        <v/>
      </c>
      <c r="BX36" s="161"/>
      <c r="BY36" s="161"/>
      <c r="BZ36" s="157" t="str">
        <f>IF('INPUT &amp; OUTPUT'!$B$14="Reconfiguration of Lot",IF(BW36&lt;&gt;"",$AR$8,""),IF('INPUT &amp; OUTPUT'!$B$14="Material Change of Use",L36,""))</f>
        <v/>
      </c>
      <c r="CA36" s="157" t="str">
        <f>IF('INPUT &amp; OUTPUT'!$B$14="Reconfiguration of Lot",IF(BW36&lt;&gt;"",$AS$8,""),IF('INPUT &amp; OUTPUT'!$B$14="Material Change of Use",M36,""))</f>
        <v/>
      </c>
      <c r="CB36" s="157" t="str">
        <f>IF('INPUT &amp; OUTPUT'!$B$14="Reconfiguration of Lot",AT36,IF('INPUT &amp; OUTPUT'!$B$14="Material Change of Use",N36,""))</f>
        <v/>
      </c>
      <c r="CC36" s="196"/>
      <c r="CD36" s="157" t="str">
        <f>IF('INPUT &amp; OUTPUT'!$B$14="Reconfiguration of Lot",AV36,IF('INPUT &amp; OUTPUT'!$B$14="Material Change of Use",P36,""))</f>
        <v/>
      </c>
      <c r="CE36" s="157" t="str">
        <f>IF('INPUT &amp; OUTPUT'!$B$14="Reconfiguration of Lot",AW36,IF('INPUT &amp; OUTPUT'!$B$14="Material Change of Use",Q36,""))</f>
        <v/>
      </c>
      <c r="CF36" s="157" t="str">
        <f>IF('INPUT &amp; OUTPUT'!$B$14="Reconfiguration of Lot",AX36,IF('INPUT &amp; OUTPUT'!$B$14="Material Change of Use",R36,""))</f>
        <v/>
      </c>
      <c r="CG36" s="196"/>
      <c r="CH36" s="157" t="str">
        <f>IF('INPUT &amp; OUTPUT'!$B$14="Reconfiguration of Lot",BA36,IF('INPUT &amp; OUTPUT'!$B$14="Material Change of Use",T36,""))</f>
        <v/>
      </c>
      <c r="CI36" s="157" t="str">
        <f>IF('INPUT &amp; OUTPUT'!$B$14="Reconfiguration of Lot",BB36,IF('INPUT &amp; OUTPUT'!$B$14="Material Change of Use",U36,""))</f>
        <v/>
      </c>
      <c r="CJ36" s="157" t="str">
        <f>IF('INPUT &amp; OUTPUT'!$B$14="Reconfiguration of Lot",BC36,IF('INPUT &amp; OUTPUT'!$B$14="Material Change of Use",V36,""))</f>
        <v/>
      </c>
      <c r="CK36" s="196"/>
      <c r="CL36" s="236"/>
      <c r="CM36" s="239"/>
      <c r="CN36" s="157" t="str">
        <f>IF('INPUT &amp; OUTPUT'!$B$14="Reconfiguration of Lot",BG36,IF('INPUT &amp; OUTPUT'!$B$14="Material Change of Use",X36,""))</f>
        <v/>
      </c>
      <c r="CO36" s="199" t="str">
        <f>IF('INPUT &amp; OUTPUT'!$B$14="Reconfiguration of Lot",BH36,IF('INPUT &amp; OUTPUT'!$B$14="Material Change of Use",Y36,""))</f>
        <v/>
      </c>
      <c r="CP36" s="157" t="str">
        <f>IF('INPUT &amp; OUTPUT'!$B$14="Reconfiguration of Lot",BI36,IF('INPUT &amp; OUTPUT'!$B$14="Material Change of Use",Z36,""))</f>
        <v/>
      </c>
      <c r="CQ36" s="161"/>
      <c r="CR36" s="244" t="str">
        <f>IF('INPUT &amp; OUTPUT'!$B$14="Reconfiguration of Lot",BJ36,IF('INPUT &amp; OUTPUT'!$B$14="Material Change of Use",AB36,""))</f>
        <v/>
      </c>
      <c r="CS36" s="198" t="str">
        <f>IF('INPUT &amp; OUTPUT'!$B$14="Reconfiguration of Lot",BK36,IF('INPUT &amp; OUTPUT'!$B$14="Material Change of Use",AC36,""))</f>
        <v/>
      </c>
      <c r="CT36" s="199" t="str">
        <f>IF('INPUT &amp; OUTPUT'!$B$14="Reconfiguration of Lot",BL36,IF('INPUT &amp; OUTPUT'!$B$14="Material Change of Use",AD36,""))</f>
        <v/>
      </c>
      <c r="CU36" s="161"/>
      <c r="CV36" s="161"/>
      <c r="CW36" s="160"/>
    </row>
    <row r="37" spans="3:101" ht="12.75" customHeight="1" x14ac:dyDescent="0.25">
      <c r="C37" s="583" t="s">
        <v>121</v>
      </c>
      <c r="D37" s="584" t="s">
        <v>490</v>
      </c>
      <c r="E37" s="560" t="s">
        <v>865</v>
      </c>
      <c r="F37" s="464"/>
      <c r="G37" s="566"/>
      <c r="H37" s="567"/>
      <c r="I37" s="560" t="s">
        <v>565</v>
      </c>
      <c r="J37" s="359"/>
      <c r="K37" s="359"/>
      <c r="L37" s="360" t="s">
        <v>97</v>
      </c>
      <c r="M37" s="360">
        <v>2.8</v>
      </c>
      <c r="N37" s="560" t="s">
        <v>121</v>
      </c>
      <c r="O37" s="359"/>
      <c r="P37" s="360" t="s">
        <v>156</v>
      </c>
      <c r="Q37" s="360">
        <v>10</v>
      </c>
      <c r="R37" s="574" t="s">
        <v>121</v>
      </c>
      <c r="S37" s="464"/>
      <c r="T37" s="360" t="s">
        <v>156</v>
      </c>
      <c r="U37" s="360">
        <v>2.8</v>
      </c>
      <c r="V37" s="574" t="s">
        <v>705</v>
      </c>
      <c r="W37" s="359"/>
      <c r="X37" s="360" t="s">
        <v>158</v>
      </c>
      <c r="Y37" s="360">
        <v>0.8</v>
      </c>
      <c r="Z37" s="574" t="s">
        <v>250</v>
      </c>
      <c r="AA37" s="587"/>
      <c r="AB37" s="360" t="s">
        <v>158</v>
      </c>
      <c r="AC37" s="360">
        <v>1</v>
      </c>
      <c r="AD37" s="576" t="s">
        <v>364</v>
      </c>
      <c r="AE37" s="575"/>
      <c r="AF37" s="588"/>
      <c r="AH37" s="608" t="s">
        <v>640</v>
      </c>
      <c r="AI37" s="609"/>
      <c r="AJ37" s="610"/>
      <c r="AK37" s="609" t="s">
        <v>727</v>
      </c>
      <c r="AL37" s="609"/>
      <c r="AM37" s="609"/>
      <c r="AN37" s="610"/>
      <c r="AO37" s="609"/>
      <c r="AP37" s="609"/>
      <c r="AQ37" s="609"/>
      <c r="AR37" s="448"/>
      <c r="AS37" s="448"/>
      <c r="AT37" s="615" t="s">
        <v>689</v>
      </c>
      <c r="AU37" s="609"/>
      <c r="AV37" s="448" t="s">
        <v>91</v>
      </c>
      <c r="AW37" s="448">
        <v>75</v>
      </c>
      <c r="AX37" s="609" t="s">
        <v>239</v>
      </c>
      <c r="AY37" s="609"/>
      <c r="AZ37" s="609"/>
      <c r="BA37" s="448" t="s">
        <v>240</v>
      </c>
      <c r="BB37" s="448">
        <v>2.8</v>
      </c>
      <c r="BC37" s="450" t="s">
        <v>591</v>
      </c>
      <c r="BD37" s="609"/>
      <c r="BE37" s="609"/>
      <c r="BF37" s="609"/>
      <c r="BG37" s="448" t="s">
        <v>591</v>
      </c>
      <c r="BH37" s="448">
        <v>0</v>
      </c>
      <c r="BI37" s="609" t="s">
        <v>130</v>
      </c>
      <c r="BJ37" s="448" t="s">
        <v>240</v>
      </c>
      <c r="BK37" s="449">
        <v>1</v>
      </c>
      <c r="BL37" s="450" t="s">
        <v>816</v>
      </c>
      <c r="BM37" s="434"/>
      <c r="BN37" s="435"/>
      <c r="BP37" s="465"/>
      <c r="BS37" s="157" t="str">
        <f>IF('INPUT &amp; OUTPUT'!$B$14="Reconfiguration of Lot",AK37,IF('INPUT &amp; OUTPUT'!$B$14="Material Change of Use",E37,""))</f>
        <v/>
      </c>
      <c r="BT37" s="161"/>
      <c r="BU37" s="161"/>
      <c r="BV37" s="161"/>
      <c r="BW37" s="157" t="str">
        <f>IF('INPUT &amp; OUTPUT'!$B$14="Reconfiguration of Lot",IF(AK37&lt;&gt;"",$AO$8,""),IF('INPUT &amp; OUTPUT'!$B$14="Material Change of Use",I37,""))</f>
        <v/>
      </c>
      <c r="BX37" s="161"/>
      <c r="BY37" s="161"/>
      <c r="BZ37" s="157" t="str">
        <f>IF('INPUT &amp; OUTPUT'!$B$14="Reconfiguration of Lot",IF(BW37&lt;&gt;"",$AR$8,""),IF('INPUT &amp; OUTPUT'!$B$14="Material Change of Use",L37,""))</f>
        <v/>
      </c>
      <c r="CA37" s="157" t="str">
        <f>IF('INPUT &amp; OUTPUT'!$B$14="Reconfiguration of Lot",IF(BW37&lt;&gt;"",$AS$8,""),IF('INPUT &amp; OUTPUT'!$B$14="Material Change of Use",M37,""))</f>
        <v/>
      </c>
      <c r="CB37" s="157" t="str">
        <f>IF('INPUT &amp; OUTPUT'!$B$14="Reconfiguration of Lot",AT37,IF('INPUT &amp; OUTPUT'!$B$14="Material Change of Use",N37,""))</f>
        <v/>
      </c>
      <c r="CC37" s="196"/>
      <c r="CD37" s="157" t="str">
        <f>IF('INPUT &amp; OUTPUT'!$B$14="Reconfiguration of Lot",AV37,IF('INPUT &amp; OUTPUT'!$B$14="Material Change of Use",P37,""))</f>
        <v/>
      </c>
      <c r="CE37" s="157" t="str">
        <f>IF('INPUT &amp; OUTPUT'!$B$14="Reconfiguration of Lot",AW37,IF('INPUT &amp; OUTPUT'!$B$14="Material Change of Use",Q37,""))</f>
        <v/>
      </c>
      <c r="CF37" s="157" t="str">
        <f>IF('INPUT &amp; OUTPUT'!$B$14="Reconfiguration of Lot",AX37,IF('INPUT &amp; OUTPUT'!$B$14="Material Change of Use",R37,""))</f>
        <v/>
      </c>
      <c r="CG37" s="196"/>
      <c r="CH37" s="157" t="str">
        <f>IF('INPUT &amp; OUTPUT'!$B$14="Reconfiguration of Lot",BA37,IF('INPUT &amp; OUTPUT'!$B$14="Material Change of Use",T37,""))</f>
        <v/>
      </c>
      <c r="CI37" s="157" t="str">
        <f>IF('INPUT &amp; OUTPUT'!$B$14="Reconfiguration of Lot",BB37,IF('INPUT &amp; OUTPUT'!$B$14="Material Change of Use",U37,""))</f>
        <v/>
      </c>
      <c r="CJ37" s="157" t="str">
        <f>IF('INPUT &amp; OUTPUT'!$B$14="Reconfiguration of Lot",BC37,IF('INPUT &amp; OUTPUT'!$B$14="Material Change of Use",V37,""))</f>
        <v/>
      </c>
      <c r="CK37" s="196"/>
      <c r="CL37" s="236"/>
      <c r="CM37" s="239"/>
      <c r="CN37" s="157" t="str">
        <f>IF('INPUT &amp; OUTPUT'!$B$14="Reconfiguration of Lot",BG37,IF('INPUT &amp; OUTPUT'!$B$14="Material Change of Use",X37,""))</f>
        <v/>
      </c>
      <c r="CO37" s="199" t="str">
        <f>IF('INPUT &amp; OUTPUT'!$B$14="Reconfiguration of Lot",BH37,IF('INPUT &amp; OUTPUT'!$B$14="Material Change of Use",Y37,""))</f>
        <v/>
      </c>
      <c r="CP37" s="157" t="str">
        <f>IF('INPUT &amp; OUTPUT'!$B$14="Reconfiguration of Lot",BI37,IF('INPUT &amp; OUTPUT'!$B$14="Material Change of Use",Z37,""))</f>
        <v/>
      </c>
      <c r="CQ37" s="161"/>
      <c r="CR37" s="244" t="str">
        <f>IF('INPUT &amp; OUTPUT'!$B$14="Reconfiguration of Lot",BJ37,IF('INPUT &amp; OUTPUT'!$B$14="Material Change of Use",AB37,""))</f>
        <v/>
      </c>
      <c r="CS37" s="198" t="str">
        <f>IF('INPUT &amp; OUTPUT'!$B$14="Reconfiguration of Lot",BK37,IF('INPUT &amp; OUTPUT'!$B$14="Material Change of Use",AC37,""))</f>
        <v/>
      </c>
      <c r="CT37" s="199" t="str">
        <f>IF('INPUT &amp; OUTPUT'!$B$14="Reconfiguration of Lot",BL37,IF('INPUT &amp; OUTPUT'!$B$14="Material Change of Use",AD37,""))</f>
        <v/>
      </c>
      <c r="CU37" s="161"/>
      <c r="CV37" s="161"/>
      <c r="CW37" s="160"/>
    </row>
    <row r="38" spans="3:101" ht="12.75" customHeight="1" x14ac:dyDescent="0.25">
      <c r="C38" s="589" t="s">
        <v>121</v>
      </c>
      <c r="D38" s="590" t="s">
        <v>490</v>
      </c>
      <c r="E38" s="569" t="s">
        <v>866</v>
      </c>
      <c r="F38" s="570"/>
      <c r="G38" s="358"/>
      <c r="H38" s="452"/>
      <c r="I38" s="569" t="s">
        <v>565</v>
      </c>
      <c r="J38" s="362"/>
      <c r="K38" s="362"/>
      <c r="L38" s="591" t="s">
        <v>97</v>
      </c>
      <c r="M38" s="591">
        <v>2.8</v>
      </c>
      <c r="N38" s="569" t="s">
        <v>121</v>
      </c>
      <c r="O38" s="362"/>
      <c r="P38" s="591" t="s">
        <v>156</v>
      </c>
      <c r="Q38" s="591">
        <v>10</v>
      </c>
      <c r="R38" s="363" t="s">
        <v>121</v>
      </c>
      <c r="S38" s="570"/>
      <c r="T38" s="591" t="s">
        <v>156</v>
      </c>
      <c r="U38" s="591">
        <v>2.8</v>
      </c>
      <c r="V38" s="363" t="s">
        <v>706</v>
      </c>
      <c r="W38" s="362"/>
      <c r="X38" s="591" t="s">
        <v>158</v>
      </c>
      <c r="Y38" s="591">
        <v>0.8</v>
      </c>
      <c r="Z38" s="363" t="s">
        <v>250</v>
      </c>
      <c r="AA38" s="592"/>
      <c r="AB38" s="591" t="s">
        <v>158</v>
      </c>
      <c r="AC38" s="591">
        <v>1</v>
      </c>
      <c r="AD38" s="571" t="s">
        <v>364</v>
      </c>
      <c r="AE38" s="577"/>
      <c r="AF38" s="593"/>
      <c r="AH38" s="608" t="s">
        <v>641</v>
      </c>
      <c r="AI38" s="609"/>
      <c r="AJ38" s="610"/>
      <c r="AK38" s="609" t="s">
        <v>720</v>
      </c>
      <c r="AL38" s="609"/>
      <c r="AM38" s="609"/>
      <c r="AN38" s="610"/>
      <c r="AO38" s="609"/>
      <c r="AP38" s="609"/>
      <c r="AQ38" s="609"/>
      <c r="AR38" s="448"/>
      <c r="AS38" s="448"/>
      <c r="AT38" s="615" t="s">
        <v>688</v>
      </c>
      <c r="AU38" s="609"/>
      <c r="AV38" s="448" t="s">
        <v>240</v>
      </c>
      <c r="AW38" s="448">
        <v>20</v>
      </c>
      <c r="AX38" s="609" t="s">
        <v>239</v>
      </c>
      <c r="AY38" s="609"/>
      <c r="AZ38" s="609"/>
      <c r="BA38" s="448" t="s">
        <v>240</v>
      </c>
      <c r="BB38" s="448">
        <v>2.8</v>
      </c>
      <c r="BC38" s="450" t="s">
        <v>591</v>
      </c>
      <c r="BD38" s="609"/>
      <c r="BE38" s="609"/>
      <c r="BF38" s="609"/>
      <c r="BG38" s="448" t="s">
        <v>591</v>
      </c>
      <c r="BH38" s="448">
        <v>0</v>
      </c>
      <c r="BI38" s="609" t="s">
        <v>130</v>
      </c>
      <c r="BJ38" s="448" t="s">
        <v>240</v>
      </c>
      <c r="BK38" s="449">
        <v>1</v>
      </c>
      <c r="BL38" s="450" t="s">
        <v>816</v>
      </c>
      <c r="BM38" s="434"/>
      <c r="BN38" s="435"/>
      <c r="BO38" s="465"/>
      <c r="BP38" s="465"/>
      <c r="BS38" s="157" t="str">
        <f>IF('INPUT &amp; OUTPUT'!$B$14="Reconfiguration of Lot",AK38,IF('INPUT &amp; OUTPUT'!$B$14="Material Change of Use",E38,""))</f>
        <v/>
      </c>
      <c r="BT38" s="161"/>
      <c r="BU38" s="161"/>
      <c r="BV38" s="161"/>
      <c r="BW38" s="157" t="str">
        <f>IF('INPUT &amp; OUTPUT'!$B$14="Reconfiguration of Lot",IF(AK38&lt;&gt;"",$AO$8,""),IF('INPUT &amp; OUTPUT'!$B$14="Material Change of Use",I38,""))</f>
        <v/>
      </c>
      <c r="BX38" s="161"/>
      <c r="BY38" s="161"/>
      <c r="BZ38" s="157" t="str">
        <f>IF('INPUT &amp; OUTPUT'!$B$14="Reconfiguration of Lot",IF(BW38&lt;&gt;"",$AR$8,""),IF('INPUT &amp; OUTPUT'!$B$14="Material Change of Use",L38,""))</f>
        <v/>
      </c>
      <c r="CA38" s="157" t="str">
        <f>IF('INPUT &amp; OUTPUT'!$B$14="Reconfiguration of Lot",IF(BW38&lt;&gt;"",$AS$8,""),IF('INPUT &amp; OUTPUT'!$B$14="Material Change of Use",M38,""))</f>
        <v/>
      </c>
      <c r="CB38" s="157" t="str">
        <f>IF('INPUT &amp; OUTPUT'!$B$14="Reconfiguration of Lot",AT38,IF('INPUT &amp; OUTPUT'!$B$14="Material Change of Use",N38,""))</f>
        <v/>
      </c>
      <c r="CC38" s="196"/>
      <c r="CD38" s="157" t="str">
        <f>IF('INPUT &amp; OUTPUT'!$B$14="Reconfiguration of Lot",AV38,IF('INPUT &amp; OUTPUT'!$B$14="Material Change of Use",P38,""))</f>
        <v/>
      </c>
      <c r="CE38" s="157" t="str">
        <f>IF('INPUT &amp; OUTPUT'!$B$14="Reconfiguration of Lot",AW38,IF('INPUT &amp; OUTPUT'!$B$14="Material Change of Use",Q38,""))</f>
        <v/>
      </c>
      <c r="CF38" s="157" t="str">
        <f>IF('INPUT &amp; OUTPUT'!$B$14="Reconfiguration of Lot",AX38,IF('INPUT &amp; OUTPUT'!$B$14="Material Change of Use",R38,""))</f>
        <v/>
      </c>
      <c r="CG38" s="196"/>
      <c r="CH38" s="157" t="str">
        <f>IF('INPUT &amp; OUTPUT'!$B$14="Reconfiguration of Lot",BA38,IF('INPUT &amp; OUTPUT'!$B$14="Material Change of Use",T38,""))</f>
        <v/>
      </c>
      <c r="CI38" s="157" t="str">
        <f>IF('INPUT &amp; OUTPUT'!$B$14="Reconfiguration of Lot",BB38,IF('INPUT &amp; OUTPUT'!$B$14="Material Change of Use",U38,""))</f>
        <v/>
      </c>
      <c r="CJ38" s="157" t="str">
        <f>IF('INPUT &amp; OUTPUT'!$B$14="Reconfiguration of Lot",BC38,IF('INPUT &amp; OUTPUT'!$B$14="Material Change of Use",V38,""))</f>
        <v/>
      </c>
      <c r="CK38" s="196"/>
      <c r="CL38" s="236"/>
      <c r="CM38" s="239"/>
      <c r="CN38" s="157" t="str">
        <f>IF('INPUT &amp; OUTPUT'!$B$14="Reconfiguration of Lot",BG38,IF('INPUT &amp; OUTPUT'!$B$14="Material Change of Use",X38,""))</f>
        <v/>
      </c>
      <c r="CO38" s="199" t="str">
        <f>IF('INPUT &amp; OUTPUT'!$B$14="Reconfiguration of Lot",BH38,IF('INPUT &amp; OUTPUT'!$B$14="Material Change of Use",Y38,""))</f>
        <v/>
      </c>
      <c r="CP38" s="157" t="str">
        <f>IF('INPUT &amp; OUTPUT'!$B$14="Reconfiguration of Lot",BI38,IF('INPUT &amp; OUTPUT'!$B$14="Material Change of Use",Z38,""))</f>
        <v/>
      </c>
      <c r="CQ38" s="161"/>
      <c r="CR38" s="244" t="str">
        <f>IF('INPUT &amp; OUTPUT'!$B$14="Reconfiguration of Lot",BJ38,IF('INPUT &amp; OUTPUT'!$B$14="Material Change of Use",AB38,""))</f>
        <v/>
      </c>
      <c r="CS38" s="198" t="str">
        <f>IF('INPUT &amp; OUTPUT'!$B$14="Reconfiguration of Lot",BK38,IF('INPUT &amp; OUTPUT'!$B$14="Material Change of Use",AC38,""))</f>
        <v/>
      </c>
      <c r="CT38" s="199" t="str">
        <f>IF('INPUT &amp; OUTPUT'!$B$14="Reconfiguration of Lot",BL38,IF('INPUT &amp; OUTPUT'!$B$14="Material Change of Use",AD38,""))</f>
        <v/>
      </c>
      <c r="CU38" s="161"/>
      <c r="CV38" s="161"/>
      <c r="CW38" s="160"/>
    </row>
    <row r="39" spans="3:101" ht="12.75" customHeight="1" x14ac:dyDescent="0.25">
      <c r="C39" s="589" t="s">
        <v>121</v>
      </c>
      <c r="D39" s="590" t="s">
        <v>490</v>
      </c>
      <c r="E39" s="569" t="s">
        <v>868</v>
      </c>
      <c r="F39" s="570"/>
      <c r="G39" s="358"/>
      <c r="H39" s="452"/>
      <c r="I39" s="569" t="s">
        <v>565</v>
      </c>
      <c r="J39" s="362"/>
      <c r="K39" s="362"/>
      <c r="L39" s="591" t="s">
        <v>97</v>
      </c>
      <c r="M39" s="591">
        <v>2.8</v>
      </c>
      <c r="N39" s="569" t="s">
        <v>121</v>
      </c>
      <c r="O39" s="362"/>
      <c r="P39" s="591" t="s">
        <v>156</v>
      </c>
      <c r="Q39" s="591">
        <v>10</v>
      </c>
      <c r="R39" s="363" t="s">
        <v>121</v>
      </c>
      <c r="S39" s="362"/>
      <c r="T39" s="591" t="s">
        <v>156</v>
      </c>
      <c r="U39" s="591">
        <v>2.8</v>
      </c>
      <c r="V39" s="363" t="s">
        <v>708</v>
      </c>
      <c r="W39" s="362"/>
      <c r="X39" s="591" t="s">
        <v>158</v>
      </c>
      <c r="Y39" s="591">
        <v>1</v>
      </c>
      <c r="Z39" s="363" t="s">
        <v>250</v>
      </c>
      <c r="AA39" s="594"/>
      <c r="AB39" s="591" t="s">
        <v>158</v>
      </c>
      <c r="AC39" s="591">
        <v>1</v>
      </c>
      <c r="AD39" s="571" t="s">
        <v>364</v>
      </c>
      <c r="AE39" s="577"/>
      <c r="AF39" s="593"/>
      <c r="AH39" s="608" t="s">
        <v>641</v>
      </c>
      <c r="AI39" s="609"/>
      <c r="AJ39" s="610"/>
      <c r="AK39" s="609" t="s">
        <v>728</v>
      </c>
      <c r="AL39" s="609"/>
      <c r="AM39" s="609"/>
      <c r="AN39" s="610"/>
      <c r="AO39" s="609"/>
      <c r="AP39" s="609"/>
      <c r="AQ39" s="609"/>
      <c r="AR39" s="448"/>
      <c r="AS39" s="448"/>
      <c r="AT39" s="615" t="s">
        <v>689</v>
      </c>
      <c r="AU39" s="609"/>
      <c r="AV39" s="448" t="s">
        <v>91</v>
      </c>
      <c r="AW39" s="448">
        <v>75</v>
      </c>
      <c r="AX39" s="609" t="s">
        <v>239</v>
      </c>
      <c r="AY39" s="609"/>
      <c r="AZ39" s="609"/>
      <c r="BA39" s="448" t="s">
        <v>240</v>
      </c>
      <c r="BB39" s="448">
        <v>2.8</v>
      </c>
      <c r="BC39" s="450" t="s">
        <v>591</v>
      </c>
      <c r="BD39" s="609"/>
      <c r="BE39" s="609"/>
      <c r="BF39" s="609"/>
      <c r="BG39" s="448" t="s">
        <v>591</v>
      </c>
      <c r="BH39" s="448">
        <v>0</v>
      </c>
      <c r="BI39" s="609" t="s">
        <v>130</v>
      </c>
      <c r="BJ39" s="448" t="s">
        <v>240</v>
      </c>
      <c r="BK39" s="449">
        <v>1</v>
      </c>
      <c r="BL39" s="450" t="s">
        <v>816</v>
      </c>
      <c r="BM39" s="434"/>
      <c r="BN39" s="466"/>
      <c r="BO39" s="465"/>
      <c r="BP39" s="465"/>
      <c r="BS39" s="157" t="str">
        <f>IF('INPUT &amp; OUTPUT'!$B$14="Reconfiguration of Lot",AK39,IF('INPUT &amp; OUTPUT'!$B$14="Material Change of Use",E39,""))</f>
        <v/>
      </c>
      <c r="BT39" s="161"/>
      <c r="BU39" s="161"/>
      <c r="BV39" s="161"/>
      <c r="BW39" s="157" t="str">
        <f>IF('INPUT &amp; OUTPUT'!$B$14="Reconfiguration of Lot",IF(AK39&lt;&gt;"",$AO$8,""),IF('INPUT &amp; OUTPUT'!$B$14="Material Change of Use",I39,""))</f>
        <v/>
      </c>
      <c r="BX39" s="161"/>
      <c r="BY39" s="161"/>
      <c r="BZ39" s="157" t="str">
        <f>IF('INPUT &amp; OUTPUT'!$B$14="Reconfiguration of Lot",IF(BW39&lt;&gt;"",$AR$8,""),IF('INPUT &amp; OUTPUT'!$B$14="Material Change of Use",L39,""))</f>
        <v/>
      </c>
      <c r="CA39" s="157" t="str">
        <f>IF('INPUT &amp; OUTPUT'!$B$14="Reconfiguration of Lot",IF(BW39&lt;&gt;"",$AS$8,""),IF('INPUT &amp; OUTPUT'!$B$14="Material Change of Use",M39,""))</f>
        <v/>
      </c>
      <c r="CB39" s="157" t="str">
        <f>IF('INPUT &amp; OUTPUT'!$B$14="Reconfiguration of Lot",AT39,IF('INPUT &amp; OUTPUT'!$B$14="Material Change of Use",N39,""))</f>
        <v/>
      </c>
      <c r="CC39" s="196"/>
      <c r="CD39" s="157" t="str">
        <f>IF('INPUT &amp; OUTPUT'!$B$14="Reconfiguration of Lot",AV39,IF('INPUT &amp; OUTPUT'!$B$14="Material Change of Use",P39,""))</f>
        <v/>
      </c>
      <c r="CE39" s="157" t="str">
        <f>IF('INPUT &amp; OUTPUT'!$B$14="Reconfiguration of Lot",AW39,IF('INPUT &amp; OUTPUT'!$B$14="Material Change of Use",Q39,""))</f>
        <v/>
      </c>
      <c r="CF39" s="157" t="str">
        <f>IF('INPUT &amp; OUTPUT'!$B$14="Reconfiguration of Lot",AX39,IF('INPUT &amp; OUTPUT'!$B$14="Material Change of Use",R39,""))</f>
        <v/>
      </c>
      <c r="CG39" s="196"/>
      <c r="CH39" s="157" t="str">
        <f>IF('INPUT &amp; OUTPUT'!$B$14="Reconfiguration of Lot",BA39,IF('INPUT &amp; OUTPUT'!$B$14="Material Change of Use",T39,""))</f>
        <v/>
      </c>
      <c r="CI39" s="157" t="str">
        <f>IF('INPUT &amp; OUTPUT'!$B$14="Reconfiguration of Lot",BB39,IF('INPUT &amp; OUTPUT'!$B$14="Material Change of Use",U39,""))</f>
        <v/>
      </c>
      <c r="CJ39" s="157" t="str">
        <f>IF('INPUT &amp; OUTPUT'!$B$14="Reconfiguration of Lot",BC39,IF('INPUT &amp; OUTPUT'!$B$14="Material Change of Use",V39,""))</f>
        <v/>
      </c>
      <c r="CK39" s="196"/>
      <c r="CL39" s="236"/>
      <c r="CM39" s="239"/>
      <c r="CN39" s="157" t="str">
        <f>IF('INPUT &amp; OUTPUT'!$B$14="Reconfiguration of Lot",BG39,IF('INPUT &amp; OUTPUT'!$B$14="Material Change of Use",X39,""))</f>
        <v/>
      </c>
      <c r="CO39" s="199" t="str">
        <f>IF('INPUT &amp; OUTPUT'!$B$14="Reconfiguration of Lot",BH39,IF('INPUT &amp; OUTPUT'!$B$14="Material Change of Use",Y39,""))</f>
        <v/>
      </c>
      <c r="CP39" s="157" t="str">
        <f>IF('INPUT &amp; OUTPUT'!$B$14="Reconfiguration of Lot",BI39,IF('INPUT &amp; OUTPUT'!$B$14="Material Change of Use",Z39,""))</f>
        <v/>
      </c>
      <c r="CQ39" s="161"/>
      <c r="CR39" s="244" t="str">
        <f>IF('INPUT &amp; OUTPUT'!$B$14="Reconfiguration of Lot",BJ39,IF('INPUT &amp; OUTPUT'!$B$14="Material Change of Use",AB39,""))</f>
        <v/>
      </c>
      <c r="CS39" s="198" t="str">
        <f>IF('INPUT &amp; OUTPUT'!$B$14="Reconfiguration of Lot",BK39,IF('INPUT &amp; OUTPUT'!$B$14="Material Change of Use",AC39,""))</f>
        <v/>
      </c>
      <c r="CT39" s="199" t="str">
        <f>IF('INPUT &amp; OUTPUT'!$B$14="Reconfiguration of Lot",BL39,IF('INPUT &amp; OUTPUT'!$B$14="Material Change of Use",AD39,""))</f>
        <v/>
      </c>
      <c r="CU39" s="161"/>
      <c r="CV39" s="161"/>
      <c r="CW39" s="160"/>
    </row>
    <row r="40" spans="3:101" ht="12.75" customHeight="1" x14ac:dyDescent="0.25">
      <c r="C40" s="589" t="s">
        <v>121</v>
      </c>
      <c r="D40" s="590" t="s">
        <v>490</v>
      </c>
      <c r="E40" s="569" t="s">
        <v>869</v>
      </c>
      <c r="F40" s="570"/>
      <c r="G40" s="358"/>
      <c r="H40" s="452"/>
      <c r="I40" s="569" t="s">
        <v>565</v>
      </c>
      <c r="J40" s="362"/>
      <c r="K40" s="362"/>
      <c r="L40" s="591" t="s">
        <v>97</v>
      </c>
      <c r="M40" s="591">
        <v>2.8</v>
      </c>
      <c r="N40" s="569" t="s">
        <v>121</v>
      </c>
      <c r="O40" s="362"/>
      <c r="P40" s="591" t="s">
        <v>156</v>
      </c>
      <c r="Q40" s="591">
        <v>10</v>
      </c>
      <c r="R40" s="363" t="s">
        <v>121</v>
      </c>
      <c r="S40" s="362"/>
      <c r="T40" s="591" t="s">
        <v>156</v>
      </c>
      <c r="U40" s="591">
        <v>2.8</v>
      </c>
      <c r="V40" s="363" t="s">
        <v>709</v>
      </c>
      <c r="W40" s="362"/>
      <c r="X40" s="591" t="s">
        <v>92</v>
      </c>
      <c r="Y40" s="591">
        <v>0</v>
      </c>
      <c r="Z40" s="363" t="s">
        <v>250</v>
      </c>
      <c r="AA40" s="594"/>
      <c r="AB40" s="591" t="s">
        <v>158</v>
      </c>
      <c r="AC40" s="591">
        <v>1</v>
      </c>
      <c r="AD40" s="571" t="s">
        <v>364</v>
      </c>
      <c r="AE40" s="577"/>
      <c r="AF40" s="593"/>
      <c r="AH40" s="608" t="s">
        <v>642</v>
      </c>
      <c r="AI40" s="609"/>
      <c r="AJ40" s="610"/>
      <c r="AK40" s="609" t="s">
        <v>721</v>
      </c>
      <c r="AL40" s="609"/>
      <c r="AM40" s="609"/>
      <c r="AN40" s="610"/>
      <c r="AO40" s="609"/>
      <c r="AP40" s="609"/>
      <c r="AQ40" s="609"/>
      <c r="AR40" s="448"/>
      <c r="AS40" s="448"/>
      <c r="AT40" s="615" t="s">
        <v>688</v>
      </c>
      <c r="AU40" s="609"/>
      <c r="AV40" s="448" t="s">
        <v>240</v>
      </c>
      <c r="AW40" s="448">
        <v>20</v>
      </c>
      <c r="AX40" s="609" t="s">
        <v>239</v>
      </c>
      <c r="AY40" s="609"/>
      <c r="AZ40" s="609"/>
      <c r="BA40" s="448" t="s">
        <v>240</v>
      </c>
      <c r="BB40" s="448">
        <v>2.8</v>
      </c>
      <c r="BC40" s="450" t="s">
        <v>591</v>
      </c>
      <c r="BD40" s="609"/>
      <c r="BE40" s="609"/>
      <c r="BF40" s="609"/>
      <c r="BG40" s="448" t="s">
        <v>591</v>
      </c>
      <c r="BH40" s="448">
        <v>0</v>
      </c>
      <c r="BI40" s="609" t="s">
        <v>130</v>
      </c>
      <c r="BJ40" s="448" t="s">
        <v>240</v>
      </c>
      <c r="BK40" s="449">
        <v>1</v>
      </c>
      <c r="BL40" s="450" t="s">
        <v>816</v>
      </c>
      <c r="BM40" s="434"/>
      <c r="BN40" s="466"/>
      <c r="BO40" s="465"/>
      <c r="BP40" s="465"/>
      <c r="BS40" s="157" t="str">
        <f>IF('INPUT &amp; OUTPUT'!$B$14="Reconfiguration of Lot",AK40,IF('INPUT &amp; OUTPUT'!$B$14="Material Change of Use",E40,""))</f>
        <v/>
      </c>
      <c r="BT40" s="161"/>
      <c r="BU40" s="161"/>
      <c r="BV40" s="161"/>
      <c r="BW40" s="157" t="str">
        <f>IF('INPUT &amp; OUTPUT'!$B$14="Reconfiguration of Lot",IF(AK40&lt;&gt;"",$AO$8,""),IF('INPUT &amp; OUTPUT'!$B$14="Material Change of Use",I40,""))</f>
        <v/>
      </c>
      <c r="BX40" s="161"/>
      <c r="BY40" s="161"/>
      <c r="BZ40" s="157" t="str">
        <f>IF('INPUT &amp; OUTPUT'!$B$14="Reconfiguration of Lot",IF(BW40&lt;&gt;"",$AR$8,""),IF('INPUT &amp; OUTPUT'!$B$14="Material Change of Use",L40,""))</f>
        <v/>
      </c>
      <c r="CA40" s="157" t="str">
        <f>IF('INPUT &amp; OUTPUT'!$B$14="Reconfiguration of Lot",IF(BW40&lt;&gt;"",$AS$8,""),IF('INPUT &amp; OUTPUT'!$B$14="Material Change of Use",M40,""))</f>
        <v/>
      </c>
      <c r="CB40" s="157" t="str">
        <f>IF('INPUT &amp; OUTPUT'!$B$14="Reconfiguration of Lot",AT40,IF('INPUT &amp; OUTPUT'!$B$14="Material Change of Use",N40,""))</f>
        <v/>
      </c>
      <c r="CC40" s="196"/>
      <c r="CD40" s="157" t="str">
        <f>IF('INPUT &amp; OUTPUT'!$B$14="Reconfiguration of Lot",AV40,IF('INPUT &amp; OUTPUT'!$B$14="Material Change of Use",P40,""))</f>
        <v/>
      </c>
      <c r="CE40" s="157" t="str">
        <f>IF('INPUT &amp; OUTPUT'!$B$14="Reconfiguration of Lot",AW40,IF('INPUT &amp; OUTPUT'!$B$14="Material Change of Use",Q40,""))</f>
        <v/>
      </c>
      <c r="CF40" s="157" t="str">
        <f>IF('INPUT &amp; OUTPUT'!$B$14="Reconfiguration of Lot",AX40,IF('INPUT &amp; OUTPUT'!$B$14="Material Change of Use",R40,""))</f>
        <v/>
      </c>
      <c r="CG40" s="196"/>
      <c r="CH40" s="157" t="str">
        <f>IF('INPUT &amp; OUTPUT'!$B$14="Reconfiguration of Lot",BA40,IF('INPUT &amp; OUTPUT'!$B$14="Material Change of Use",T40,""))</f>
        <v/>
      </c>
      <c r="CI40" s="157" t="str">
        <f>IF('INPUT &amp; OUTPUT'!$B$14="Reconfiguration of Lot",BB40,IF('INPUT &amp; OUTPUT'!$B$14="Material Change of Use",U40,""))</f>
        <v/>
      </c>
      <c r="CJ40" s="157" t="str">
        <f>IF('INPUT &amp; OUTPUT'!$B$14="Reconfiguration of Lot",BC40,IF('INPUT &amp; OUTPUT'!$B$14="Material Change of Use",V40,""))</f>
        <v/>
      </c>
      <c r="CK40" s="196"/>
      <c r="CL40" s="236"/>
      <c r="CM40" s="239"/>
      <c r="CN40" s="157" t="str">
        <f>IF('INPUT &amp; OUTPUT'!$B$14="Reconfiguration of Lot",BG40,IF('INPUT &amp; OUTPUT'!$B$14="Material Change of Use",X40,""))</f>
        <v/>
      </c>
      <c r="CO40" s="199" t="str">
        <f>IF('INPUT &amp; OUTPUT'!$B$14="Reconfiguration of Lot",BH40,IF('INPUT &amp; OUTPUT'!$B$14="Material Change of Use",Y40,""))</f>
        <v/>
      </c>
      <c r="CP40" s="157" t="str">
        <f>IF('INPUT &amp; OUTPUT'!$B$14="Reconfiguration of Lot",BI40,IF('INPUT &amp; OUTPUT'!$B$14="Material Change of Use",Z40,""))</f>
        <v/>
      </c>
      <c r="CQ40" s="161"/>
      <c r="CR40" s="244" t="str">
        <f>IF('INPUT &amp; OUTPUT'!$B$14="Reconfiguration of Lot",BJ40,IF('INPUT &amp; OUTPUT'!$B$14="Material Change of Use",AB40,""))</f>
        <v/>
      </c>
      <c r="CS40" s="198" t="str">
        <f>IF('INPUT &amp; OUTPUT'!$B$14="Reconfiguration of Lot",BK40,IF('INPUT &amp; OUTPUT'!$B$14="Material Change of Use",AC40,""))</f>
        <v/>
      </c>
      <c r="CT40" s="199" t="str">
        <f>IF('INPUT &amp; OUTPUT'!$B$14="Reconfiguration of Lot",BL40,IF('INPUT &amp; OUTPUT'!$B$14="Material Change of Use",AD40,""))</f>
        <v/>
      </c>
      <c r="CU40" s="161"/>
      <c r="CV40" s="161"/>
      <c r="CW40" s="160"/>
    </row>
    <row r="41" spans="3:101" ht="12.75" customHeight="1" x14ac:dyDescent="0.25">
      <c r="C41" s="589" t="s">
        <v>121</v>
      </c>
      <c r="D41" s="590" t="s">
        <v>490</v>
      </c>
      <c r="E41" s="569" t="s">
        <v>867</v>
      </c>
      <c r="F41" s="570"/>
      <c r="G41" s="358"/>
      <c r="H41" s="452"/>
      <c r="I41" s="569" t="s">
        <v>565</v>
      </c>
      <c r="J41" s="362"/>
      <c r="K41" s="362"/>
      <c r="L41" s="591" t="s">
        <v>97</v>
      </c>
      <c r="M41" s="591">
        <v>2.8</v>
      </c>
      <c r="N41" s="569" t="s">
        <v>121</v>
      </c>
      <c r="O41" s="362"/>
      <c r="P41" s="591" t="s">
        <v>156</v>
      </c>
      <c r="Q41" s="591">
        <v>10</v>
      </c>
      <c r="R41" s="363" t="s">
        <v>121</v>
      </c>
      <c r="S41" s="362"/>
      <c r="T41" s="591" t="s">
        <v>156</v>
      </c>
      <c r="U41" s="591">
        <v>2.8</v>
      </c>
      <c r="V41" s="363" t="s">
        <v>707</v>
      </c>
      <c r="W41" s="362"/>
      <c r="X41" s="591" t="s">
        <v>158</v>
      </c>
      <c r="Y41" s="591">
        <v>1</v>
      </c>
      <c r="Z41" s="363" t="s">
        <v>250</v>
      </c>
      <c r="AA41" s="594"/>
      <c r="AB41" s="591" t="s">
        <v>158</v>
      </c>
      <c r="AC41" s="591">
        <v>1</v>
      </c>
      <c r="AD41" s="571" t="s">
        <v>364</v>
      </c>
      <c r="AE41" s="577"/>
      <c r="AF41" s="593"/>
      <c r="AH41" s="608" t="s">
        <v>642</v>
      </c>
      <c r="AI41" s="609"/>
      <c r="AJ41" s="610"/>
      <c r="AK41" s="609" t="s">
        <v>729</v>
      </c>
      <c r="AL41" s="609"/>
      <c r="AM41" s="609"/>
      <c r="AN41" s="610"/>
      <c r="AO41" s="609"/>
      <c r="AP41" s="609"/>
      <c r="AQ41" s="609"/>
      <c r="AR41" s="448"/>
      <c r="AS41" s="448"/>
      <c r="AT41" s="615" t="s">
        <v>689</v>
      </c>
      <c r="AU41" s="609"/>
      <c r="AV41" s="448" t="s">
        <v>91</v>
      </c>
      <c r="AW41" s="448">
        <v>75</v>
      </c>
      <c r="AX41" s="609" t="s">
        <v>239</v>
      </c>
      <c r="AY41" s="609"/>
      <c r="AZ41" s="609"/>
      <c r="BA41" s="448" t="s">
        <v>240</v>
      </c>
      <c r="BB41" s="448">
        <v>2.8</v>
      </c>
      <c r="BC41" s="450" t="s">
        <v>591</v>
      </c>
      <c r="BD41" s="609"/>
      <c r="BE41" s="609"/>
      <c r="BF41" s="609"/>
      <c r="BG41" s="448" t="s">
        <v>591</v>
      </c>
      <c r="BH41" s="448">
        <v>0</v>
      </c>
      <c r="BI41" s="609" t="s">
        <v>130</v>
      </c>
      <c r="BJ41" s="448" t="s">
        <v>240</v>
      </c>
      <c r="BK41" s="449">
        <v>1</v>
      </c>
      <c r="BL41" s="450" t="s">
        <v>816</v>
      </c>
      <c r="BM41" s="434"/>
      <c r="BN41" s="466"/>
      <c r="BO41" s="465"/>
      <c r="BP41" s="465"/>
      <c r="BS41" s="157" t="str">
        <f>IF('INPUT &amp; OUTPUT'!$B$14="Reconfiguration of Lot",AK41,IF('INPUT &amp; OUTPUT'!$B$14="Material Change of Use",E41,""))</f>
        <v/>
      </c>
      <c r="BT41" s="161"/>
      <c r="BU41" s="161"/>
      <c r="BV41" s="161"/>
      <c r="BW41" s="157" t="str">
        <f>IF('INPUT &amp; OUTPUT'!$B$14="Reconfiguration of Lot",IF(AK41&lt;&gt;"",$AO$8,""),IF('INPUT &amp; OUTPUT'!$B$14="Material Change of Use",I41,""))</f>
        <v/>
      </c>
      <c r="BX41" s="161"/>
      <c r="BY41" s="161"/>
      <c r="BZ41" s="157" t="str">
        <f>IF('INPUT &amp; OUTPUT'!$B$14="Reconfiguration of Lot",IF(BW41&lt;&gt;"",$AR$8,""),IF('INPUT &amp; OUTPUT'!$B$14="Material Change of Use",L41,""))</f>
        <v/>
      </c>
      <c r="CA41" s="157" t="str">
        <f>IF('INPUT &amp; OUTPUT'!$B$14="Reconfiguration of Lot",IF(BW41&lt;&gt;"",$AS$8,""),IF('INPUT &amp; OUTPUT'!$B$14="Material Change of Use",M41,""))</f>
        <v/>
      </c>
      <c r="CB41" s="157" t="str">
        <f>IF('INPUT &amp; OUTPUT'!$B$14="Reconfiguration of Lot",AT41,IF('INPUT &amp; OUTPUT'!$B$14="Material Change of Use",N41,""))</f>
        <v/>
      </c>
      <c r="CC41" s="196"/>
      <c r="CD41" s="157" t="str">
        <f>IF('INPUT &amp; OUTPUT'!$B$14="Reconfiguration of Lot",AV41,IF('INPUT &amp; OUTPUT'!$B$14="Material Change of Use",P41,""))</f>
        <v/>
      </c>
      <c r="CE41" s="157" t="str">
        <f>IF('INPUT &amp; OUTPUT'!$B$14="Reconfiguration of Lot",AW41,IF('INPUT &amp; OUTPUT'!$B$14="Material Change of Use",Q41,""))</f>
        <v/>
      </c>
      <c r="CF41" s="157" t="str">
        <f>IF('INPUT &amp; OUTPUT'!$B$14="Reconfiguration of Lot",AX41,IF('INPUT &amp; OUTPUT'!$B$14="Material Change of Use",R41,""))</f>
        <v/>
      </c>
      <c r="CG41" s="196"/>
      <c r="CH41" s="157" t="str">
        <f>IF('INPUT &amp; OUTPUT'!$B$14="Reconfiguration of Lot",BA41,IF('INPUT &amp; OUTPUT'!$B$14="Material Change of Use",T41,""))</f>
        <v/>
      </c>
      <c r="CI41" s="157" t="str">
        <f>IF('INPUT &amp; OUTPUT'!$B$14="Reconfiguration of Lot",BB41,IF('INPUT &amp; OUTPUT'!$B$14="Material Change of Use",U41,""))</f>
        <v/>
      </c>
      <c r="CJ41" s="157" t="str">
        <f>IF('INPUT &amp; OUTPUT'!$B$14="Reconfiguration of Lot",BC41,IF('INPUT &amp; OUTPUT'!$B$14="Material Change of Use",V41,""))</f>
        <v/>
      </c>
      <c r="CK41" s="196"/>
      <c r="CL41" s="236"/>
      <c r="CM41" s="239"/>
      <c r="CN41" s="157" t="str">
        <f>IF('INPUT &amp; OUTPUT'!$B$14="Reconfiguration of Lot",BG41,IF('INPUT &amp; OUTPUT'!$B$14="Material Change of Use",X41,""))</f>
        <v/>
      </c>
      <c r="CO41" s="199" t="str">
        <f>IF('INPUT &amp; OUTPUT'!$B$14="Reconfiguration of Lot",BH41,IF('INPUT &amp; OUTPUT'!$B$14="Material Change of Use",Y41,""))</f>
        <v/>
      </c>
      <c r="CP41" s="157" t="str">
        <f>IF('INPUT &amp; OUTPUT'!$B$14="Reconfiguration of Lot",BI41,IF('INPUT &amp; OUTPUT'!$B$14="Material Change of Use",Z41,""))</f>
        <v/>
      </c>
      <c r="CQ41" s="161"/>
      <c r="CR41" s="244" t="str">
        <f>IF('INPUT &amp; OUTPUT'!$B$14="Reconfiguration of Lot",BJ41,IF('INPUT &amp; OUTPUT'!$B$14="Material Change of Use",AB41,""))</f>
        <v/>
      </c>
      <c r="CS41" s="198" t="str">
        <f>IF('INPUT &amp; OUTPUT'!$B$14="Reconfiguration of Lot",BK41,IF('INPUT &amp; OUTPUT'!$B$14="Material Change of Use",AC41,""))</f>
        <v/>
      </c>
      <c r="CT41" s="199" t="str">
        <f>IF('INPUT &amp; OUTPUT'!$B$14="Reconfiguration of Lot",BL41,IF('INPUT &amp; OUTPUT'!$B$14="Material Change of Use",AD41,""))</f>
        <v/>
      </c>
      <c r="CU41" s="161"/>
      <c r="CV41" s="161"/>
      <c r="CW41" s="160"/>
    </row>
    <row r="42" spans="3:101" ht="12.75" customHeight="1" x14ac:dyDescent="0.25">
      <c r="C42" s="589" t="s">
        <v>121</v>
      </c>
      <c r="D42" s="590" t="s">
        <v>490</v>
      </c>
      <c r="E42" s="569" t="s">
        <v>940</v>
      </c>
      <c r="F42" s="570"/>
      <c r="G42" s="358"/>
      <c r="H42" s="452"/>
      <c r="I42" s="569" t="s">
        <v>565</v>
      </c>
      <c r="J42" s="362"/>
      <c r="K42" s="362"/>
      <c r="L42" s="591" t="s">
        <v>97</v>
      </c>
      <c r="M42" s="591">
        <v>2.8</v>
      </c>
      <c r="N42" s="569" t="s">
        <v>121</v>
      </c>
      <c r="O42" s="362"/>
      <c r="P42" s="591" t="s">
        <v>156</v>
      </c>
      <c r="Q42" s="591">
        <v>10</v>
      </c>
      <c r="R42" s="363" t="s">
        <v>121</v>
      </c>
      <c r="S42" s="362"/>
      <c r="T42" s="591" t="s">
        <v>156</v>
      </c>
      <c r="U42" s="591">
        <v>2.8</v>
      </c>
      <c r="V42" s="363" t="s">
        <v>938</v>
      </c>
      <c r="W42" s="362"/>
      <c r="X42" s="591" t="s">
        <v>591</v>
      </c>
      <c r="Y42" s="591" t="s">
        <v>0</v>
      </c>
      <c r="Z42" s="363" t="s">
        <v>250</v>
      </c>
      <c r="AA42" s="594"/>
      <c r="AB42" s="591" t="s">
        <v>158</v>
      </c>
      <c r="AC42" s="591">
        <v>1</v>
      </c>
      <c r="AD42" s="571" t="s">
        <v>364</v>
      </c>
      <c r="AE42" s="577"/>
      <c r="AF42" s="593"/>
      <c r="AH42" s="430"/>
      <c r="AI42" s="443"/>
      <c r="AJ42" s="444"/>
      <c r="AK42" s="447"/>
      <c r="AL42" s="443"/>
      <c r="AM42" s="443"/>
      <c r="AN42" s="444"/>
      <c r="AO42" s="443"/>
      <c r="AP42" s="443"/>
      <c r="AQ42" s="443"/>
      <c r="AR42" s="445"/>
      <c r="AS42" s="445"/>
      <c r="AT42" s="446"/>
      <c r="AU42" s="443"/>
      <c r="AV42" s="445"/>
      <c r="AW42" s="445"/>
      <c r="AX42" s="443"/>
      <c r="AY42" s="443"/>
      <c r="AZ42" s="443"/>
      <c r="BA42" s="445" t="s">
        <v>932</v>
      </c>
      <c r="BB42" s="445" t="s">
        <v>932</v>
      </c>
      <c r="BC42" s="447"/>
      <c r="BD42" s="443"/>
      <c r="BE42" s="443"/>
      <c r="BF42" s="443"/>
      <c r="BG42" s="445"/>
      <c r="BH42" s="445"/>
      <c r="BI42" s="443"/>
      <c r="BJ42" s="616"/>
      <c r="BK42" s="618"/>
      <c r="BL42" s="617"/>
      <c r="BM42" s="619"/>
      <c r="BN42" s="622"/>
      <c r="BO42" s="465"/>
      <c r="BP42" s="465"/>
      <c r="BS42" s="157" t="str">
        <f>IF('INPUT &amp; OUTPUT'!$B$14="Reconfiguration of Lot",AK42,IF('INPUT &amp; OUTPUT'!$B$14="Material Change of Use",E42,""))</f>
        <v/>
      </c>
      <c r="BT42" s="161"/>
      <c r="BU42" s="161"/>
      <c r="BV42" s="161"/>
      <c r="BW42" s="157" t="str">
        <f>IF('INPUT &amp; OUTPUT'!$B$14="Reconfiguration of Lot",IF(AK42&lt;&gt;"",$AO$8,""),IF('INPUT &amp; OUTPUT'!$B$14="Material Change of Use",I42,""))</f>
        <v/>
      </c>
      <c r="BX42" s="161"/>
      <c r="BY42" s="161"/>
      <c r="BZ42" s="157" t="str">
        <f>IF('INPUT &amp; OUTPUT'!$B$14="Reconfiguration of Lot",IF(BW42&lt;&gt;"",$AR$8,""),IF('INPUT &amp; OUTPUT'!$B$14="Material Change of Use",L42,""))</f>
        <v/>
      </c>
      <c r="CA42" s="157" t="str">
        <f>IF('INPUT &amp; OUTPUT'!$B$14="Reconfiguration of Lot",IF(BW42&lt;&gt;"",$AS$8,""),IF('INPUT &amp; OUTPUT'!$B$14="Material Change of Use",M42,""))</f>
        <v/>
      </c>
      <c r="CB42" s="157" t="str">
        <f>IF('INPUT &amp; OUTPUT'!$B$14="Reconfiguration of Lot",AT42,IF('INPUT &amp; OUTPUT'!$B$14="Material Change of Use",N42,""))</f>
        <v/>
      </c>
      <c r="CC42" s="196"/>
      <c r="CD42" s="157" t="str">
        <f>IF('INPUT &amp; OUTPUT'!$B$14="Reconfiguration of Lot",AV42,IF('INPUT &amp; OUTPUT'!$B$14="Material Change of Use",P42,""))</f>
        <v/>
      </c>
      <c r="CE42" s="157" t="str">
        <f>IF('INPUT &amp; OUTPUT'!$B$14="Reconfiguration of Lot",AW42,IF('INPUT &amp; OUTPUT'!$B$14="Material Change of Use",Q42,""))</f>
        <v/>
      </c>
      <c r="CF42" s="157" t="str">
        <f>IF('INPUT &amp; OUTPUT'!$B$14="Reconfiguration of Lot",AX42,IF('INPUT &amp; OUTPUT'!$B$14="Material Change of Use",R42,""))</f>
        <v/>
      </c>
      <c r="CG42" s="196"/>
      <c r="CH42" s="157" t="str">
        <f>IF('INPUT &amp; OUTPUT'!$B$14="Reconfiguration of Lot",BA42,IF('INPUT &amp; OUTPUT'!$B$14="Material Change of Use",T42,""))</f>
        <v/>
      </c>
      <c r="CI42" s="157" t="str">
        <f>IF('INPUT &amp; OUTPUT'!$B$14="Reconfiguration of Lot",BB42,IF('INPUT &amp; OUTPUT'!$B$14="Material Change of Use",U42,""))</f>
        <v/>
      </c>
      <c r="CJ42" s="157" t="str">
        <f>IF('INPUT &amp; OUTPUT'!$B$14="Reconfiguration of Lot",BC42,IF('INPUT &amp; OUTPUT'!$B$14="Material Change of Use",V42,""))</f>
        <v/>
      </c>
      <c r="CK42" s="196"/>
      <c r="CL42" s="236"/>
      <c r="CM42" s="239"/>
      <c r="CN42" s="157" t="str">
        <f>IF('INPUT &amp; OUTPUT'!$B$14="Reconfiguration of Lot",BG42,IF('INPUT &amp; OUTPUT'!$B$14="Material Change of Use",X42,""))</f>
        <v/>
      </c>
      <c r="CO42" s="199" t="str">
        <f>IF('INPUT &amp; OUTPUT'!$B$14="Reconfiguration of Lot",BH42,IF('INPUT &amp; OUTPUT'!$B$14="Material Change of Use",Y42,""))</f>
        <v/>
      </c>
      <c r="CP42" s="157" t="str">
        <f>IF('INPUT &amp; OUTPUT'!$B$14="Reconfiguration of Lot",BI42,IF('INPUT &amp; OUTPUT'!$B$14="Material Change of Use",Z42,""))</f>
        <v/>
      </c>
      <c r="CQ42" s="161"/>
      <c r="CR42" s="244" t="str">
        <f>IF('INPUT &amp; OUTPUT'!$B$14="Reconfiguration of Lot",BJ42,IF('INPUT &amp; OUTPUT'!$B$14="Material Change of Use",AB42,""))</f>
        <v/>
      </c>
      <c r="CS42" s="198" t="str">
        <f>IF('INPUT &amp; OUTPUT'!$B$14="Reconfiguration of Lot",BK42,IF('INPUT &amp; OUTPUT'!$B$14="Material Change of Use",AC42,""))</f>
        <v/>
      </c>
      <c r="CT42" s="199" t="str">
        <f>IF('INPUT &amp; OUTPUT'!$B$14="Reconfiguration of Lot",BL42,IF('INPUT &amp; OUTPUT'!$B$14="Material Change of Use",AD42,""))</f>
        <v/>
      </c>
      <c r="CU42" s="161"/>
      <c r="CV42" s="161"/>
      <c r="CW42" s="160"/>
    </row>
    <row r="43" spans="3:101" ht="12.75" customHeight="1" x14ac:dyDescent="0.25">
      <c r="C43" s="437" t="s">
        <v>21</v>
      </c>
      <c r="D43" s="437" t="s">
        <v>373</v>
      </c>
      <c r="E43" s="467" t="s">
        <v>812</v>
      </c>
      <c r="F43" s="416"/>
      <c r="G43" s="439"/>
      <c r="H43" s="439"/>
      <c r="I43" s="314" t="s">
        <v>21</v>
      </c>
      <c r="J43" s="416"/>
      <c r="K43" s="416"/>
      <c r="L43" s="440" t="s">
        <v>262</v>
      </c>
      <c r="M43" s="440">
        <v>1.7</v>
      </c>
      <c r="N43" s="314" t="s">
        <v>346</v>
      </c>
      <c r="O43" s="416"/>
      <c r="P43" s="440" t="s">
        <v>151</v>
      </c>
      <c r="Q43" s="440" t="s">
        <v>152</v>
      </c>
      <c r="R43" s="316" t="s">
        <v>346</v>
      </c>
      <c r="S43" s="416"/>
      <c r="T43" s="440" t="s">
        <v>151</v>
      </c>
      <c r="U43" s="440" t="s">
        <v>242</v>
      </c>
      <c r="V43" s="316" t="s">
        <v>591</v>
      </c>
      <c r="W43" s="416"/>
      <c r="X43" s="440" t="s">
        <v>591</v>
      </c>
      <c r="Y43" s="440" t="s">
        <v>0</v>
      </c>
      <c r="Z43" s="316" t="s">
        <v>253</v>
      </c>
      <c r="AA43" s="442"/>
      <c r="AB43" s="440" t="s">
        <v>347</v>
      </c>
      <c r="AC43" s="440">
        <v>2.5000000000000001E-3</v>
      </c>
      <c r="AD43" s="316" t="s">
        <v>3</v>
      </c>
      <c r="AE43" s="308"/>
      <c r="AF43" s="585"/>
      <c r="AH43" s="430" t="s">
        <v>643</v>
      </c>
      <c r="AI43" s="443"/>
      <c r="AJ43" s="444"/>
      <c r="AK43" s="430" t="s">
        <v>829</v>
      </c>
      <c r="AL43" s="443"/>
      <c r="AM43" s="443"/>
      <c r="AN43" s="444"/>
      <c r="AO43" s="443"/>
      <c r="AP43" s="443"/>
      <c r="AQ43" s="443"/>
      <c r="AR43" s="445"/>
      <c r="AS43" s="445"/>
      <c r="AT43" s="446"/>
      <c r="AU43" s="443"/>
      <c r="AV43" s="445"/>
      <c r="AW43" s="445"/>
      <c r="AX43" s="443"/>
      <c r="AY43" s="443"/>
      <c r="AZ43" s="443"/>
      <c r="BA43" s="445" t="s">
        <v>932</v>
      </c>
      <c r="BB43" s="445" t="s">
        <v>932</v>
      </c>
      <c r="BC43" s="447"/>
      <c r="BD43" s="443"/>
      <c r="BE43" s="443"/>
      <c r="BF43" s="443"/>
      <c r="BG43" s="445"/>
      <c r="BH43" s="445"/>
      <c r="BI43" s="443"/>
      <c r="BJ43" s="445"/>
      <c r="BK43" s="628"/>
      <c r="BL43" s="447"/>
      <c r="BM43" s="629"/>
      <c r="BN43" s="630"/>
      <c r="BO43" s="465"/>
      <c r="BP43" s="465"/>
      <c r="BS43" s="157" t="str">
        <f>IF('INPUT &amp; OUTPUT'!$B$14="Reconfiguration of Lot",AK43,IF('INPUT &amp; OUTPUT'!$B$14="Material Change of Use",E43,""))</f>
        <v/>
      </c>
      <c r="BT43" s="161"/>
      <c r="BU43" s="161"/>
      <c r="BV43" s="161"/>
      <c r="BW43" s="157" t="str">
        <f>IF('INPUT &amp; OUTPUT'!$B$14="Reconfiguration of Lot",IF(AK43&lt;&gt;"",$AO$8,""),IF('INPUT &amp; OUTPUT'!$B$14="Material Change of Use",I43,""))</f>
        <v/>
      </c>
      <c r="BX43" s="161"/>
      <c r="BY43" s="161"/>
      <c r="BZ43" s="157" t="str">
        <f>IF('INPUT &amp; OUTPUT'!$B$14="Reconfiguration of Lot",IF(BW43&lt;&gt;"",$AR$8,""),IF('INPUT &amp; OUTPUT'!$B$14="Material Change of Use",L43,""))</f>
        <v/>
      </c>
      <c r="CA43" s="157" t="str">
        <f>IF('INPUT &amp; OUTPUT'!$B$14="Reconfiguration of Lot",IF(BW43&lt;&gt;"",$AS$8,""),IF('INPUT &amp; OUTPUT'!$B$14="Material Change of Use",M43,""))</f>
        <v/>
      </c>
      <c r="CB43" s="157" t="str">
        <f>IF('INPUT &amp; OUTPUT'!$B$14="Reconfiguration of Lot",AT43,IF('INPUT &amp; OUTPUT'!$B$14="Material Change of Use",N43,""))</f>
        <v/>
      </c>
      <c r="CC43" s="196"/>
      <c r="CD43" s="157" t="str">
        <f>IF('INPUT &amp; OUTPUT'!$B$14="Reconfiguration of Lot",AV43,IF('INPUT &amp; OUTPUT'!$B$14="Material Change of Use",P43,""))</f>
        <v/>
      </c>
      <c r="CE43" s="157" t="str">
        <f>IF('INPUT &amp; OUTPUT'!$B$14="Reconfiguration of Lot",AW43,IF('INPUT &amp; OUTPUT'!$B$14="Material Change of Use",Q43,""))</f>
        <v/>
      </c>
      <c r="CF43" s="157" t="str">
        <f>IF('INPUT &amp; OUTPUT'!$B$14="Reconfiguration of Lot",AX43,IF('INPUT &amp; OUTPUT'!$B$14="Material Change of Use",R43,""))</f>
        <v/>
      </c>
      <c r="CG43" s="196"/>
      <c r="CH43" s="157" t="str">
        <f>IF('INPUT &amp; OUTPUT'!$B$14="Reconfiguration of Lot",BA43,IF('INPUT &amp; OUTPUT'!$B$14="Material Change of Use",T43,""))</f>
        <v/>
      </c>
      <c r="CI43" s="157" t="str">
        <f>IF('INPUT &amp; OUTPUT'!$B$14="Reconfiguration of Lot",BB43,IF('INPUT &amp; OUTPUT'!$B$14="Material Change of Use",U43,""))</f>
        <v/>
      </c>
      <c r="CJ43" s="157" t="str">
        <f>IF('INPUT &amp; OUTPUT'!$B$14="Reconfiguration of Lot",BC43,IF('INPUT &amp; OUTPUT'!$B$14="Material Change of Use",V43,""))</f>
        <v/>
      </c>
      <c r="CK43" s="196"/>
      <c r="CL43" s="236"/>
      <c r="CM43" s="239"/>
      <c r="CN43" s="157" t="str">
        <f>IF('INPUT &amp; OUTPUT'!$B$14="Reconfiguration of Lot",BG43,IF('INPUT &amp; OUTPUT'!$B$14="Material Change of Use",X43,""))</f>
        <v/>
      </c>
      <c r="CO43" s="199" t="str">
        <f>IF('INPUT &amp; OUTPUT'!$B$14="Reconfiguration of Lot",BH43,IF('INPUT &amp; OUTPUT'!$B$14="Material Change of Use",Y43,""))</f>
        <v/>
      </c>
      <c r="CP43" s="157" t="str">
        <f>IF('INPUT &amp; OUTPUT'!$B$14="Reconfiguration of Lot",BI43,IF('INPUT &amp; OUTPUT'!$B$14="Material Change of Use",Z43,""))</f>
        <v/>
      </c>
      <c r="CQ43" s="161"/>
      <c r="CR43" s="244" t="str">
        <f>IF('INPUT &amp; OUTPUT'!$B$14="Reconfiguration of Lot",BJ43,IF('INPUT &amp; OUTPUT'!$B$14="Material Change of Use",AB43,""))</f>
        <v/>
      </c>
      <c r="CS43" s="198" t="str">
        <f>IF('INPUT &amp; OUTPUT'!$B$14="Reconfiguration of Lot",BK43,IF('INPUT &amp; OUTPUT'!$B$14="Material Change of Use",AC43,""))</f>
        <v/>
      </c>
      <c r="CT43" s="199" t="str">
        <f>IF('INPUT &amp; OUTPUT'!$B$14="Reconfiguration of Lot",BL43,IF('INPUT &amp; OUTPUT'!$B$14="Material Change of Use",AD43,""))</f>
        <v/>
      </c>
      <c r="CU43" s="161"/>
      <c r="CV43" s="161"/>
      <c r="CW43" s="160"/>
    </row>
    <row r="44" spans="3:101" ht="12.75" customHeight="1" x14ac:dyDescent="0.25">
      <c r="C44" s="437" t="s">
        <v>21</v>
      </c>
      <c r="D44" s="437" t="s">
        <v>373</v>
      </c>
      <c r="E44" s="467" t="s">
        <v>374</v>
      </c>
      <c r="F44" s="416"/>
      <c r="G44" s="439"/>
      <c r="H44" s="439"/>
      <c r="I44" s="314" t="s">
        <v>21</v>
      </c>
      <c r="J44" s="416"/>
      <c r="K44" s="416"/>
      <c r="L44" s="440" t="s">
        <v>262</v>
      </c>
      <c r="M44" s="440">
        <v>1.7</v>
      </c>
      <c r="N44" s="314" t="s">
        <v>346</v>
      </c>
      <c r="O44" s="416"/>
      <c r="P44" s="440" t="s">
        <v>151</v>
      </c>
      <c r="Q44" s="440" t="s">
        <v>152</v>
      </c>
      <c r="R44" s="316" t="s">
        <v>346</v>
      </c>
      <c r="S44" s="416"/>
      <c r="T44" s="440" t="s">
        <v>151</v>
      </c>
      <c r="U44" s="440" t="s">
        <v>242</v>
      </c>
      <c r="V44" s="316" t="s">
        <v>591</v>
      </c>
      <c r="W44" s="416"/>
      <c r="X44" s="440" t="s">
        <v>591</v>
      </c>
      <c r="Y44" s="440" t="s">
        <v>0</v>
      </c>
      <c r="Z44" s="316" t="s">
        <v>253</v>
      </c>
      <c r="AA44" s="442"/>
      <c r="AB44" s="440" t="s">
        <v>347</v>
      </c>
      <c r="AC44" s="440">
        <v>2.5000000000000001E-3</v>
      </c>
      <c r="AD44" s="316" t="s">
        <v>4</v>
      </c>
      <c r="AE44" s="308"/>
      <c r="AF44" s="585"/>
      <c r="AH44" s="608" t="s">
        <v>644</v>
      </c>
      <c r="AI44" s="609"/>
      <c r="AJ44" s="610"/>
      <c r="AK44" s="609" t="s">
        <v>644</v>
      </c>
      <c r="AL44" s="609"/>
      <c r="AM44" s="609"/>
      <c r="AN44" s="610"/>
      <c r="AO44" s="609"/>
      <c r="AP44" s="609"/>
      <c r="AQ44" s="609"/>
      <c r="AR44" s="448"/>
      <c r="AS44" s="448"/>
      <c r="AT44" s="615" t="s">
        <v>129</v>
      </c>
      <c r="AU44" s="609"/>
      <c r="AV44" s="448" t="s">
        <v>238</v>
      </c>
      <c r="AW44" s="448"/>
      <c r="AX44" s="609" t="s">
        <v>93</v>
      </c>
      <c r="AY44" s="609"/>
      <c r="AZ44" s="609"/>
      <c r="BA44" s="448" t="s">
        <v>92</v>
      </c>
      <c r="BB44" s="448" t="s">
        <v>106</v>
      </c>
      <c r="BC44" s="450" t="s">
        <v>591</v>
      </c>
      <c r="BD44" s="609"/>
      <c r="BE44" s="609"/>
      <c r="BF44" s="609"/>
      <c r="BG44" s="448" t="s">
        <v>591</v>
      </c>
      <c r="BH44" s="448">
        <v>0</v>
      </c>
      <c r="BI44" s="623" t="s">
        <v>591</v>
      </c>
      <c r="BJ44" s="448" t="s">
        <v>591</v>
      </c>
      <c r="BK44" s="449"/>
      <c r="BL44" s="450" t="s">
        <v>816</v>
      </c>
      <c r="BM44" s="434"/>
      <c r="BN44" s="466"/>
      <c r="BO44" s="465"/>
      <c r="BP44" s="465"/>
      <c r="BS44" s="157" t="str">
        <f>IF('INPUT &amp; OUTPUT'!$B$14="Reconfiguration of Lot",AK44,IF('INPUT &amp; OUTPUT'!$B$14="Material Change of Use",E44,""))</f>
        <v/>
      </c>
      <c r="BT44" s="161"/>
      <c r="BU44" s="161"/>
      <c r="BV44" s="161"/>
      <c r="BW44" s="157" t="str">
        <f>IF('INPUT &amp; OUTPUT'!$B$14="Reconfiguration of Lot",IF(AK44&lt;&gt;"",$AO$8,""),IF('INPUT &amp; OUTPUT'!$B$14="Material Change of Use",I44,""))</f>
        <v/>
      </c>
      <c r="BX44" s="161"/>
      <c r="BY44" s="161"/>
      <c r="BZ44" s="157" t="str">
        <f>IF('INPUT &amp; OUTPUT'!$B$14="Reconfiguration of Lot",IF(BW44&lt;&gt;"",$AR$8,""),IF('INPUT &amp; OUTPUT'!$B$14="Material Change of Use",L44,""))</f>
        <v/>
      </c>
      <c r="CA44" s="157" t="str">
        <f>IF('INPUT &amp; OUTPUT'!$B$14="Reconfiguration of Lot",IF(BW44&lt;&gt;"",$AS$8,""),IF('INPUT &amp; OUTPUT'!$B$14="Material Change of Use",M44,""))</f>
        <v/>
      </c>
      <c r="CB44" s="157" t="str">
        <f>IF('INPUT &amp; OUTPUT'!$B$14="Reconfiguration of Lot",AT44,IF('INPUT &amp; OUTPUT'!$B$14="Material Change of Use",N44,""))</f>
        <v/>
      </c>
      <c r="CC44" s="196"/>
      <c r="CD44" s="157" t="str">
        <f>IF('INPUT &amp; OUTPUT'!$B$14="Reconfiguration of Lot",AV44,IF('INPUT &amp; OUTPUT'!$B$14="Material Change of Use",P44,""))</f>
        <v/>
      </c>
      <c r="CE44" s="157" t="str">
        <f>IF('INPUT &amp; OUTPUT'!$B$14="Reconfiguration of Lot",AW44,IF('INPUT &amp; OUTPUT'!$B$14="Material Change of Use",Q44,""))</f>
        <v/>
      </c>
      <c r="CF44" s="157" t="str">
        <f>IF('INPUT &amp; OUTPUT'!$B$14="Reconfiguration of Lot",AX44,IF('INPUT &amp; OUTPUT'!$B$14="Material Change of Use",R44,""))</f>
        <v/>
      </c>
      <c r="CG44" s="196"/>
      <c r="CH44" s="157" t="str">
        <f>IF('INPUT &amp; OUTPUT'!$B$14="Reconfiguration of Lot",BA44,IF('INPUT &amp; OUTPUT'!$B$14="Material Change of Use",T44,""))</f>
        <v/>
      </c>
      <c r="CI44" s="157" t="str">
        <f>IF('INPUT &amp; OUTPUT'!$B$14="Reconfiguration of Lot",BB44,IF('INPUT &amp; OUTPUT'!$B$14="Material Change of Use",U44,""))</f>
        <v/>
      </c>
      <c r="CJ44" s="157" t="str">
        <f>IF('INPUT &amp; OUTPUT'!$B$14="Reconfiguration of Lot",BC44,IF('INPUT &amp; OUTPUT'!$B$14="Material Change of Use",V44,""))</f>
        <v/>
      </c>
      <c r="CK44" s="196"/>
      <c r="CL44" s="236"/>
      <c r="CM44" s="239"/>
      <c r="CN44" s="157" t="str">
        <f>IF('INPUT &amp; OUTPUT'!$B$14="Reconfiguration of Lot",BG44,IF('INPUT &amp; OUTPUT'!$B$14="Material Change of Use",X44,""))</f>
        <v/>
      </c>
      <c r="CO44" s="199" t="str">
        <f>IF('INPUT &amp; OUTPUT'!$B$14="Reconfiguration of Lot",BH44,IF('INPUT &amp; OUTPUT'!$B$14="Material Change of Use",Y44,""))</f>
        <v/>
      </c>
      <c r="CP44" s="157" t="str">
        <f>IF('INPUT &amp; OUTPUT'!$B$14="Reconfiguration of Lot",BI44,IF('INPUT &amp; OUTPUT'!$B$14="Material Change of Use",Z44,""))</f>
        <v/>
      </c>
      <c r="CQ44" s="161"/>
      <c r="CR44" s="244" t="str">
        <f>IF('INPUT &amp; OUTPUT'!$B$14="Reconfiguration of Lot",BJ44,IF('INPUT &amp; OUTPUT'!$B$14="Material Change of Use",AB44,""))</f>
        <v/>
      </c>
      <c r="CS44" s="198" t="str">
        <f>IF('INPUT &amp; OUTPUT'!$B$14="Reconfiguration of Lot",BK44,IF('INPUT &amp; OUTPUT'!$B$14="Material Change of Use",AC44,""))</f>
        <v/>
      </c>
      <c r="CT44" s="199" t="str">
        <f>IF('INPUT &amp; OUTPUT'!$B$14="Reconfiguration of Lot",BL44,IF('INPUT &amp; OUTPUT'!$B$14="Material Change of Use",AD44,""))</f>
        <v/>
      </c>
      <c r="CU44" s="161"/>
      <c r="CV44" s="161"/>
      <c r="CW44" s="160"/>
    </row>
    <row r="45" spans="3:101" ht="12.75" customHeight="1" x14ac:dyDescent="0.25">
      <c r="C45" s="437" t="s">
        <v>21</v>
      </c>
      <c r="D45" s="437" t="s">
        <v>373</v>
      </c>
      <c r="E45" s="467" t="s">
        <v>372</v>
      </c>
      <c r="F45" s="439"/>
      <c r="G45" s="416"/>
      <c r="H45" s="416"/>
      <c r="I45" s="314" t="s">
        <v>21</v>
      </c>
      <c r="J45" s="416"/>
      <c r="K45" s="416"/>
      <c r="L45" s="440" t="s">
        <v>262</v>
      </c>
      <c r="M45" s="440">
        <v>1.7</v>
      </c>
      <c r="N45" s="314" t="s">
        <v>346</v>
      </c>
      <c r="O45" s="416"/>
      <c r="P45" s="440" t="s">
        <v>151</v>
      </c>
      <c r="Q45" s="440" t="s">
        <v>152</v>
      </c>
      <c r="R45" s="316" t="s">
        <v>346</v>
      </c>
      <c r="S45" s="416"/>
      <c r="T45" s="440" t="s">
        <v>151</v>
      </c>
      <c r="U45" s="440" t="s">
        <v>242</v>
      </c>
      <c r="V45" s="316" t="s">
        <v>591</v>
      </c>
      <c r="W45" s="416"/>
      <c r="X45" s="440" t="s">
        <v>591</v>
      </c>
      <c r="Y45" s="440" t="s">
        <v>0</v>
      </c>
      <c r="Z45" s="316" t="s">
        <v>253</v>
      </c>
      <c r="AA45" s="442"/>
      <c r="AB45" s="440" t="s">
        <v>347</v>
      </c>
      <c r="AC45" s="440">
        <v>2.5000000000000001E-3</v>
      </c>
      <c r="AD45" s="316" t="s">
        <v>348</v>
      </c>
      <c r="AE45" s="308"/>
      <c r="AF45" s="585"/>
      <c r="AH45" s="608" t="s">
        <v>645</v>
      </c>
      <c r="AI45" s="609"/>
      <c r="AJ45" s="610"/>
      <c r="AK45" s="609" t="s">
        <v>645</v>
      </c>
      <c r="AL45" s="609"/>
      <c r="AM45" s="609"/>
      <c r="AN45" s="610"/>
      <c r="AO45" s="609"/>
      <c r="AP45" s="609"/>
      <c r="AQ45" s="609"/>
      <c r="AR45" s="448"/>
      <c r="AS45" s="448"/>
      <c r="AT45" s="615" t="s">
        <v>129</v>
      </c>
      <c r="AU45" s="609"/>
      <c r="AV45" s="448" t="s">
        <v>238</v>
      </c>
      <c r="AW45" s="448"/>
      <c r="AX45" s="609" t="s">
        <v>93</v>
      </c>
      <c r="AY45" s="609"/>
      <c r="AZ45" s="609"/>
      <c r="BA45" s="448" t="s">
        <v>92</v>
      </c>
      <c r="BB45" s="448" t="s">
        <v>106</v>
      </c>
      <c r="BC45" s="450" t="s">
        <v>591</v>
      </c>
      <c r="BD45" s="609"/>
      <c r="BE45" s="609"/>
      <c r="BF45" s="609"/>
      <c r="BG45" s="448" t="s">
        <v>591</v>
      </c>
      <c r="BH45" s="448">
        <v>0</v>
      </c>
      <c r="BI45" s="623" t="s">
        <v>591</v>
      </c>
      <c r="BJ45" s="448" t="s">
        <v>591</v>
      </c>
      <c r="BK45" s="449"/>
      <c r="BL45" s="450" t="s">
        <v>816</v>
      </c>
      <c r="BM45" s="434"/>
      <c r="BN45" s="466"/>
      <c r="BO45" s="465"/>
      <c r="BP45" s="465"/>
      <c r="BS45" s="157" t="str">
        <f>IF('INPUT &amp; OUTPUT'!$B$14="Reconfiguration of Lot",AK45,IF('INPUT &amp; OUTPUT'!$B$14="Material Change of Use",E45,""))</f>
        <v/>
      </c>
      <c r="BT45" s="161"/>
      <c r="BU45" s="161"/>
      <c r="BV45" s="161"/>
      <c r="BW45" s="157" t="str">
        <f>IF('INPUT &amp; OUTPUT'!$B$14="Reconfiguration of Lot",IF(AK45&lt;&gt;"",$AO$8,""),IF('INPUT &amp; OUTPUT'!$B$14="Material Change of Use",I45,""))</f>
        <v/>
      </c>
      <c r="BX45" s="161"/>
      <c r="BY45" s="161"/>
      <c r="BZ45" s="157" t="str">
        <f>IF('INPUT &amp; OUTPUT'!$B$14="Reconfiguration of Lot",IF(BW45&lt;&gt;"",$AR$8,""),IF('INPUT &amp; OUTPUT'!$B$14="Material Change of Use",L45,""))</f>
        <v/>
      </c>
      <c r="CA45" s="157" t="str">
        <f>IF('INPUT &amp; OUTPUT'!$B$14="Reconfiguration of Lot",IF(BW45&lt;&gt;"",$AS$8,""),IF('INPUT &amp; OUTPUT'!$B$14="Material Change of Use",M45,""))</f>
        <v/>
      </c>
      <c r="CB45" s="157" t="str">
        <f>IF('INPUT &amp; OUTPUT'!$B$14="Reconfiguration of Lot",AT45,IF('INPUT &amp; OUTPUT'!$B$14="Material Change of Use",N45,""))</f>
        <v/>
      </c>
      <c r="CC45" s="196"/>
      <c r="CD45" s="157" t="str">
        <f>IF('INPUT &amp; OUTPUT'!$B$14="Reconfiguration of Lot",AV45,IF('INPUT &amp; OUTPUT'!$B$14="Material Change of Use",P45,""))</f>
        <v/>
      </c>
      <c r="CE45" s="157" t="str">
        <f>IF('INPUT &amp; OUTPUT'!$B$14="Reconfiguration of Lot",AW45,IF('INPUT &amp; OUTPUT'!$B$14="Material Change of Use",Q45,""))</f>
        <v/>
      </c>
      <c r="CF45" s="157" t="str">
        <f>IF('INPUT &amp; OUTPUT'!$B$14="Reconfiguration of Lot",AX45,IF('INPUT &amp; OUTPUT'!$B$14="Material Change of Use",R45,""))</f>
        <v/>
      </c>
      <c r="CG45" s="196"/>
      <c r="CH45" s="157" t="str">
        <f>IF('INPUT &amp; OUTPUT'!$B$14="Reconfiguration of Lot",BA45,IF('INPUT &amp; OUTPUT'!$B$14="Material Change of Use",T45,""))</f>
        <v/>
      </c>
      <c r="CI45" s="157" t="str">
        <f>IF('INPUT &amp; OUTPUT'!$B$14="Reconfiguration of Lot",BB45,IF('INPUT &amp; OUTPUT'!$B$14="Material Change of Use",U45,""))</f>
        <v/>
      </c>
      <c r="CJ45" s="157" t="str">
        <f>IF('INPUT &amp; OUTPUT'!$B$14="Reconfiguration of Lot",BC45,IF('INPUT &amp; OUTPUT'!$B$14="Material Change of Use",V45,""))</f>
        <v/>
      </c>
      <c r="CK45" s="196"/>
      <c r="CL45" s="236"/>
      <c r="CM45" s="239"/>
      <c r="CN45" s="157" t="str">
        <f>IF('INPUT &amp; OUTPUT'!$B$14="Reconfiguration of Lot",BG45,IF('INPUT &amp; OUTPUT'!$B$14="Material Change of Use",X45,""))</f>
        <v/>
      </c>
      <c r="CO45" s="199" t="str">
        <f>IF('INPUT &amp; OUTPUT'!$B$14="Reconfiguration of Lot",BH45,IF('INPUT &amp; OUTPUT'!$B$14="Material Change of Use",Y45,""))</f>
        <v/>
      </c>
      <c r="CP45" s="157" t="str">
        <f>IF('INPUT &amp; OUTPUT'!$B$14="Reconfiguration of Lot",BI45,IF('INPUT &amp; OUTPUT'!$B$14="Material Change of Use",Z45,""))</f>
        <v/>
      </c>
      <c r="CQ45" s="161"/>
      <c r="CR45" s="244" t="str">
        <f>IF('INPUT &amp; OUTPUT'!$B$14="Reconfiguration of Lot",BJ45,IF('INPUT &amp; OUTPUT'!$B$14="Material Change of Use",AB45,""))</f>
        <v/>
      </c>
      <c r="CS45" s="198" t="str">
        <f>IF('INPUT &amp; OUTPUT'!$B$14="Reconfiguration of Lot",BK45,IF('INPUT &amp; OUTPUT'!$B$14="Material Change of Use",AC45,""))</f>
        <v/>
      </c>
      <c r="CT45" s="199" t="str">
        <f>IF('INPUT &amp; OUTPUT'!$B$14="Reconfiguration of Lot",BL45,IF('INPUT &amp; OUTPUT'!$B$14="Material Change of Use",AD45,""))</f>
        <v/>
      </c>
      <c r="CU45" s="161"/>
      <c r="CV45" s="161"/>
      <c r="CW45" s="160"/>
    </row>
    <row r="46" spans="3:101" ht="12.75" customHeight="1" x14ac:dyDescent="0.25">
      <c r="C46" s="583" t="s">
        <v>270</v>
      </c>
      <c r="D46" s="584" t="s">
        <v>366</v>
      </c>
      <c r="E46" s="560" t="s">
        <v>920</v>
      </c>
      <c r="F46" s="464"/>
      <c r="G46" s="566"/>
      <c r="H46" s="567"/>
      <c r="I46" s="576" t="s">
        <v>270</v>
      </c>
      <c r="J46" s="464"/>
      <c r="K46" s="464"/>
      <c r="L46" s="360" t="s">
        <v>97</v>
      </c>
      <c r="M46" s="360">
        <v>1.7</v>
      </c>
      <c r="N46" s="576" t="s">
        <v>138</v>
      </c>
      <c r="O46" s="464"/>
      <c r="P46" s="360" t="s">
        <v>97</v>
      </c>
      <c r="Q46" s="360">
        <v>8.75</v>
      </c>
      <c r="R46" s="576" t="s">
        <v>138</v>
      </c>
      <c r="S46" s="464"/>
      <c r="T46" s="360" t="s">
        <v>97</v>
      </c>
      <c r="U46" s="360">
        <v>2.4500000000000002</v>
      </c>
      <c r="V46" s="574" t="s">
        <v>705</v>
      </c>
      <c r="W46" s="359"/>
      <c r="X46" s="360" t="s">
        <v>158</v>
      </c>
      <c r="Y46" s="360">
        <v>0.8</v>
      </c>
      <c r="Z46" s="574" t="s">
        <v>251</v>
      </c>
      <c r="AA46" s="587"/>
      <c r="AB46" s="360" t="s">
        <v>347</v>
      </c>
      <c r="AC46" s="360">
        <v>1.7499999999999998E-3</v>
      </c>
      <c r="AD46" s="576" t="s">
        <v>367</v>
      </c>
      <c r="AE46" s="575"/>
      <c r="AF46" s="588"/>
      <c r="AH46" s="608" t="s">
        <v>646</v>
      </c>
      <c r="AI46" s="609"/>
      <c r="AJ46" s="610"/>
      <c r="AK46" s="609" t="s">
        <v>646</v>
      </c>
      <c r="AL46" s="609"/>
      <c r="AM46" s="609"/>
      <c r="AN46" s="610"/>
      <c r="AO46" s="609"/>
      <c r="AP46" s="609"/>
      <c r="AQ46" s="609"/>
      <c r="AR46" s="448"/>
      <c r="AS46" s="448"/>
      <c r="AT46" s="615" t="s">
        <v>129</v>
      </c>
      <c r="AU46" s="609"/>
      <c r="AV46" s="448" t="s">
        <v>238</v>
      </c>
      <c r="AW46" s="448"/>
      <c r="AX46" s="609" t="s">
        <v>93</v>
      </c>
      <c r="AY46" s="609"/>
      <c r="AZ46" s="609"/>
      <c r="BA46" s="448" t="s">
        <v>92</v>
      </c>
      <c r="BB46" s="448" t="s">
        <v>106</v>
      </c>
      <c r="BC46" s="450" t="s">
        <v>591</v>
      </c>
      <c r="BD46" s="609"/>
      <c r="BE46" s="609"/>
      <c r="BF46" s="609"/>
      <c r="BG46" s="448" t="s">
        <v>591</v>
      </c>
      <c r="BH46" s="448">
        <v>0</v>
      </c>
      <c r="BI46" s="623" t="s">
        <v>591</v>
      </c>
      <c r="BJ46" s="448" t="s">
        <v>591</v>
      </c>
      <c r="BK46" s="449"/>
      <c r="BL46" s="450" t="s">
        <v>816</v>
      </c>
      <c r="BM46" s="434"/>
      <c r="BN46" s="466"/>
      <c r="BO46" s="465"/>
      <c r="BP46" s="465"/>
      <c r="BS46" s="157" t="str">
        <f>IF('INPUT &amp; OUTPUT'!$B$14="Reconfiguration of Lot",AK46,IF('INPUT &amp; OUTPUT'!$B$14="Material Change of Use",E46,""))</f>
        <v/>
      </c>
      <c r="BT46" s="161"/>
      <c r="BU46" s="161"/>
      <c r="BV46" s="161"/>
      <c r="BW46" s="157" t="str">
        <f>IF('INPUT &amp; OUTPUT'!$B$14="Reconfiguration of Lot",IF(AK46&lt;&gt;"",$AO$8,""),IF('INPUT &amp; OUTPUT'!$B$14="Material Change of Use",I46,""))</f>
        <v/>
      </c>
      <c r="BX46" s="161"/>
      <c r="BY46" s="161"/>
      <c r="BZ46" s="157" t="str">
        <f>IF('INPUT &amp; OUTPUT'!$B$14="Reconfiguration of Lot",IF(BW46&lt;&gt;"",$AR$8,""),IF('INPUT &amp; OUTPUT'!$B$14="Material Change of Use",L46,""))</f>
        <v/>
      </c>
      <c r="CA46" s="157" t="str">
        <f>IF('INPUT &amp; OUTPUT'!$B$14="Reconfiguration of Lot",IF(BW46&lt;&gt;"",$AS$8,""),IF('INPUT &amp; OUTPUT'!$B$14="Material Change of Use",M46,""))</f>
        <v/>
      </c>
      <c r="CB46" s="157" t="str">
        <f>IF('INPUT &amp; OUTPUT'!$B$14="Reconfiguration of Lot",AT46,IF('INPUT &amp; OUTPUT'!$B$14="Material Change of Use",N46,""))</f>
        <v/>
      </c>
      <c r="CC46" s="196"/>
      <c r="CD46" s="157" t="str">
        <f>IF('INPUT &amp; OUTPUT'!$B$14="Reconfiguration of Lot",AV46,IF('INPUT &amp; OUTPUT'!$B$14="Material Change of Use",P46,""))</f>
        <v/>
      </c>
      <c r="CE46" s="157" t="str">
        <f>IF('INPUT &amp; OUTPUT'!$B$14="Reconfiguration of Lot",AW46,IF('INPUT &amp; OUTPUT'!$B$14="Material Change of Use",Q46,""))</f>
        <v/>
      </c>
      <c r="CF46" s="157" t="str">
        <f>IF('INPUT &amp; OUTPUT'!$B$14="Reconfiguration of Lot",AX46,IF('INPUT &amp; OUTPUT'!$B$14="Material Change of Use",R46,""))</f>
        <v/>
      </c>
      <c r="CG46" s="196"/>
      <c r="CH46" s="157" t="str">
        <f>IF('INPUT &amp; OUTPUT'!$B$14="Reconfiguration of Lot",BA46,IF('INPUT &amp; OUTPUT'!$B$14="Material Change of Use",T46,""))</f>
        <v/>
      </c>
      <c r="CI46" s="157" t="str">
        <f>IF('INPUT &amp; OUTPUT'!$B$14="Reconfiguration of Lot",BB46,IF('INPUT &amp; OUTPUT'!$B$14="Material Change of Use",U46,""))</f>
        <v/>
      </c>
      <c r="CJ46" s="157" t="str">
        <f>IF('INPUT &amp; OUTPUT'!$B$14="Reconfiguration of Lot",BC46,IF('INPUT &amp; OUTPUT'!$B$14="Material Change of Use",V46,""))</f>
        <v/>
      </c>
      <c r="CK46" s="196"/>
      <c r="CL46" s="236"/>
      <c r="CM46" s="239"/>
      <c r="CN46" s="157" t="str">
        <f>IF('INPUT &amp; OUTPUT'!$B$14="Reconfiguration of Lot",BG46,IF('INPUT &amp; OUTPUT'!$B$14="Material Change of Use",X46,""))</f>
        <v/>
      </c>
      <c r="CO46" s="199" t="str">
        <f>IF('INPUT &amp; OUTPUT'!$B$14="Reconfiguration of Lot",BH46,IF('INPUT &amp; OUTPUT'!$B$14="Material Change of Use",Y46,""))</f>
        <v/>
      </c>
      <c r="CP46" s="157" t="str">
        <f>IF('INPUT &amp; OUTPUT'!$B$14="Reconfiguration of Lot",BI46,IF('INPUT &amp; OUTPUT'!$B$14="Material Change of Use",Z46,""))</f>
        <v/>
      </c>
      <c r="CQ46" s="161"/>
      <c r="CR46" s="244" t="str">
        <f>IF('INPUT &amp; OUTPUT'!$B$14="Reconfiguration of Lot",BJ46,IF('INPUT &amp; OUTPUT'!$B$14="Material Change of Use",AB46,""))</f>
        <v/>
      </c>
      <c r="CS46" s="198" t="str">
        <f>IF('INPUT &amp; OUTPUT'!$B$14="Reconfiguration of Lot",BK46,IF('INPUT &amp; OUTPUT'!$B$14="Material Change of Use",AC46,""))</f>
        <v/>
      </c>
      <c r="CT46" s="199" t="str">
        <f>IF('INPUT &amp; OUTPUT'!$B$14="Reconfiguration of Lot",BL46,IF('INPUT &amp; OUTPUT'!$B$14="Material Change of Use",AD46,""))</f>
        <v/>
      </c>
      <c r="CU46" s="161"/>
      <c r="CV46" s="161"/>
      <c r="CW46" s="160"/>
    </row>
    <row r="47" spans="3:101" ht="12.75" customHeight="1" x14ac:dyDescent="0.25">
      <c r="C47" s="589" t="s">
        <v>270</v>
      </c>
      <c r="D47" s="590" t="s">
        <v>366</v>
      </c>
      <c r="E47" s="569" t="s">
        <v>911</v>
      </c>
      <c r="F47" s="570"/>
      <c r="G47" s="358"/>
      <c r="H47" s="452"/>
      <c r="I47" s="571" t="s">
        <v>270</v>
      </c>
      <c r="J47" s="570"/>
      <c r="K47" s="570"/>
      <c r="L47" s="591" t="s">
        <v>97</v>
      </c>
      <c r="M47" s="591">
        <v>1.7</v>
      </c>
      <c r="N47" s="571" t="s">
        <v>138</v>
      </c>
      <c r="O47" s="570"/>
      <c r="P47" s="591" t="s">
        <v>97</v>
      </c>
      <c r="Q47" s="591">
        <v>8.75</v>
      </c>
      <c r="R47" s="571" t="s">
        <v>138</v>
      </c>
      <c r="S47" s="570"/>
      <c r="T47" s="591" t="s">
        <v>97</v>
      </c>
      <c r="U47" s="591">
        <v>2.4500000000000002</v>
      </c>
      <c r="V47" s="363" t="s">
        <v>706</v>
      </c>
      <c r="W47" s="362"/>
      <c r="X47" s="591" t="s">
        <v>158</v>
      </c>
      <c r="Y47" s="591">
        <v>0.8</v>
      </c>
      <c r="Z47" s="363" t="s">
        <v>251</v>
      </c>
      <c r="AA47" s="592"/>
      <c r="AB47" s="591" t="s">
        <v>347</v>
      </c>
      <c r="AC47" s="591">
        <v>1.7499999999999998E-3</v>
      </c>
      <c r="AD47" s="571" t="s">
        <v>367</v>
      </c>
      <c r="AE47" s="577"/>
      <c r="AF47" s="593"/>
      <c r="AH47" s="430"/>
      <c r="AI47" s="443"/>
      <c r="AJ47" s="444"/>
      <c r="AK47" s="430"/>
      <c r="AL47" s="443"/>
      <c r="AM47" s="443"/>
      <c r="AN47" s="444"/>
      <c r="AO47" s="443"/>
      <c r="AP47" s="443"/>
      <c r="AQ47" s="443"/>
      <c r="AR47" s="445"/>
      <c r="AS47" s="445"/>
      <c r="AT47" s="446"/>
      <c r="AU47" s="443"/>
      <c r="AV47" s="445"/>
      <c r="AW47" s="445"/>
      <c r="AX47" s="443"/>
      <c r="AY47" s="443"/>
      <c r="AZ47" s="443"/>
      <c r="BA47" s="445"/>
      <c r="BB47" s="445"/>
      <c r="BC47" s="447"/>
      <c r="BD47" s="443"/>
      <c r="BE47" s="443"/>
      <c r="BF47" s="443"/>
      <c r="BG47" s="445"/>
      <c r="BH47" s="445"/>
      <c r="BI47" s="468"/>
      <c r="BJ47" s="473"/>
      <c r="BK47" s="485"/>
      <c r="BL47" s="483"/>
      <c r="BM47" s="620"/>
      <c r="BN47" s="621"/>
      <c r="BO47" s="465"/>
      <c r="BP47" s="465"/>
      <c r="BS47" s="157" t="str">
        <f>IF('INPUT &amp; OUTPUT'!$B$14="Reconfiguration of Lot",AK47,IF('INPUT &amp; OUTPUT'!$B$14="Material Change of Use",E47,""))</f>
        <v/>
      </c>
      <c r="BT47" s="161"/>
      <c r="BU47" s="161"/>
      <c r="BV47" s="161"/>
      <c r="BW47" s="157" t="str">
        <f>IF('INPUT &amp; OUTPUT'!$B$14="Reconfiguration of Lot",IF(AK47&lt;&gt;"",$AO$8,""),IF('INPUT &amp; OUTPUT'!$B$14="Material Change of Use",I47,""))</f>
        <v/>
      </c>
      <c r="BX47" s="161"/>
      <c r="BY47" s="161"/>
      <c r="BZ47" s="157" t="str">
        <f>IF('INPUT &amp; OUTPUT'!$B$14="Reconfiguration of Lot",IF(BW47&lt;&gt;"",$AR$8,""),IF('INPUT &amp; OUTPUT'!$B$14="Material Change of Use",L47,""))</f>
        <v/>
      </c>
      <c r="CA47" s="157" t="str">
        <f>IF('INPUT &amp; OUTPUT'!$B$14="Reconfiguration of Lot",IF(BW47&lt;&gt;"",$AS$8,""),IF('INPUT &amp; OUTPUT'!$B$14="Material Change of Use",M47,""))</f>
        <v/>
      </c>
      <c r="CB47" s="157" t="str">
        <f>IF('INPUT &amp; OUTPUT'!$B$14="Reconfiguration of Lot",AT47,IF('INPUT &amp; OUTPUT'!$B$14="Material Change of Use",N47,""))</f>
        <v/>
      </c>
      <c r="CC47" s="196"/>
      <c r="CD47" s="157" t="str">
        <f>IF('INPUT &amp; OUTPUT'!$B$14="Reconfiguration of Lot",AV47,IF('INPUT &amp; OUTPUT'!$B$14="Material Change of Use",P47,""))</f>
        <v/>
      </c>
      <c r="CE47" s="157" t="str">
        <f>IF('INPUT &amp; OUTPUT'!$B$14="Reconfiguration of Lot",AW47,IF('INPUT &amp; OUTPUT'!$B$14="Material Change of Use",Q47,""))</f>
        <v/>
      </c>
      <c r="CF47" s="157" t="str">
        <f>IF('INPUT &amp; OUTPUT'!$B$14="Reconfiguration of Lot",AX47,IF('INPUT &amp; OUTPUT'!$B$14="Material Change of Use",R47,""))</f>
        <v/>
      </c>
      <c r="CG47" s="196"/>
      <c r="CH47" s="157" t="str">
        <f>IF('INPUT &amp; OUTPUT'!$B$14="Reconfiguration of Lot",BA47,IF('INPUT &amp; OUTPUT'!$B$14="Material Change of Use",T47,""))</f>
        <v/>
      </c>
      <c r="CI47" s="157" t="str">
        <f>IF('INPUT &amp; OUTPUT'!$B$14="Reconfiguration of Lot",BB47,IF('INPUT &amp; OUTPUT'!$B$14="Material Change of Use",U47,""))</f>
        <v/>
      </c>
      <c r="CJ47" s="157" t="str">
        <f>IF('INPUT &amp; OUTPUT'!$B$14="Reconfiguration of Lot",BC47,IF('INPUT &amp; OUTPUT'!$B$14="Material Change of Use",V47,""))</f>
        <v/>
      </c>
      <c r="CK47" s="196"/>
      <c r="CL47" s="236"/>
      <c r="CM47" s="239"/>
      <c r="CN47" s="157" t="str">
        <f>IF('INPUT &amp; OUTPUT'!$B$14="Reconfiguration of Lot",BG47,IF('INPUT &amp; OUTPUT'!$B$14="Material Change of Use",X47,""))</f>
        <v/>
      </c>
      <c r="CO47" s="199" t="str">
        <f>IF('INPUT &amp; OUTPUT'!$B$14="Reconfiguration of Lot",BH47,IF('INPUT &amp; OUTPUT'!$B$14="Material Change of Use",Y47,""))</f>
        <v/>
      </c>
      <c r="CP47" s="157" t="str">
        <f>IF('INPUT &amp; OUTPUT'!$B$14="Reconfiguration of Lot",BI47,IF('INPUT &amp; OUTPUT'!$B$14="Material Change of Use",Z47,""))</f>
        <v/>
      </c>
      <c r="CQ47" s="161"/>
      <c r="CR47" s="244" t="str">
        <f>IF('INPUT &amp; OUTPUT'!$B$14="Reconfiguration of Lot",BJ47,IF('INPUT &amp; OUTPUT'!$B$14="Material Change of Use",AB47,""))</f>
        <v/>
      </c>
      <c r="CS47" s="198" t="str">
        <f>IF('INPUT &amp; OUTPUT'!$B$14="Reconfiguration of Lot",BK47,IF('INPUT &amp; OUTPUT'!$B$14="Material Change of Use",AC47,""))</f>
        <v/>
      </c>
      <c r="CT47" s="199" t="str">
        <f>IF('INPUT &amp; OUTPUT'!$B$14="Reconfiguration of Lot",BL47,IF('INPUT &amp; OUTPUT'!$B$14="Material Change of Use",AD47,""))</f>
        <v/>
      </c>
      <c r="CU47" s="161"/>
      <c r="CV47" s="161"/>
      <c r="CW47" s="160"/>
    </row>
    <row r="48" spans="3:101" ht="12.75" customHeight="1" x14ac:dyDescent="0.25">
      <c r="C48" s="589" t="s">
        <v>270</v>
      </c>
      <c r="D48" s="590" t="s">
        <v>366</v>
      </c>
      <c r="E48" s="569" t="s">
        <v>912</v>
      </c>
      <c r="F48" s="570"/>
      <c r="G48" s="358"/>
      <c r="H48" s="452"/>
      <c r="I48" s="571" t="s">
        <v>270</v>
      </c>
      <c r="J48" s="570"/>
      <c r="K48" s="570"/>
      <c r="L48" s="591" t="s">
        <v>97</v>
      </c>
      <c r="M48" s="591">
        <v>1.7</v>
      </c>
      <c r="N48" s="571" t="s">
        <v>138</v>
      </c>
      <c r="O48" s="570"/>
      <c r="P48" s="591" t="s">
        <v>97</v>
      </c>
      <c r="Q48" s="591">
        <v>8.75</v>
      </c>
      <c r="R48" s="571" t="s">
        <v>138</v>
      </c>
      <c r="S48" s="570"/>
      <c r="T48" s="591" t="s">
        <v>97</v>
      </c>
      <c r="U48" s="591">
        <v>2.4500000000000002</v>
      </c>
      <c r="V48" s="363" t="s">
        <v>708</v>
      </c>
      <c r="W48" s="362"/>
      <c r="X48" s="591" t="s">
        <v>158</v>
      </c>
      <c r="Y48" s="591">
        <v>1</v>
      </c>
      <c r="Z48" s="363" t="s">
        <v>251</v>
      </c>
      <c r="AA48" s="592"/>
      <c r="AB48" s="591" t="s">
        <v>347</v>
      </c>
      <c r="AC48" s="591">
        <v>1.7499999999999998E-3</v>
      </c>
      <c r="AD48" s="571" t="s">
        <v>367</v>
      </c>
      <c r="AE48" s="577"/>
      <c r="AF48" s="593"/>
      <c r="AH48" s="430" t="s">
        <v>647</v>
      </c>
      <c r="AI48" s="443"/>
      <c r="AJ48" s="444"/>
      <c r="AK48" s="430" t="s">
        <v>830</v>
      </c>
      <c r="AL48" s="443"/>
      <c r="AM48" s="443"/>
      <c r="AN48" s="444"/>
      <c r="AO48" s="443"/>
      <c r="AP48" s="443"/>
      <c r="AQ48" s="443"/>
      <c r="AR48" s="445"/>
      <c r="AS48" s="445"/>
      <c r="AT48" s="446"/>
      <c r="AU48" s="443"/>
      <c r="AV48" s="445"/>
      <c r="AW48" s="445"/>
      <c r="AX48" s="443"/>
      <c r="AY48" s="443"/>
      <c r="AZ48" s="443"/>
      <c r="BA48" s="445" t="s">
        <v>932</v>
      </c>
      <c r="BB48" s="445" t="s">
        <v>932</v>
      </c>
      <c r="BC48" s="447"/>
      <c r="BD48" s="443"/>
      <c r="BE48" s="443"/>
      <c r="BF48" s="443"/>
      <c r="BG48" s="445"/>
      <c r="BH48" s="445"/>
      <c r="BI48" s="468"/>
      <c r="BJ48" s="616"/>
      <c r="BK48" s="618"/>
      <c r="BL48" s="617"/>
      <c r="BM48" s="619"/>
      <c r="BN48" s="622"/>
      <c r="BO48" s="465"/>
      <c r="BP48" s="465"/>
      <c r="BS48" s="157" t="str">
        <f>IF('INPUT &amp; OUTPUT'!$B$14="Reconfiguration of Lot",AK48,IF('INPUT &amp; OUTPUT'!$B$14="Material Change of Use",E48,""))</f>
        <v/>
      </c>
      <c r="BT48" s="161"/>
      <c r="BU48" s="161"/>
      <c r="BV48" s="161"/>
      <c r="BW48" s="157" t="str">
        <f>IF('INPUT &amp; OUTPUT'!$B$14="Reconfiguration of Lot",IF(AK48&lt;&gt;"",$AO$8,""),IF('INPUT &amp; OUTPUT'!$B$14="Material Change of Use",I48,""))</f>
        <v/>
      </c>
      <c r="BX48" s="161"/>
      <c r="BY48" s="161"/>
      <c r="BZ48" s="157" t="str">
        <f>IF('INPUT &amp; OUTPUT'!$B$14="Reconfiguration of Lot",IF(BW48&lt;&gt;"",$AR$8,""),IF('INPUT &amp; OUTPUT'!$B$14="Material Change of Use",L48,""))</f>
        <v/>
      </c>
      <c r="CA48" s="157" t="str">
        <f>IF('INPUT &amp; OUTPUT'!$B$14="Reconfiguration of Lot",IF(BW48&lt;&gt;"",$AS$8,""),IF('INPUT &amp; OUTPUT'!$B$14="Material Change of Use",M48,""))</f>
        <v/>
      </c>
      <c r="CB48" s="157" t="str">
        <f>IF('INPUT &amp; OUTPUT'!$B$14="Reconfiguration of Lot",AT48,IF('INPUT &amp; OUTPUT'!$B$14="Material Change of Use",N48,""))</f>
        <v/>
      </c>
      <c r="CC48" s="196"/>
      <c r="CD48" s="157" t="str">
        <f>IF('INPUT &amp; OUTPUT'!$B$14="Reconfiguration of Lot",AV48,IF('INPUT &amp; OUTPUT'!$B$14="Material Change of Use",P48,""))</f>
        <v/>
      </c>
      <c r="CE48" s="157" t="str">
        <f>IF('INPUT &amp; OUTPUT'!$B$14="Reconfiguration of Lot",AW48,IF('INPUT &amp; OUTPUT'!$B$14="Material Change of Use",Q48,""))</f>
        <v/>
      </c>
      <c r="CF48" s="157" t="str">
        <f>IF('INPUT &amp; OUTPUT'!$B$14="Reconfiguration of Lot",AX48,IF('INPUT &amp; OUTPUT'!$B$14="Material Change of Use",R48,""))</f>
        <v/>
      </c>
      <c r="CG48" s="196"/>
      <c r="CH48" s="157" t="str">
        <f>IF('INPUT &amp; OUTPUT'!$B$14="Reconfiguration of Lot",BA48,IF('INPUT &amp; OUTPUT'!$B$14="Material Change of Use",T48,""))</f>
        <v/>
      </c>
      <c r="CI48" s="157" t="str">
        <f>IF('INPUT &amp; OUTPUT'!$B$14="Reconfiguration of Lot",BB48,IF('INPUT &amp; OUTPUT'!$B$14="Material Change of Use",U48,""))</f>
        <v/>
      </c>
      <c r="CJ48" s="157" t="str">
        <f>IF('INPUT &amp; OUTPUT'!$B$14="Reconfiguration of Lot",BC48,IF('INPUT &amp; OUTPUT'!$B$14="Material Change of Use",V48,""))</f>
        <v/>
      </c>
      <c r="CK48" s="196"/>
      <c r="CL48" s="236"/>
      <c r="CM48" s="239"/>
      <c r="CN48" s="157" t="str">
        <f>IF('INPUT &amp; OUTPUT'!$B$14="Reconfiguration of Lot",BG48,IF('INPUT &amp; OUTPUT'!$B$14="Material Change of Use",X48,""))</f>
        <v/>
      </c>
      <c r="CO48" s="199" t="str">
        <f>IF('INPUT &amp; OUTPUT'!$B$14="Reconfiguration of Lot",BH48,IF('INPUT &amp; OUTPUT'!$B$14="Material Change of Use",Y48,""))</f>
        <v/>
      </c>
      <c r="CP48" s="157" t="str">
        <f>IF('INPUT &amp; OUTPUT'!$B$14="Reconfiguration of Lot",BI48,IF('INPUT &amp; OUTPUT'!$B$14="Material Change of Use",Z48,""))</f>
        <v/>
      </c>
      <c r="CQ48" s="161"/>
      <c r="CR48" s="244" t="str">
        <f>IF('INPUT &amp; OUTPUT'!$B$14="Reconfiguration of Lot",BJ48,IF('INPUT &amp; OUTPUT'!$B$14="Material Change of Use",AB48,""))</f>
        <v/>
      </c>
      <c r="CS48" s="198" t="str">
        <f>IF('INPUT &amp; OUTPUT'!$B$14="Reconfiguration of Lot",BK48,IF('INPUT &amp; OUTPUT'!$B$14="Material Change of Use",AC48,""))</f>
        <v/>
      </c>
      <c r="CT48" s="199" t="str">
        <f>IF('INPUT &amp; OUTPUT'!$B$14="Reconfiguration of Lot",BL48,IF('INPUT &amp; OUTPUT'!$B$14="Material Change of Use",AD48,""))</f>
        <v/>
      </c>
      <c r="CU48" s="161"/>
      <c r="CV48" s="161"/>
      <c r="CW48" s="160"/>
    </row>
    <row r="49" spans="3:101" ht="12.75" customHeight="1" x14ac:dyDescent="0.25">
      <c r="C49" s="589" t="s">
        <v>270</v>
      </c>
      <c r="D49" s="590" t="s">
        <v>366</v>
      </c>
      <c r="E49" s="569" t="s">
        <v>913</v>
      </c>
      <c r="F49" s="570"/>
      <c r="G49" s="358"/>
      <c r="H49" s="452"/>
      <c r="I49" s="571" t="s">
        <v>270</v>
      </c>
      <c r="J49" s="570"/>
      <c r="K49" s="570"/>
      <c r="L49" s="591" t="s">
        <v>97</v>
      </c>
      <c r="M49" s="591">
        <v>1.7</v>
      </c>
      <c r="N49" s="571" t="s">
        <v>138</v>
      </c>
      <c r="O49" s="570"/>
      <c r="P49" s="591" t="s">
        <v>97</v>
      </c>
      <c r="Q49" s="591">
        <v>8.75</v>
      </c>
      <c r="R49" s="571" t="s">
        <v>138</v>
      </c>
      <c r="S49" s="570"/>
      <c r="T49" s="591" t="s">
        <v>97</v>
      </c>
      <c r="U49" s="591">
        <v>2.4500000000000002</v>
      </c>
      <c r="V49" s="363" t="s">
        <v>709</v>
      </c>
      <c r="W49" s="362"/>
      <c r="X49" s="591" t="s">
        <v>92</v>
      </c>
      <c r="Y49" s="591">
        <v>0</v>
      </c>
      <c r="Z49" s="363" t="s">
        <v>251</v>
      </c>
      <c r="AA49" s="592"/>
      <c r="AB49" s="591" t="s">
        <v>347</v>
      </c>
      <c r="AC49" s="591">
        <v>1.7499999999999998E-3</v>
      </c>
      <c r="AD49" s="571" t="s">
        <v>367</v>
      </c>
      <c r="AE49" s="577"/>
      <c r="AF49" s="593"/>
      <c r="AH49" s="608" t="s">
        <v>185</v>
      </c>
      <c r="AI49" s="609"/>
      <c r="AJ49" s="610"/>
      <c r="AK49" s="609" t="s">
        <v>185</v>
      </c>
      <c r="AL49" s="609"/>
      <c r="AM49" s="609"/>
      <c r="AN49" s="610"/>
      <c r="AO49" s="609"/>
      <c r="AP49" s="609"/>
      <c r="AQ49" s="609"/>
      <c r="AR49" s="448"/>
      <c r="AS49" s="448"/>
      <c r="AT49" s="615" t="s">
        <v>93</v>
      </c>
      <c r="AU49" s="609"/>
      <c r="AV49" s="448" t="s">
        <v>238</v>
      </c>
      <c r="AW49" s="448"/>
      <c r="AX49" s="609" t="s">
        <v>185</v>
      </c>
      <c r="AY49" s="609"/>
      <c r="AZ49" s="609"/>
      <c r="BA49" s="448" t="s">
        <v>240</v>
      </c>
      <c r="BB49" s="448">
        <v>2.8</v>
      </c>
      <c r="BC49" s="450" t="s">
        <v>591</v>
      </c>
      <c r="BD49" s="609"/>
      <c r="BE49" s="609"/>
      <c r="BF49" s="609"/>
      <c r="BG49" s="448" t="s">
        <v>591</v>
      </c>
      <c r="BH49" s="448">
        <v>0</v>
      </c>
      <c r="BI49" s="623" t="s">
        <v>591</v>
      </c>
      <c r="BJ49" s="448" t="s">
        <v>591</v>
      </c>
      <c r="BK49" s="449"/>
      <c r="BL49" s="450" t="s">
        <v>816</v>
      </c>
      <c r="BM49" s="434"/>
      <c r="BN49" s="466"/>
      <c r="BO49" s="465"/>
      <c r="BP49" s="465"/>
      <c r="BS49" s="157" t="str">
        <f>IF('INPUT &amp; OUTPUT'!$B$14="Reconfiguration of Lot",AK49,IF('INPUT &amp; OUTPUT'!$B$14="Material Change of Use",E49,""))</f>
        <v/>
      </c>
      <c r="BT49" s="161"/>
      <c r="BU49" s="161"/>
      <c r="BV49" s="161"/>
      <c r="BW49" s="157" t="str">
        <f>IF('INPUT &amp; OUTPUT'!$B$14="Reconfiguration of Lot",IF(AK49&lt;&gt;"",$AO$8,""),IF('INPUT &amp; OUTPUT'!$B$14="Material Change of Use",I49,""))</f>
        <v/>
      </c>
      <c r="BX49" s="161"/>
      <c r="BY49" s="161"/>
      <c r="BZ49" s="157" t="str">
        <f>IF('INPUT &amp; OUTPUT'!$B$14="Reconfiguration of Lot",IF(BW49&lt;&gt;"",$AR$8,""),IF('INPUT &amp; OUTPUT'!$B$14="Material Change of Use",L49,""))</f>
        <v/>
      </c>
      <c r="CA49" s="157" t="str">
        <f>IF('INPUT &amp; OUTPUT'!$B$14="Reconfiguration of Lot",IF(BW49&lt;&gt;"",$AS$8,""),IF('INPUT &amp; OUTPUT'!$B$14="Material Change of Use",M49,""))</f>
        <v/>
      </c>
      <c r="CB49" s="157" t="str">
        <f>IF('INPUT &amp; OUTPUT'!$B$14="Reconfiguration of Lot",AT49,IF('INPUT &amp; OUTPUT'!$B$14="Material Change of Use",N49,""))</f>
        <v/>
      </c>
      <c r="CC49" s="196"/>
      <c r="CD49" s="157" t="str">
        <f>IF('INPUT &amp; OUTPUT'!$B$14="Reconfiguration of Lot",AV49,IF('INPUT &amp; OUTPUT'!$B$14="Material Change of Use",P49,""))</f>
        <v/>
      </c>
      <c r="CE49" s="157" t="str">
        <f>IF('INPUT &amp; OUTPUT'!$B$14="Reconfiguration of Lot",AW49,IF('INPUT &amp; OUTPUT'!$B$14="Material Change of Use",Q49,""))</f>
        <v/>
      </c>
      <c r="CF49" s="157" t="str">
        <f>IF('INPUT &amp; OUTPUT'!$B$14="Reconfiguration of Lot",AX49,IF('INPUT &amp; OUTPUT'!$B$14="Material Change of Use",R49,""))</f>
        <v/>
      </c>
      <c r="CG49" s="196"/>
      <c r="CH49" s="157" t="str">
        <f>IF('INPUT &amp; OUTPUT'!$B$14="Reconfiguration of Lot",BA49,IF('INPUT &amp; OUTPUT'!$B$14="Material Change of Use",T49,""))</f>
        <v/>
      </c>
      <c r="CI49" s="157" t="str">
        <f>IF('INPUT &amp; OUTPUT'!$B$14="Reconfiguration of Lot",BB49,IF('INPUT &amp; OUTPUT'!$B$14="Material Change of Use",U49,""))</f>
        <v/>
      </c>
      <c r="CJ49" s="157" t="str">
        <f>IF('INPUT &amp; OUTPUT'!$B$14="Reconfiguration of Lot",BC49,IF('INPUT &amp; OUTPUT'!$B$14="Material Change of Use",V49,""))</f>
        <v/>
      </c>
      <c r="CK49" s="196"/>
      <c r="CL49" s="236"/>
      <c r="CM49" s="239"/>
      <c r="CN49" s="157" t="str">
        <f>IF('INPUT &amp; OUTPUT'!$B$14="Reconfiguration of Lot",BG49,IF('INPUT &amp; OUTPUT'!$B$14="Material Change of Use",X49,""))</f>
        <v/>
      </c>
      <c r="CO49" s="199" t="str">
        <f>IF('INPUT &amp; OUTPUT'!$B$14="Reconfiguration of Lot",BH49,IF('INPUT &amp; OUTPUT'!$B$14="Material Change of Use",Y49,""))</f>
        <v/>
      </c>
      <c r="CP49" s="157" t="str">
        <f>IF('INPUT &amp; OUTPUT'!$B$14="Reconfiguration of Lot",BI49,IF('INPUT &amp; OUTPUT'!$B$14="Material Change of Use",Z49,""))</f>
        <v/>
      </c>
      <c r="CQ49" s="161"/>
      <c r="CR49" s="244" t="str">
        <f>IF('INPUT &amp; OUTPUT'!$B$14="Reconfiguration of Lot",BJ49,IF('INPUT &amp; OUTPUT'!$B$14="Material Change of Use",AB49,""))</f>
        <v/>
      </c>
      <c r="CS49" s="198" t="str">
        <f>IF('INPUT &amp; OUTPUT'!$B$14="Reconfiguration of Lot",BK49,IF('INPUT &amp; OUTPUT'!$B$14="Material Change of Use",AC49,""))</f>
        <v/>
      </c>
      <c r="CT49" s="199" t="str">
        <f>IF('INPUT &amp; OUTPUT'!$B$14="Reconfiguration of Lot",BL49,IF('INPUT &amp; OUTPUT'!$B$14="Material Change of Use",AD49,""))</f>
        <v/>
      </c>
      <c r="CU49" s="161"/>
      <c r="CV49" s="161"/>
      <c r="CW49" s="160"/>
    </row>
    <row r="50" spans="3:101" ht="12.75" customHeight="1" x14ac:dyDescent="0.25">
      <c r="C50" s="589" t="s">
        <v>270</v>
      </c>
      <c r="D50" s="590" t="s">
        <v>366</v>
      </c>
      <c r="E50" s="569" t="s">
        <v>914</v>
      </c>
      <c r="F50" s="570"/>
      <c r="G50" s="358"/>
      <c r="H50" s="452"/>
      <c r="I50" s="569" t="s">
        <v>270</v>
      </c>
      <c r="J50" s="362"/>
      <c r="K50" s="362"/>
      <c r="L50" s="591" t="s">
        <v>97</v>
      </c>
      <c r="M50" s="591">
        <v>1.7</v>
      </c>
      <c r="N50" s="569" t="s">
        <v>138</v>
      </c>
      <c r="O50" s="362"/>
      <c r="P50" s="591" t="s">
        <v>97</v>
      </c>
      <c r="Q50" s="591">
        <v>8.75</v>
      </c>
      <c r="R50" s="363" t="s">
        <v>138</v>
      </c>
      <c r="S50" s="362"/>
      <c r="T50" s="591" t="s">
        <v>97</v>
      </c>
      <c r="U50" s="591">
        <v>2.4500000000000002</v>
      </c>
      <c r="V50" s="363" t="s">
        <v>707</v>
      </c>
      <c r="W50" s="362"/>
      <c r="X50" s="591" t="s">
        <v>158</v>
      </c>
      <c r="Y50" s="591">
        <v>1</v>
      </c>
      <c r="Z50" s="363" t="s">
        <v>251</v>
      </c>
      <c r="AA50" s="594"/>
      <c r="AB50" s="591" t="s">
        <v>347</v>
      </c>
      <c r="AC50" s="591">
        <v>1.7499999999999998E-3</v>
      </c>
      <c r="AD50" s="571" t="s">
        <v>367</v>
      </c>
      <c r="AE50" s="577"/>
      <c r="AF50" s="593"/>
      <c r="AH50" s="608" t="s">
        <v>186</v>
      </c>
      <c r="AI50" s="609"/>
      <c r="AJ50" s="610"/>
      <c r="AK50" s="609" t="s">
        <v>186</v>
      </c>
      <c r="AL50" s="609"/>
      <c r="AM50" s="609"/>
      <c r="AN50" s="610"/>
      <c r="AO50" s="609"/>
      <c r="AP50" s="609"/>
      <c r="AQ50" s="609"/>
      <c r="AR50" s="448"/>
      <c r="AS50" s="448"/>
      <c r="AT50" s="615" t="s">
        <v>93</v>
      </c>
      <c r="AU50" s="609"/>
      <c r="AV50" s="448" t="s">
        <v>238</v>
      </c>
      <c r="AW50" s="448"/>
      <c r="AX50" s="609" t="s">
        <v>186</v>
      </c>
      <c r="AY50" s="609"/>
      <c r="AZ50" s="609"/>
      <c r="BA50" s="448" t="s">
        <v>240</v>
      </c>
      <c r="BB50" s="448">
        <v>2.8</v>
      </c>
      <c r="BC50" s="450" t="s">
        <v>591</v>
      </c>
      <c r="BD50" s="609"/>
      <c r="BE50" s="609"/>
      <c r="BF50" s="609"/>
      <c r="BG50" s="448" t="s">
        <v>591</v>
      </c>
      <c r="BH50" s="448">
        <v>0</v>
      </c>
      <c r="BI50" s="623" t="s">
        <v>591</v>
      </c>
      <c r="BJ50" s="448" t="s">
        <v>591</v>
      </c>
      <c r="BK50" s="449"/>
      <c r="BL50" s="450" t="s">
        <v>816</v>
      </c>
      <c r="BM50" s="434"/>
      <c r="BN50" s="466"/>
      <c r="BO50" s="465"/>
      <c r="BP50" s="465"/>
      <c r="BS50" s="157" t="str">
        <f>IF('INPUT &amp; OUTPUT'!$B$14="Reconfiguration of Lot",AK50,IF('INPUT &amp; OUTPUT'!$B$14="Material Change of Use",E50,""))</f>
        <v/>
      </c>
      <c r="BT50" s="161"/>
      <c r="BU50" s="161"/>
      <c r="BV50" s="161"/>
      <c r="BW50" s="157" t="str">
        <f>IF('INPUT &amp; OUTPUT'!$B$14="Reconfiguration of Lot",IF(AK50&lt;&gt;"",$AO$8,""),IF('INPUT &amp; OUTPUT'!$B$14="Material Change of Use",I50,""))</f>
        <v/>
      </c>
      <c r="BX50" s="161"/>
      <c r="BY50" s="161"/>
      <c r="BZ50" s="157" t="str">
        <f>IF('INPUT &amp; OUTPUT'!$B$14="Reconfiguration of Lot",IF(BW50&lt;&gt;"",$AR$8,""),IF('INPUT &amp; OUTPUT'!$B$14="Material Change of Use",L50,""))</f>
        <v/>
      </c>
      <c r="CA50" s="157" t="str">
        <f>IF('INPUT &amp; OUTPUT'!$B$14="Reconfiguration of Lot",IF(BW50&lt;&gt;"",$AS$8,""),IF('INPUT &amp; OUTPUT'!$B$14="Material Change of Use",M50,""))</f>
        <v/>
      </c>
      <c r="CB50" s="157" t="str">
        <f>IF('INPUT &amp; OUTPUT'!$B$14="Reconfiguration of Lot",AT50,IF('INPUT &amp; OUTPUT'!$B$14="Material Change of Use",N50,""))</f>
        <v/>
      </c>
      <c r="CC50" s="196"/>
      <c r="CD50" s="157" t="str">
        <f>IF('INPUT &amp; OUTPUT'!$B$14="Reconfiguration of Lot",AV50,IF('INPUT &amp; OUTPUT'!$B$14="Material Change of Use",P50,""))</f>
        <v/>
      </c>
      <c r="CE50" s="157" t="str">
        <f>IF('INPUT &amp; OUTPUT'!$B$14="Reconfiguration of Lot",AW50,IF('INPUT &amp; OUTPUT'!$B$14="Material Change of Use",Q50,""))</f>
        <v/>
      </c>
      <c r="CF50" s="157" t="str">
        <f>IF('INPUT &amp; OUTPUT'!$B$14="Reconfiguration of Lot",AX50,IF('INPUT &amp; OUTPUT'!$B$14="Material Change of Use",R50,""))</f>
        <v/>
      </c>
      <c r="CG50" s="196"/>
      <c r="CH50" s="157" t="str">
        <f>IF('INPUT &amp; OUTPUT'!$B$14="Reconfiguration of Lot",BA50,IF('INPUT &amp; OUTPUT'!$B$14="Material Change of Use",T50,""))</f>
        <v/>
      </c>
      <c r="CI50" s="157" t="str">
        <f>IF('INPUT &amp; OUTPUT'!$B$14="Reconfiguration of Lot",BB50,IF('INPUT &amp; OUTPUT'!$B$14="Material Change of Use",U50,""))</f>
        <v/>
      </c>
      <c r="CJ50" s="157" t="str">
        <f>IF('INPUT &amp; OUTPUT'!$B$14="Reconfiguration of Lot",BC50,IF('INPUT &amp; OUTPUT'!$B$14="Material Change of Use",V50,""))</f>
        <v/>
      </c>
      <c r="CK50" s="196"/>
      <c r="CL50" s="236"/>
      <c r="CM50" s="239"/>
      <c r="CN50" s="157" t="str">
        <f>IF('INPUT &amp; OUTPUT'!$B$14="Reconfiguration of Lot",BG50,IF('INPUT &amp; OUTPUT'!$B$14="Material Change of Use",X50,""))</f>
        <v/>
      </c>
      <c r="CO50" s="199" t="str">
        <f>IF('INPUT &amp; OUTPUT'!$B$14="Reconfiguration of Lot",BH50,IF('INPUT &amp; OUTPUT'!$B$14="Material Change of Use",Y50,""))</f>
        <v/>
      </c>
      <c r="CP50" s="157" t="str">
        <f>IF('INPUT &amp; OUTPUT'!$B$14="Reconfiguration of Lot",BI50,IF('INPUT &amp; OUTPUT'!$B$14="Material Change of Use",Z50,""))</f>
        <v/>
      </c>
      <c r="CQ50" s="161"/>
      <c r="CR50" s="244" t="str">
        <f>IF('INPUT &amp; OUTPUT'!$B$14="Reconfiguration of Lot",BJ50,IF('INPUT &amp; OUTPUT'!$B$14="Material Change of Use",AB50,""))</f>
        <v/>
      </c>
      <c r="CS50" s="198" t="str">
        <f>IF('INPUT &amp; OUTPUT'!$B$14="Reconfiguration of Lot",BK50,IF('INPUT &amp; OUTPUT'!$B$14="Material Change of Use",AC50,""))</f>
        <v/>
      </c>
      <c r="CT50" s="199" t="str">
        <f>IF('INPUT &amp; OUTPUT'!$B$14="Reconfiguration of Lot",BL50,IF('INPUT &amp; OUTPUT'!$B$14="Material Change of Use",AD50,""))</f>
        <v/>
      </c>
      <c r="CU50" s="161"/>
      <c r="CV50" s="161"/>
      <c r="CW50" s="160"/>
    </row>
    <row r="51" spans="3:101" ht="12.75" customHeight="1" x14ac:dyDescent="0.25">
      <c r="C51" s="589" t="s">
        <v>270</v>
      </c>
      <c r="D51" s="590" t="s">
        <v>366</v>
      </c>
      <c r="E51" s="569" t="s">
        <v>941</v>
      </c>
      <c r="F51" s="570"/>
      <c r="G51" s="358"/>
      <c r="H51" s="452"/>
      <c r="I51" s="569" t="s">
        <v>270</v>
      </c>
      <c r="J51" s="362"/>
      <c r="K51" s="362"/>
      <c r="L51" s="591" t="s">
        <v>97</v>
      </c>
      <c r="M51" s="591">
        <v>1.7</v>
      </c>
      <c r="N51" s="569" t="s">
        <v>138</v>
      </c>
      <c r="O51" s="362"/>
      <c r="P51" s="591" t="s">
        <v>97</v>
      </c>
      <c r="Q51" s="591">
        <v>8.75</v>
      </c>
      <c r="R51" s="363" t="s">
        <v>138</v>
      </c>
      <c r="S51" s="362"/>
      <c r="T51" s="591" t="s">
        <v>97</v>
      </c>
      <c r="U51" s="591">
        <v>2.4500000000000002</v>
      </c>
      <c r="V51" s="363" t="s">
        <v>938</v>
      </c>
      <c r="W51" s="362"/>
      <c r="X51" s="591" t="s">
        <v>591</v>
      </c>
      <c r="Y51" s="591" t="s">
        <v>0</v>
      </c>
      <c r="Z51" s="363" t="s">
        <v>251</v>
      </c>
      <c r="AA51" s="594"/>
      <c r="AB51" s="591" t="s">
        <v>347</v>
      </c>
      <c r="AC51" s="591">
        <v>1.7499999999999998E-3</v>
      </c>
      <c r="AD51" s="571" t="s">
        <v>367</v>
      </c>
      <c r="AE51" s="577"/>
      <c r="AF51" s="593"/>
      <c r="AH51" s="608" t="s">
        <v>187</v>
      </c>
      <c r="AI51" s="609"/>
      <c r="AJ51" s="610"/>
      <c r="AK51" s="609" t="s">
        <v>187</v>
      </c>
      <c r="AL51" s="609"/>
      <c r="AM51" s="609"/>
      <c r="AN51" s="610"/>
      <c r="AO51" s="609"/>
      <c r="AP51" s="609"/>
      <c r="AQ51" s="609"/>
      <c r="AR51" s="448"/>
      <c r="AS51" s="448"/>
      <c r="AT51" s="615" t="s">
        <v>93</v>
      </c>
      <c r="AU51" s="609"/>
      <c r="AV51" s="448" t="s">
        <v>238</v>
      </c>
      <c r="AW51" s="448"/>
      <c r="AX51" s="609" t="s">
        <v>187</v>
      </c>
      <c r="AY51" s="609"/>
      <c r="AZ51" s="609"/>
      <c r="BA51" s="448" t="s">
        <v>240</v>
      </c>
      <c r="BB51" s="448">
        <v>2.8</v>
      </c>
      <c r="BC51" s="450" t="s">
        <v>591</v>
      </c>
      <c r="BD51" s="609"/>
      <c r="BE51" s="609"/>
      <c r="BF51" s="609"/>
      <c r="BG51" s="448" t="s">
        <v>591</v>
      </c>
      <c r="BH51" s="448">
        <v>0</v>
      </c>
      <c r="BI51" s="623" t="s">
        <v>591</v>
      </c>
      <c r="BJ51" s="448" t="s">
        <v>591</v>
      </c>
      <c r="BK51" s="449"/>
      <c r="BL51" s="450" t="s">
        <v>816</v>
      </c>
      <c r="BM51" s="434"/>
      <c r="BN51" s="466"/>
      <c r="BS51" s="157" t="str">
        <f>IF('INPUT &amp; OUTPUT'!$B$14="Reconfiguration of Lot",AK51,IF('INPUT &amp; OUTPUT'!$B$14="Material Change of Use",E51,""))</f>
        <v/>
      </c>
      <c r="BT51" s="161"/>
      <c r="BU51" s="161"/>
      <c r="BV51" s="161"/>
      <c r="BW51" s="157" t="str">
        <f>IF('INPUT &amp; OUTPUT'!$B$14="Reconfiguration of Lot",IF(AK51&lt;&gt;"",$AO$8,""),IF('INPUT &amp; OUTPUT'!$B$14="Material Change of Use",I51,""))</f>
        <v/>
      </c>
      <c r="BX51" s="161"/>
      <c r="BY51" s="161"/>
      <c r="BZ51" s="157" t="str">
        <f>IF('INPUT &amp; OUTPUT'!$B$14="Reconfiguration of Lot",IF(BW51&lt;&gt;"",$AR$8,""),IF('INPUT &amp; OUTPUT'!$B$14="Material Change of Use",L51,""))</f>
        <v/>
      </c>
      <c r="CA51" s="157" t="str">
        <f>IF('INPUT &amp; OUTPUT'!$B$14="Reconfiguration of Lot",IF(BW51&lt;&gt;"",$AS$8,""),IF('INPUT &amp; OUTPUT'!$B$14="Material Change of Use",M51,""))</f>
        <v/>
      </c>
      <c r="CB51" s="157" t="str">
        <f>IF('INPUT &amp; OUTPUT'!$B$14="Reconfiguration of Lot",AT51,IF('INPUT &amp; OUTPUT'!$B$14="Material Change of Use",N51,""))</f>
        <v/>
      </c>
      <c r="CC51" s="196"/>
      <c r="CD51" s="157" t="str">
        <f>IF('INPUT &amp; OUTPUT'!$B$14="Reconfiguration of Lot",AV51,IF('INPUT &amp; OUTPUT'!$B$14="Material Change of Use",P51,""))</f>
        <v/>
      </c>
      <c r="CE51" s="157" t="str">
        <f>IF('INPUT &amp; OUTPUT'!$B$14="Reconfiguration of Lot",AW51,IF('INPUT &amp; OUTPUT'!$B$14="Material Change of Use",Q51,""))</f>
        <v/>
      </c>
      <c r="CF51" s="157" t="str">
        <f>IF('INPUT &amp; OUTPUT'!$B$14="Reconfiguration of Lot",AX51,IF('INPUT &amp; OUTPUT'!$B$14="Material Change of Use",R51,""))</f>
        <v/>
      </c>
      <c r="CG51" s="196"/>
      <c r="CH51" s="157" t="str">
        <f>IF('INPUT &amp; OUTPUT'!$B$14="Reconfiguration of Lot",BA51,IF('INPUT &amp; OUTPUT'!$B$14="Material Change of Use",T51,""))</f>
        <v/>
      </c>
      <c r="CI51" s="157" t="str">
        <f>IF('INPUT &amp; OUTPUT'!$B$14="Reconfiguration of Lot",BB51,IF('INPUT &amp; OUTPUT'!$B$14="Material Change of Use",U51,""))</f>
        <v/>
      </c>
      <c r="CJ51" s="157" t="str">
        <f>IF('INPUT &amp; OUTPUT'!$B$14="Reconfiguration of Lot",BC51,IF('INPUT &amp; OUTPUT'!$B$14="Material Change of Use",V51,""))</f>
        <v/>
      </c>
      <c r="CK51" s="196"/>
      <c r="CL51" s="236"/>
      <c r="CM51" s="239"/>
      <c r="CN51" s="157" t="str">
        <f>IF('INPUT &amp; OUTPUT'!$B$14="Reconfiguration of Lot",BG51,IF('INPUT &amp; OUTPUT'!$B$14="Material Change of Use",X51,""))</f>
        <v/>
      </c>
      <c r="CO51" s="199" t="str">
        <f>IF('INPUT &amp; OUTPUT'!$B$14="Reconfiguration of Lot",BH51,IF('INPUT &amp; OUTPUT'!$B$14="Material Change of Use",Y51,""))</f>
        <v/>
      </c>
      <c r="CP51" s="157" t="str">
        <f>IF('INPUT &amp; OUTPUT'!$B$14="Reconfiguration of Lot",BI51,IF('INPUT &amp; OUTPUT'!$B$14="Material Change of Use",Z51,""))</f>
        <v/>
      </c>
      <c r="CQ51" s="161"/>
      <c r="CR51" s="244" t="str">
        <f>IF('INPUT &amp; OUTPUT'!$B$14="Reconfiguration of Lot",BJ51,IF('INPUT &amp; OUTPUT'!$B$14="Material Change of Use",AB51,""))</f>
        <v/>
      </c>
      <c r="CS51" s="198" t="str">
        <f>IF('INPUT &amp; OUTPUT'!$B$14="Reconfiguration of Lot",BK51,IF('INPUT &amp; OUTPUT'!$B$14="Material Change of Use",AC51,""))</f>
        <v/>
      </c>
      <c r="CT51" s="199" t="str">
        <f>IF('INPUT &amp; OUTPUT'!$B$14="Reconfiguration of Lot",BL51,IF('INPUT &amp; OUTPUT'!$B$14="Material Change of Use",AD51,""))</f>
        <v/>
      </c>
      <c r="CU51" s="161"/>
      <c r="CV51" s="161"/>
      <c r="CW51" s="160"/>
    </row>
    <row r="52" spans="3:101" ht="12.75" customHeight="1" x14ac:dyDescent="0.25">
      <c r="C52" s="583" t="s">
        <v>270</v>
      </c>
      <c r="D52" s="584" t="s">
        <v>366</v>
      </c>
      <c r="E52" s="560" t="s">
        <v>915</v>
      </c>
      <c r="F52" s="464"/>
      <c r="G52" s="566"/>
      <c r="H52" s="567"/>
      <c r="I52" s="576" t="s">
        <v>270</v>
      </c>
      <c r="J52" s="464"/>
      <c r="K52" s="464"/>
      <c r="L52" s="360" t="s">
        <v>97</v>
      </c>
      <c r="M52" s="360">
        <v>1.7</v>
      </c>
      <c r="N52" s="576" t="s">
        <v>138</v>
      </c>
      <c r="O52" s="464"/>
      <c r="P52" s="360" t="s">
        <v>97</v>
      </c>
      <c r="Q52" s="360">
        <v>8.75</v>
      </c>
      <c r="R52" s="576" t="s">
        <v>138</v>
      </c>
      <c r="S52" s="464"/>
      <c r="T52" s="360" t="s">
        <v>97</v>
      </c>
      <c r="U52" s="360">
        <v>2.4500000000000002</v>
      </c>
      <c r="V52" s="574" t="s">
        <v>705</v>
      </c>
      <c r="W52" s="359"/>
      <c r="X52" s="360" t="s">
        <v>158</v>
      </c>
      <c r="Y52" s="360">
        <v>0.8</v>
      </c>
      <c r="Z52" s="574" t="s">
        <v>251</v>
      </c>
      <c r="AA52" s="587"/>
      <c r="AB52" s="360" t="s">
        <v>347</v>
      </c>
      <c r="AC52" s="360">
        <v>1.7499999999999998E-3</v>
      </c>
      <c r="AD52" s="576" t="s">
        <v>368</v>
      </c>
      <c r="AE52" s="575"/>
      <c r="AF52" s="588"/>
      <c r="AH52" s="319"/>
      <c r="AI52" s="443"/>
      <c r="AJ52" s="444"/>
      <c r="AK52" s="319"/>
      <c r="AL52" s="443"/>
      <c r="AM52" s="443"/>
      <c r="AN52" s="444"/>
      <c r="AO52" s="443"/>
      <c r="AP52" s="443"/>
      <c r="AQ52" s="443"/>
      <c r="AR52" s="445"/>
      <c r="AS52" s="445"/>
      <c r="AT52" s="446"/>
      <c r="AU52" s="443"/>
      <c r="AV52" s="445"/>
      <c r="AW52" s="445"/>
      <c r="AX52" s="443"/>
      <c r="AY52" s="443"/>
      <c r="AZ52" s="443"/>
      <c r="BA52" s="445"/>
      <c r="BB52" s="445"/>
      <c r="BC52" s="447"/>
      <c r="BD52" s="443"/>
      <c r="BE52" s="443"/>
      <c r="BF52" s="443"/>
      <c r="BG52" s="445"/>
      <c r="BH52" s="445"/>
      <c r="BI52" s="443"/>
      <c r="BJ52" s="616"/>
      <c r="BK52" s="618"/>
      <c r="BL52" s="617"/>
      <c r="BM52" s="619"/>
      <c r="BN52" s="506"/>
      <c r="BS52" s="157" t="str">
        <f>IF('INPUT &amp; OUTPUT'!$B$14="Reconfiguration of Lot",AK52,IF('INPUT &amp; OUTPUT'!$B$14="Material Change of Use",E52,""))</f>
        <v/>
      </c>
      <c r="BT52" s="161"/>
      <c r="BU52" s="161"/>
      <c r="BV52" s="161"/>
      <c r="BW52" s="157" t="str">
        <f>IF('INPUT &amp; OUTPUT'!$B$14="Reconfiguration of Lot",IF(AK52&lt;&gt;"",$AO$8,""),IF('INPUT &amp; OUTPUT'!$B$14="Material Change of Use",I52,""))</f>
        <v/>
      </c>
      <c r="BX52" s="161"/>
      <c r="BY52" s="161"/>
      <c r="BZ52" s="157" t="str">
        <f>IF('INPUT &amp; OUTPUT'!$B$14="Reconfiguration of Lot",IF(BW52&lt;&gt;"",$AR$8,""),IF('INPUT &amp; OUTPUT'!$B$14="Material Change of Use",L52,""))</f>
        <v/>
      </c>
      <c r="CA52" s="157" t="str">
        <f>IF('INPUT &amp; OUTPUT'!$B$14="Reconfiguration of Lot",IF(BW52&lt;&gt;"",$AS$8,""),IF('INPUT &amp; OUTPUT'!$B$14="Material Change of Use",M52,""))</f>
        <v/>
      </c>
      <c r="CB52" s="157" t="str">
        <f>IF('INPUT &amp; OUTPUT'!$B$14="Reconfiguration of Lot",AT52,IF('INPUT &amp; OUTPUT'!$B$14="Material Change of Use",N52,""))</f>
        <v/>
      </c>
      <c r="CC52" s="196"/>
      <c r="CD52" s="157" t="str">
        <f>IF('INPUT &amp; OUTPUT'!$B$14="Reconfiguration of Lot",AV52,IF('INPUT &amp; OUTPUT'!$B$14="Material Change of Use",P52,""))</f>
        <v/>
      </c>
      <c r="CE52" s="157" t="str">
        <f>IF('INPUT &amp; OUTPUT'!$B$14="Reconfiguration of Lot",AW52,IF('INPUT &amp; OUTPUT'!$B$14="Material Change of Use",Q52,""))</f>
        <v/>
      </c>
      <c r="CF52" s="157" t="str">
        <f>IF('INPUT &amp; OUTPUT'!$B$14="Reconfiguration of Lot",AX52,IF('INPUT &amp; OUTPUT'!$B$14="Material Change of Use",R52,""))</f>
        <v/>
      </c>
      <c r="CG52" s="196"/>
      <c r="CH52" s="157" t="str">
        <f>IF('INPUT &amp; OUTPUT'!$B$14="Reconfiguration of Lot",BA52,IF('INPUT &amp; OUTPUT'!$B$14="Material Change of Use",T52,""))</f>
        <v/>
      </c>
      <c r="CI52" s="157" t="str">
        <f>IF('INPUT &amp; OUTPUT'!$B$14="Reconfiguration of Lot",BB52,IF('INPUT &amp; OUTPUT'!$B$14="Material Change of Use",U52,""))</f>
        <v/>
      </c>
      <c r="CJ52" s="157" t="str">
        <f>IF('INPUT &amp; OUTPUT'!$B$14="Reconfiguration of Lot",BC52,IF('INPUT &amp; OUTPUT'!$B$14="Material Change of Use",V52,""))</f>
        <v/>
      </c>
      <c r="CK52" s="196"/>
      <c r="CL52" s="236"/>
      <c r="CM52" s="239"/>
      <c r="CN52" s="157" t="str">
        <f>IF('INPUT &amp; OUTPUT'!$B$14="Reconfiguration of Lot",BG52,IF('INPUT &amp; OUTPUT'!$B$14="Material Change of Use",X52,""))</f>
        <v/>
      </c>
      <c r="CO52" s="199" t="str">
        <f>IF('INPUT &amp; OUTPUT'!$B$14="Reconfiguration of Lot",BH52,IF('INPUT &amp; OUTPUT'!$B$14="Material Change of Use",Y52,""))</f>
        <v/>
      </c>
      <c r="CP52" s="157" t="str">
        <f>IF('INPUT &amp; OUTPUT'!$B$14="Reconfiguration of Lot",BI52,IF('INPUT &amp; OUTPUT'!$B$14="Material Change of Use",Z52,""))</f>
        <v/>
      </c>
      <c r="CQ52" s="161"/>
      <c r="CR52" s="244" t="str">
        <f>IF('INPUT &amp; OUTPUT'!$B$14="Reconfiguration of Lot",BJ52,IF('INPUT &amp; OUTPUT'!$B$14="Material Change of Use",AB52,""))</f>
        <v/>
      </c>
      <c r="CS52" s="198" t="str">
        <f>IF('INPUT &amp; OUTPUT'!$B$14="Reconfiguration of Lot",BK52,IF('INPUT &amp; OUTPUT'!$B$14="Material Change of Use",AC52,""))</f>
        <v/>
      </c>
      <c r="CT52" s="199" t="str">
        <f>IF('INPUT &amp; OUTPUT'!$B$14="Reconfiguration of Lot",BL52,IF('INPUT &amp; OUTPUT'!$B$14="Material Change of Use",AD52,""))</f>
        <v/>
      </c>
      <c r="CU52" s="161"/>
      <c r="CV52" s="161"/>
      <c r="CW52" s="160"/>
    </row>
    <row r="53" spans="3:101" ht="12.75" customHeight="1" x14ac:dyDescent="0.25">
      <c r="C53" s="589" t="s">
        <v>270</v>
      </c>
      <c r="D53" s="590" t="s">
        <v>366</v>
      </c>
      <c r="E53" s="569" t="s">
        <v>916</v>
      </c>
      <c r="F53" s="570"/>
      <c r="G53" s="358"/>
      <c r="H53" s="452"/>
      <c r="I53" s="571" t="s">
        <v>270</v>
      </c>
      <c r="J53" s="570"/>
      <c r="K53" s="570"/>
      <c r="L53" s="591" t="s">
        <v>97</v>
      </c>
      <c r="M53" s="591">
        <v>1.7</v>
      </c>
      <c r="N53" s="571" t="s">
        <v>138</v>
      </c>
      <c r="O53" s="570"/>
      <c r="P53" s="591" t="s">
        <v>97</v>
      </c>
      <c r="Q53" s="591">
        <v>8.75</v>
      </c>
      <c r="R53" s="571" t="s">
        <v>138</v>
      </c>
      <c r="S53" s="570"/>
      <c r="T53" s="591" t="s">
        <v>97</v>
      </c>
      <c r="U53" s="591">
        <v>2.4500000000000002</v>
      </c>
      <c r="V53" s="363" t="s">
        <v>706</v>
      </c>
      <c r="W53" s="362"/>
      <c r="X53" s="591" t="s">
        <v>158</v>
      </c>
      <c r="Y53" s="591">
        <v>0.8</v>
      </c>
      <c r="Z53" s="363" t="s">
        <v>251</v>
      </c>
      <c r="AA53" s="592"/>
      <c r="AB53" s="591" t="s">
        <v>347</v>
      </c>
      <c r="AC53" s="591">
        <v>1.7499999999999998E-3</v>
      </c>
      <c r="AD53" s="571" t="s">
        <v>368</v>
      </c>
      <c r="AE53" s="577"/>
      <c r="AF53" s="593"/>
      <c r="AH53" s="319" t="s">
        <v>648</v>
      </c>
      <c r="AI53" s="443"/>
      <c r="AJ53" s="444"/>
      <c r="AK53" s="319" t="s">
        <v>831</v>
      </c>
      <c r="AL53" s="443"/>
      <c r="AM53" s="443"/>
      <c r="AN53" s="444"/>
      <c r="AO53" s="443"/>
      <c r="AP53" s="443"/>
      <c r="AQ53" s="443"/>
      <c r="AR53" s="445"/>
      <c r="AS53" s="445"/>
      <c r="AT53" s="446"/>
      <c r="AU53" s="443"/>
      <c r="AV53" s="445"/>
      <c r="AW53" s="445"/>
      <c r="AX53" s="443"/>
      <c r="AY53" s="443"/>
      <c r="AZ53" s="443"/>
      <c r="BA53" s="445" t="s">
        <v>932</v>
      </c>
      <c r="BB53" s="445" t="s">
        <v>932</v>
      </c>
      <c r="BC53" s="447"/>
      <c r="BD53" s="443"/>
      <c r="BE53" s="443"/>
      <c r="BF53" s="443"/>
      <c r="BG53" s="445"/>
      <c r="BH53" s="445"/>
      <c r="BI53" s="443"/>
      <c r="BJ53" s="445"/>
      <c r="BK53" s="628"/>
      <c r="BL53" s="447"/>
      <c r="BM53" s="629"/>
      <c r="BN53" s="526"/>
      <c r="BS53" s="157" t="str">
        <f>IF('INPUT &amp; OUTPUT'!$B$14="Reconfiguration of Lot",AK53,IF('INPUT &amp; OUTPUT'!$B$14="Material Change of Use",E53,""))</f>
        <v/>
      </c>
      <c r="BT53" s="161"/>
      <c r="BU53" s="161"/>
      <c r="BV53" s="161"/>
      <c r="BW53" s="157" t="str">
        <f>IF('INPUT &amp; OUTPUT'!$B$14="Reconfiguration of Lot",IF(AK53&lt;&gt;"",$AO$8,""),IF('INPUT &amp; OUTPUT'!$B$14="Material Change of Use",I53,""))</f>
        <v/>
      </c>
      <c r="BX53" s="161"/>
      <c r="BY53" s="161"/>
      <c r="BZ53" s="157" t="str">
        <f>IF('INPUT &amp; OUTPUT'!$B$14="Reconfiguration of Lot",IF(BW53&lt;&gt;"",$AR$8,""),IF('INPUT &amp; OUTPUT'!$B$14="Material Change of Use",L53,""))</f>
        <v/>
      </c>
      <c r="CA53" s="157" t="str">
        <f>IF('INPUT &amp; OUTPUT'!$B$14="Reconfiguration of Lot",IF(BW53&lt;&gt;"",$AS$8,""),IF('INPUT &amp; OUTPUT'!$B$14="Material Change of Use",M53,""))</f>
        <v/>
      </c>
      <c r="CB53" s="157" t="str">
        <f>IF('INPUT &amp; OUTPUT'!$B$14="Reconfiguration of Lot",AT53,IF('INPUT &amp; OUTPUT'!$B$14="Material Change of Use",N53,""))</f>
        <v/>
      </c>
      <c r="CC53" s="196"/>
      <c r="CD53" s="157" t="str">
        <f>IF('INPUT &amp; OUTPUT'!$B$14="Reconfiguration of Lot",AV53,IF('INPUT &amp; OUTPUT'!$B$14="Material Change of Use",P53,""))</f>
        <v/>
      </c>
      <c r="CE53" s="157" t="str">
        <f>IF('INPUT &amp; OUTPUT'!$B$14="Reconfiguration of Lot",AW53,IF('INPUT &amp; OUTPUT'!$B$14="Material Change of Use",Q53,""))</f>
        <v/>
      </c>
      <c r="CF53" s="157" t="str">
        <f>IF('INPUT &amp; OUTPUT'!$B$14="Reconfiguration of Lot",AX53,IF('INPUT &amp; OUTPUT'!$B$14="Material Change of Use",R53,""))</f>
        <v/>
      </c>
      <c r="CG53" s="196"/>
      <c r="CH53" s="157" t="str">
        <f>IF('INPUT &amp; OUTPUT'!$B$14="Reconfiguration of Lot",BA53,IF('INPUT &amp; OUTPUT'!$B$14="Material Change of Use",T53,""))</f>
        <v/>
      </c>
      <c r="CI53" s="157" t="str">
        <f>IF('INPUT &amp; OUTPUT'!$B$14="Reconfiguration of Lot",BB53,IF('INPUT &amp; OUTPUT'!$B$14="Material Change of Use",U53,""))</f>
        <v/>
      </c>
      <c r="CJ53" s="157" t="str">
        <f>IF('INPUT &amp; OUTPUT'!$B$14="Reconfiguration of Lot",BC53,IF('INPUT &amp; OUTPUT'!$B$14="Material Change of Use",V53,""))</f>
        <v/>
      </c>
      <c r="CK53" s="196"/>
      <c r="CL53" s="236"/>
      <c r="CM53" s="239"/>
      <c r="CN53" s="157" t="str">
        <f>IF('INPUT &amp; OUTPUT'!$B$14="Reconfiguration of Lot",BG53,IF('INPUT &amp; OUTPUT'!$B$14="Material Change of Use",X53,""))</f>
        <v/>
      </c>
      <c r="CO53" s="199" t="str">
        <f>IF('INPUT &amp; OUTPUT'!$B$14="Reconfiguration of Lot",BH53,IF('INPUT &amp; OUTPUT'!$B$14="Material Change of Use",Y53,""))</f>
        <v/>
      </c>
      <c r="CP53" s="157" t="str">
        <f>IF('INPUT &amp; OUTPUT'!$B$14="Reconfiguration of Lot",BI53,IF('INPUT &amp; OUTPUT'!$B$14="Material Change of Use",Z53,""))</f>
        <v/>
      </c>
      <c r="CQ53" s="161"/>
      <c r="CR53" s="244" t="str">
        <f>IF('INPUT &amp; OUTPUT'!$B$14="Reconfiguration of Lot",BJ53,IF('INPUT &amp; OUTPUT'!$B$14="Material Change of Use",AB53,""))</f>
        <v/>
      </c>
      <c r="CS53" s="198" t="str">
        <f>IF('INPUT &amp; OUTPUT'!$B$14="Reconfiguration of Lot",BK53,IF('INPUT &amp; OUTPUT'!$B$14="Material Change of Use",AC53,""))</f>
        <v/>
      </c>
      <c r="CT53" s="199" t="str">
        <f>IF('INPUT &amp; OUTPUT'!$B$14="Reconfiguration of Lot",BL53,IF('INPUT &amp; OUTPUT'!$B$14="Material Change of Use",AD53,""))</f>
        <v/>
      </c>
      <c r="CU53" s="161"/>
      <c r="CV53" s="161"/>
      <c r="CW53" s="160"/>
    </row>
    <row r="54" spans="3:101" ht="12.75" customHeight="1" x14ac:dyDescent="0.25">
      <c r="C54" s="589" t="s">
        <v>270</v>
      </c>
      <c r="D54" s="590" t="s">
        <v>366</v>
      </c>
      <c r="E54" s="569" t="s">
        <v>917</v>
      </c>
      <c r="F54" s="570"/>
      <c r="G54" s="358"/>
      <c r="H54" s="452"/>
      <c r="I54" s="571" t="s">
        <v>270</v>
      </c>
      <c r="J54" s="570"/>
      <c r="K54" s="570"/>
      <c r="L54" s="591" t="s">
        <v>97</v>
      </c>
      <c r="M54" s="591">
        <v>1.7</v>
      </c>
      <c r="N54" s="571" t="s">
        <v>138</v>
      </c>
      <c r="O54" s="570"/>
      <c r="P54" s="591" t="s">
        <v>97</v>
      </c>
      <c r="Q54" s="591">
        <v>8.75</v>
      </c>
      <c r="R54" s="571" t="s">
        <v>138</v>
      </c>
      <c r="S54" s="570"/>
      <c r="T54" s="591" t="s">
        <v>97</v>
      </c>
      <c r="U54" s="591">
        <v>2.4500000000000002</v>
      </c>
      <c r="V54" s="363" t="s">
        <v>708</v>
      </c>
      <c r="W54" s="362"/>
      <c r="X54" s="591" t="s">
        <v>158</v>
      </c>
      <c r="Y54" s="591">
        <v>1</v>
      </c>
      <c r="Z54" s="363" t="s">
        <v>251</v>
      </c>
      <c r="AA54" s="592"/>
      <c r="AB54" s="591" t="s">
        <v>347</v>
      </c>
      <c r="AC54" s="591">
        <v>1.7499999999999998E-3</v>
      </c>
      <c r="AD54" s="571" t="s">
        <v>368</v>
      </c>
      <c r="AE54" s="577"/>
      <c r="AF54" s="593"/>
      <c r="AH54" s="469" t="s">
        <v>649</v>
      </c>
      <c r="AI54" s="443"/>
      <c r="AJ54" s="444"/>
      <c r="AK54" s="470" t="s">
        <v>832</v>
      </c>
      <c r="AL54" s="443"/>
      <c r="AM54" s="443"/>
      <c r="AN54" s="444"/>
      <c r="AO54" s="443"/>
      <c r="AP54" s="443"/>
      <c r="AQ54" s="443"/>
      <c r="AR54" s="445"/>
      <c r="AS54" s="445"/>
      <c r="AT54" s="446"/>
      <c r="AU54" s="443"/>
      <c r="AV54" s="445"/>
      <c r="AW54" s="445"/>
      <c r="AX54" s="443"/>
      <c r="AY54" s="443"/>
      <c r="AZ54" s="443"/>
      <c r="BA54" s="445" t="s">
        <v>932</v>
      </c>
      <c r="BB54" s="445" t="s">
        <v>932</v>
      </c>
      <c r="BC54" s="447" t="s">
        <v>188</v>
      </c>
      <c r="BD54" s="443"/>
      <c r="BE54" s="443"/>
      <c r="BF54" s="443"/>
      <c r="BG54" s="445">
        <v>0</v>
      </c>
      <c r="BH54" s="445">
        <v>0</v>
      </c>
      <c r="BI54" s="443"/>
      <c r="BJ54" s="473"/>
      <c r="BK54" s="485"/>
      <c r="BL54" s="483"/>
      <c r="BM54" s="620"/>
      <c r="BN54" s="326"/>
      <c r="BS54" s="157" t="str">
        <f>IF('INPUT &amp; OUTPUT'!$B$14="Reconfiguration of Lot",AK54,IF('INPUT &amp; OUTPUT'!$B$14="Material Change of Use",E54,""))</f>
        <v/>
      </c>
      <c r="BT54" s="161"/>
      <c r="BU54" s="161"/>
      <c r="BV54" s="161"/>
      <c r="BW54" s="157" t="str">
        <f>IF('INPUT &amp; OUTPUT'!$B$14="Reconfiguration of Lot",IF(AK54&lt;&gt;"",$AO$8,""),IF('INPUT &amp; OUTPUT'!$B$14="Material Change of Use",I54,""))</f>
        <v/>
      </c>
      <c r="BX54" s="161"/>
      <c r="BY54" s="161"/>
      <c r="BZ54" s="157" t="str">
        <f>IF('INPUT &amp; OUTPUT'!$B$14="Reconfiguration of Lot",IF(BW54&lt;&gt;"",$AR$8,""),IF('INPUT &amp; OUTPUT'!$B$14="Material Change of Use",L54,""))</f>
        <v/>
      </c>
      <c r="CA54" s="157" t="str">
        <f>IF('INPUT &amp; OUTPUT'!$B$14="Reconfiguration of Lot",IF(BW54&lt;&gt;"",$AS$8,""),IF('INPUT &amp; OUTPUT'!$B$14="Material Change of Use",M54,""))</f>
        <v/>
      </c>
      <c r="CB54" s="157" t="str">
        <f>IF('INPUT &amp; OUTPUT'!$B$14="Reconfiguration of Lot",AT54,IF('INPUT &amp; OUTPUT'!$B$14="Material Change of Use",N54,""))</f>
        <v/>
      </c>
      <c r="CC54" s="196"/>
      <c r="CD54" s="157" t="str">
        <f>IF('INPUT &amp; OUTPUT'!$B$14="Reconfiguration of Lot",AV54,IF('INPUT &amp; OUTPUT'!$B$14="Material Change of Use",P54,""))</f>
        <v/>
      </c>
      <c r="CE54" s="157" t="str">
        <f>IF('INPUT &amp; OUTPUT'!$B$14="Reconfiguration of Lot",AW54,IF('INPUT &amp; OUTPUT'!$B$14="Material Change of Use",Q54,""))</f>
        <v/>
      </c>
      <c r="CF54" s="157" t="str">
        <f>IF('INPUT &amp; OUTPUT'!$B$14="Reconfiguration of Lot",AX54,IF('INPUT &amp; OUTPUT'!$B$14="Material Change of Use",R54,""))</f>
        <v/>
      </c>
      <c r="CG54" s="196"/>
      <c r="CH54" s="157" t="str">
        <f>IF('INPUT &amp; OUTPUT'!$B$14="Reconfiguration of Lot",BA54,IF('INPUT &amp; OUTPUT'!$B$14="Material Change of Use",T54,""))</f>
        <v/>
      </c>
      <c r="CI54" s="157" t="str">
        <f>IF('INPUT &amp; OUTPUT'!$B$14="Reconfiguration of Lot",BB54,IF('INPUT &amp; OUTPUT'!$B$14="Material Change of Use",U54,""))</f>
        <v/>
      </c>
      <c r="CJ54" s="157" t="str">
        <f>IF('INPUT &amp; OUTPUT'!$B$14="Reconfiguration of Lot",BC54,IF('INPUT &amp; OUTPUT'!$B$14="Material Change of Use",V54,""))</f>
        <v/>
      </c>
      <c r="CK54" s="196"/>
      <c r="CL54" s="236"/>
      <c r="CM54" s="239"/>
      <c r="CN54" s="157" t="str">
        <f>IF('INPUT &amp; OUTPUT'!$B$14="Reconfiguration of Lot",BG54,IF('INPUT &amp; OUTPUT'!$B$14="Material Change of Use",X54,""))</f>
        <v/>
      </c>
      <c r="CO54" s="199" t="str">
        <f>IF('INPUT &amp; OUTPUT'!$B$14="Reconfiguration of Lot",BH54,IF('INPUT &amp; OUTPUT'!$B$14="Material Change of Use",Y54,""))</f>
        <v/>
      </c>
      <c r="CP54" s="157" t="str">
        <f>IF('INPUT &amp; OUTPUT'!$B$14="Reconfiguration of Lot",BI54,IF('INPUT &amp; OUTPUT'!$B$14="Material Change of Use",Z54,""))</f>
        <v/>
      </c>
      <c r="CQ54" s="161"/>
      <c r="CR54" s="244" t="str">
        <f>IF('INPUT &amp; OUTPUT'!$B$14="Reconfiguration of Lot",BJ54,IF('INPUT &amp; OUTPUT'!$B$14="Material Change of Use",AB54,""))</f>
        <v/>
      </c>
      <c r="CS54" s="198" t="str">
        <f>IF('INPUT &amp; OUTPUT'!$B$14="Reconfiguration of Lot",BK54,IF('INPUT &amp; OUTPUT'!$B$14="Material Change of Use",AC54,""))</f>
        <v/>
      </c>
      <c r="CT54" s="199" t="str">
        <f>IF('INPUT &amp; OUTPUT'!$B$14="Reconfiguration of Lot",BL54,IF('INPUT &amp; OUTPUT'!$B$14="Material Change of Use",AD54,""))</f>
        <v/>
      </c>
      <c r="CU54" s="161"/>
      <c r="CV54" s="161"/>
      <c r="CW54" s="160"/>
    </row>
    <row r="55" spans="3:101" ht="12.75" customHeight="1" x14ac:dyDescent="0.25">
      <c r="C55" s="589" t="s">
        <v>270</v>
      </c>
      <c r="D55" s="590" t="s">
        <v>366</v>
      </c>
      <c r="E55" s="569" t="s">
        <v>918</v>
      </c>
      <c r="F55" s="570"/>
      <c r="G55" s="358"/>
      <c r="H55" s="452"/>
      <c r="I55" s="571" t="s">
        <v>270</v>
      </c>
      <c r="J55" s="570"/>
      <c r="K55" s="570"/>
      <c r="L55" s="591" t="s">
        <v>97</v>
      </c>
      <c r="M55" s="591">
        <v>1.7</v>
      </c>
      <c r="N55" s="571" t="s">
        <v>138</v>
      </c>
      <c r="O55" s="570"/>
      <c r="P55" s="591" t="s">
        <v>97</v>
      </c>
      <c r="Q55" s="591">
        <v>8.75</v>
      </c>
      <c r="R55" s="571" t="s">
        <v>138</v>
      </c>
      <c r="S55" s="570"/>
      <c r="T55" s="591" t="s">
        <v>97</v>
      </c>
      <c r="U55" s="591">
        <v>2.4500000000000002</v>
      </c>
      <c r="V55" s="363" t="s">
        <v>709</v>
      </c>
      <c r="W55" s="362"/>
      <c r="X55" s="591" t="s">
        <v>92</v>
      </c>
      <c r="Y55" s="591">
        <v>0</v>
      </c>
      <c r="Z55" s="363" t="s">
        <v>251</v>
      </c>
      <c r="AA55" s="592"/>
      <c r="AB55" s="591" t="s">
        <v>347</v>
      </c>
      <c r="AC55" s="591">
        <v>1.7499999999999998E-3</v>
      </c>
      <c r="AD55" s="571" t="s">
        <v>368</v>
      </c>
      <c r="AE55" s="577"/>
      <c r="AF55" s="593"/>
      <c r="AH55" s="608" t="s">
        <v>650</v>
      </c>
      <c r="AI55" s="609"/>
      <c r="AJ55" s="610"/>
      <c r="AK55" s="609" t="s">
        <v>650</v>
      </c>
      <c r="AL55" s="609"/>
      <c r="AM55" s="609"/>
      <c r="AN55" s="610"/>
      <c r="AO55" s="609"/>
      <c r="AP55" s="609"/>
      <c r="AQ55" s="609"/>
      <c r="AR55" s="448"/>
      <c r="AS55" s="448"/>
      <c r="AT55" s="615" t="s">
        <v>591</v>
      </c>
      <c r="AU55" s="609"/>
      <c r="AV55" s="448" t="s">
        <v>591</v>
      </c>
      <c r="AW55" s="448"/>
      <c r="AX55" s="609" t="s">
        <v>591</v>
      </c>
      <c r="AY55" s="609"/>
      <c r="AZ55" s="609"/>
      <c r="BA55" s="448" t="s">
        <v>591</v>
      </c>
      <c r="BB55" s="448"/>
      <c r="BC55" s="450" t="s">
        <v>591</v>
      </c>
      <c r="BD55" s="609"/>
      <c r="BE55" s="609"/>
      <c r="BF55" s="609"/>
      <c r="BG55" s="448" t="s">
        <v>591</v>
      </c>
      <c r="BH55" s="448">
        <v>0</v>
      </c>
      <c r="BI55" s="623" t="s">
        <v>591</v>
      </c>
      <c r="BJ55" s="448" t="s">
        <v>591</v>
      </c>
      <c r="BK55" s="449"/>
      <c r="BL55" s="450" t="s">
        <v>816</v>
      </c>
      <c r="BM55" s="434"/>
      <c r="BN55" s="435"/>
      <c r="BS55" s="157" t="str">
        <f>IF('INPUT &amp; OUTPUT'!$B$14="Reconfiguration of Lot",AK55,IF('INPUT &amp; OUTPUT'!$B$14="Material Change of Use",E55,""))</f>
        <v/>
      </c>
      <c r="BT55" s="161"/>
      <c r="BU55" s="161"/>
      <c r="BV55" s="161"/>
      <c r="BW55" s="157" t="str">
        <f>IF('INPUT &amp; OUTPUT'!$B$14="Reconfiguration of Lot",IF(AK55&lt;&gt;"",$AO$8,""),IF('INPUT &amp; OUTPUT'!$B$14="Material Change of Use",I55,""))</f>
        <v/>
      </c>
      <c r="BX55" s="161"/>
      <c r="BY55" s="161"/>
      <c r="BZ55" s="157" t="str">
        <f>IF('INPUT &amp; OUTPUT'!$B$14="Reconfiguration of Lot",IF(BW55&lt;&gt;"",$AR$8,""),IF('INPUT &amp; OUTPUT'!$B$14="Material Change of Use",L55,""))</f>
        <v/>
      </c>
      <c r="CA55" s="157" t="str">
        <f>IF('INPUT &amp; OUTPUT'!$B$14="Reconfiguration of Lot",IF(BW55&lt;&gt;"",$AS$8,""),IF('INPUT &amp; OUTPUT'!$B$14="Material Change of Use",M55,""))</f>
        <v/>
      </c>
      <c r="CB55" s="157" t="str">
        <f>IF('INPUT &amp; OUTPUT'!$B$14="Reconfiguration of Lot",AT55,IF('INPUT &amp; OUTPUT'!$B$14="Material Change of Use",N55,""))</f>
        <v/>
      </c>
      <c r="CC55" s="196"/>
      <c r="CD55" s="157" t="str">
        <f>IF('INPUT &amp; OUTPUT'!$B$14="Reconfiguration of Lot",AV55,IF('INPUT &amp; OUTPUT'!$B$14="Material Change of Use",P55,""))</f>
        <v/>
      </c>
      <c r="CE55" s="157" t="str">
        <f>IF('INPUT &amp; OUTPUT'!$B$14="Reconfiguration of Lot",AW55,IF('INPUT &amp; OUTPUT'!$B$14="Material Change of Use",Q55,""))</f>
        <v/>
      </c>
      <c r="CF55" s="157" t="str">
        <f>IF('INPUT &amp; OUTPUT'!$B$14="Reconfiguration of Lot",AX55,IF('INPUT &amp; OUTPUT'!$B$14="Material Change of Use",R55,""))</f>
        <v/>
      </c>
      <c r="CG55" s="196"/>
      <c r="CH55" s="157" t="str">
        <f>IF('INPUT &amp; OUTPUT'!$B$14="Reconfiguration of Lot",BA55,IF('INPUT &amp; OUTPUT'!$B$14="Material Change of Use",T55,""))</f>
        <v/>
      </c>
      <c r="CI55" s="157" t="str">
        <f>IF('INPUT &amp; OUTPUT'!$B$14="Reconfiguration of Lot",BB55,IF('INPUT &amp; OUTPUT'!$B$14="Material Change of Use",U55,""))</f>
        <v/>
      </c>
      <c r="CJ55" s="157" t="str">
        <f>IF('INPUT &amp; OUTPUT'!$B$14="Reconfiguration of Lot",BC55,IF('INPUT &amp; OUTPUT'!$B$14="Material Change of Use",V55,""))</f>
        <v/>
      </c>
      <c r="CK55" s="196"/>
      <c r="CL55" s="236"/>
      <c r="CM55" s="239"/>
      <c r="CN55" s="157" t="str">
        <f>IF('INPUT &amp; OUTPUT'!$B$14="Reconfiguration of Lot",BG55,IF('INPUT &amp; OUTPUT'!$B$14="Material Change of Use",X55,""))</f>
        <v/>
      </c>
      <c r="CO55" s="199" t="str">
        <f>IF('INPUT &amp; OUTPUT'!$B$14="Reconfiguration of Lot",BH55,IF('INPUT &amp; OUTPUT'!$B$14="Material Change of Use",Y55,""))</f>
        <v/>
      </c>
      <c r="CP55" s="157" t="str">
        <f>IF('INPUT &amp; OUTPUT'!$B$14="Reconfiguration of Lot",BI55,IF('INPUT &amp; OUTPUT'!$B$14="Material Change of Use",Z55,""))</f>
        <v/>
      </c>
      <c r="CQ55" s="161"/>
      <c r="CR55" s="244" t="str">
        <f>IF('INPUT &amp; OUTPUT'!$B$14="Reconfiguration of Lot",BJ55,IF('INPUT &amp; OUTPUT'!$B$14="Material Change of Use",AB55,""))</f>
        <v/>
      </c>
      <c r="CS55" s="198" t="str">
        <f>IF('INPUT &amp; OUTPUT'!$B$14="Reconfiguration of Lot",BK55,IF('INPUT &amp; OUTPUT'!$B$14="Material Change of Use",AC55,""))</f>
        <v/>
      </c>
      <c r="CT55" s="199" t="str">
        <f>IF('INPUT &amp; OUTPUT'!$B$14="Reconfiguration of Lot",BL55,IF('INPUT &amp; OUTPUT'!$B$14="Material Change of Use",AD55,""))</f>
        <v/>
      </c>
      <c r="CU55" s="161"/>
      <c r="CV55" s="161"/>
      <c r="CW55" s="160"/>
    </row>
    <row r="56" spans="3:101" ht="12.75" customHeight="1" x14ac:dyDescent="0.25">
      <c r="C56" s="589" t="s">
        <v>270</v>
      </c>
      <c r="D56" s="590" t="s">
        <v>366</v>
      </c>
      <c r="E56" s="569" t="s">
        <v>919</v>
      </c>
      <c r="F56" s="570"/>
      <c r="G56" s="358"/>
      <c r="H56" s="452"/>
      <c r="I56" s="569" t="s">
        <v>270</v>
      </c>
      <c r="J56" s="362"/>
      <c r="K56" s="362"/>
      <c r="L56" s="591" t="s">
        <v>97</v>
      </c>
      <c r="M56" s="591">
        <v>1.7</v>
      </c>
      <c r="N56" s="569" t="s">
        <v>138</v>
      </c>
      <c r="O56" s="362"/>
      <c r="P56" s="591" t="s">
        <v>97</v>
      </c>
      <c r="Q56" s="591">
        <v>8.75</v>
      </c>
      <c r="R56" s="363" t="s">
        <v>138</v>
      </c>
      <c r="S56" s="362"/>
      <c r="T56" s="591" t="s">
        <v>97</v>
      </c>
      <c r="U56" s="591">
        <v>2.4500000000000002</v>
      </c>
      <c r="V56" s="363" t="s">
        <v>707</v>
      </c>
      <c r="W56" s="362"/>
      <c r="X56" s="591" t="s">
        <v>158</v>
      </c>
      <c r="Y56" s="591">
        <v>1</v>
      </c>
      <c r="Z56" s="363" t="s">
        <v>251</v>
      </c>
      <c r="AA56" s="594"/>
      <c r="AB56" s="591" t="s">
        <v>347</v>
      </c>
      <c r="AC56" s="591">
        <v>1.7499999999999998E-3</v>
      </c>
      <c r="AD56" s="571" t="s">
        <v>368</v>
      </c>
      <c r="AE56" s="577"/>
      <c r="AF56" s="593"/>
      <c r="AH56" s="608" t="s">
        <v>189</v>
      </c>
      <c r="AI56" s="609"/>
      <c r="AJ56" s="610"/>
      <c r="AK56" s="609" t="s">
        <v>730</v>
      </c>
      <c r="AL56" s="609"/>
      <c r="AM56" s="609"/>
      <c r="AN56" s="610"/>
      <c r="AO56" s="609"/>
      <c r="AP56" s="609"/>
      <c r="AQ56" s="609"/>
      <c r="AR56" s="448"/>
      <c r="AS56" s="448"/>
      <c r="AT56" s="615" t="s">
        <v>673</v>
      </c>
      <c r="AU56" s="609"/>
      <c r="AV56" s="448" t="s">
        <v>240</v>
      </c>
      <c r="AW56" s="448">
        <v>7.1</v>
      </c>
      <c r="AX56" s="609" t="s">
        <v>79</v>
      </c>
      <c r="AY56" s="609"/>
      <c r="AZ56" s="609"/>
      <c r="BA56" s="448" t="s">
        <v>240</v>
      </c>
      <c r="BB56" s="448">
        <v>1.9879999999999998</v>
      </c>
      <c r="BC56" s="450" t="s">
        <v>189</v>
      </c>
      <c r="BD56" s="609"/>
      <c r="BE56" s="609"/>
      <c r="BF56" s="609"/>
      <c r="BG56" s="448" t="s">
        <v>240</v>
      </c>
      <c r="BH56" s="448">
        <v>1</v>
      </c>
      <c r="BI56" s="615" t="s">
        <v>189</v>
      </c>
      <c r="BJ56" s="448" t="s">
        <v>240</v>
      </c>
      <c r="BK56" s="449">
        <v>1</v>
      </c>
      <c r="BL56" s="450" t="s">
        <v>816</v>
      </c>
      <c r="BM56" s="434"/>
      <c r="BN56" s="435"/>
      <c r="BS56" s="157" t="str">
        <f>IF('INPUT &amp; OUTPUT'!$B$14="Reconfiguration of Lot",AK56,IF('INPUT &amp; OUTPUT'!$B$14="Material Change of Use",E56,""))</f>
        <v/>
      </c>
      <c r="BT56" s="161"/>
      <c r="BU56" s="161"/>
      <c r="BV56" s="161"/>
      <c r="BW56" s="157" t="str">
        <f>IF('INPUT &amp; OUTPUT'!$B$14="Reconfiguration of Lot",IF(AK56&lt;&gt;"",$AO$8,""),IF('INPUT &amp; OUTPUT'!$B$14="Material Change of Use",I56,""))</f>
        <v/>
      </c>
      <c r="BX56" s="161"/>
      <c r="BY56" s="161"/>
      <c r="BZ56" s="157" t="str">
        <f>IF('INPUT &amp; OUTPUT'!$B$14="Reconfiguration of Lot",IF(BW56&lt;&gt;"",$AR$8,""),IF('INPUT &amp; OUTPUT'!$B$14="Material Change of Use",L56,""))</f>
        <v/>
      </c>
      <c r="CA56" s="157" t="str">
        <f>IF('INPUT &amp; OUTPUT'!$B$14="Reconfiguration of Lot",IF(BW56&lt;&gt;"",$AS$8,""),IF('INPUT &amp; OUTPUT'!$B$14="Material Change of Use",M56,""))</f>
        <v/>
      </c>
      <c r="CB56" s="157" t="str">
        <f>IF('INPUT &amp; OUTPUT'!$B$14="Reconfiguration of Lot",AT56,IF('INPUT &amp; OUTPUT'!$B$14="Material Change of Use",N56,""))</f>
        <v/>
      </c>
      <c r="CC56" s="196"/>
      <c r="CD56" s="157" t="str">
        <f>IF('INPUT &amp; OUTPUT'!$B$14="Reconfiguration of Lot",AV56,IF('INPUT &amp; OUTPUT'!$B$14="Material Change of Use",P56,""))</f>
        <v/>
      </c>
      <c r="CE56" s="157" t="str">
        <f>IF('INPUT &amp; OUTPUT'!$B$14="Reconfiguration of Lot",AW56,IF('INPUT &amp; OUTPUT'!$B$14="Material Change of Use",Q56,""))</f>
        <v/>
      </c>
      <c r="CF56" s="157" t="str">
        <f>IF('INPUT &amp; OUTPUT'!$B$14="Reconfiguration of Lot",AX56,IF('INPUT &amp; OUTPUT'!$B$14="Material Change of Use",R56,""))</f>
        <v/>
      </c>
      <c r="CG56" s="196"/>
      <c r="CH56" s="157" t="str">
        <f>IF('INPUT &amp; OUTPUT'!$B$14="Reconfiguration of Lot",BA56,IF('INPUT &amp; OUTPUT'!$B$14="Material Change of Use",T56,""))</f>
        <v/>
      </c>
      <c r="CI56" s="157" t="str">
        <f>IF('INPUT &amp; OUTPUT'!$B$14="Reconfiguration of Lot",BB56,IF('INPUT &amp; OUTPUT'!$B$14="Material Change of Use",U56,""))</f>
        <v/>
      </c>
      <c r="CJ56" s="157" t="str">
        <f>IF('INPUT &amp; OUTPUT'!$B$14="Reconfiguration of Lot",BC56,IF('INPUT &amp; OUTPUT'!$B$14="Material Change of Use",V56,""))</f>
        <v/>
      </c>
      <c r="CK56" s="196"/>
      <c r="CL56" s="236"/>
      <c r="CM56" s="239"/>
      <c r="CN56" s="157" t="str">
        <f>IF('INPUT &amp; OUTPUT'!$B$14="Reconfiguration of Lot",BG56,IF('INPUT &amp; OUTPUT'!$B$14="Material Change of Use",X56,""))</f>
        <v/>
      </c>
      <c r="CO56" s="199" t="str">
        <f>IF('INPUT &amp; OUTPUT'!$B$14="Reconfiguration of Lot",BH56,IF('INPUT &amp; OUTPUT'!$B$14="Material Change of Use",Y56,""))</f>
        <v/>
      </c>
      <c r="CP56" s="157" t="str">
        <f>IF('INPUT &amp; OUTPUT'!$B$14="Reconfiguration of Lot",BI56,IF('INPUT &amp; OUTPUT'!$B$14="Material Change of Use",Z56,""))</f>
        <v/>
      </c>
      <c r="CQ56" s="161"/>
      <c r="CR56" s="244" t="str">
        <f>IF('INPUT &amp; OUTPUT'!$B$14="Reconfiguration of Lot",BJ56,IF('INPUT &amp; OUTPUT'!$B$14="Material Change of Use",AB56,""))</f>
        <v/>
      </c>
      <c r="CS56" s="198" t="str">
        <f>IF('INPUT &amp; OUTPUT'!$B$14="Reconfiguration of Lot",BK56,IF('INPUT &amp; OUTPUT'!$B$14="Material Change of Use",AC56,""))</f>
        <v/>
      </c>
      <c r="CT56" s="199" t="str">
        <f>IF('INPUT &amp; OUTPUT'!$B$14="Reconfiguration of Lot",BL56,IF('INPUT &amp; OUTPUT'!$B$14="Material Change of Use",AD56,""))</f>
        <v/>
      </c>
      <c r="CU56" s="161"/>
      <c r="CV56" s="161"/>
      <c r="CW56" s="160"/>
    </row>
    <row r="57" spans="3:101" ht="12.75" customHeight="1" x14ac:dyDescent="0.25">
      <c r="C57" s="589" t="s">
        <v>270</v>
      </c>
      <c r="D57" s="590" t="s">
        <v>366</v>
      </c>
      <c r="E57" s="569" t="s">
        <v>942</v>
      </c>
      <c r="F57" s="570"/>
      <c r="G57" s="358"/>
      <c r="H57" s="452"/>
      <c r="I57" s="569" t="s">
        <v>270</v>
      </c>
      <c r="J57" s="362"/>
      <c r="K57" s="362"/>
      <c r="L57" s="591" t="s">
        <v>97</v>
      </c>
      <c r="M57" s="591">
        <v>1.7</v>
      </c>
      <c r="N57" s="569" t="s">
        <v>138</v>
      </c>
      <c r="O57" s="362"/>
      <c r="P57" s="591" t="s">
        <v>97</v>
      </c>
      <c r="Q57" s="591">
        <v>8.75</v>
      </c>
      <c r="R57" s="363" t="s">
        <v>138</v>
      </c>
      <c r="S57" s="362"/>
      <c r="T57" s="591" t="s">
        <v>97</v>
      </c>
      <c r="U57" s="591">
        <v>2.4500000000000002</v>
      </c>
      <c r="V57" s="363" t="s">
        <v>938</v>
      </c>
      <c r="W57" s="362"/>
      <c r="X57" s="591" t="s">
        <v>591</v>
      </c>
      <c r="Y57" s="591" t="s">
        <v>0</v>
      </c>
      <c r="Z57" s="363" t="s">
        <v>251</v>
      </c>
      <c r="AA57" s="594"/>
      <c r="AB57" s="591" t="s">
        <v>347</v>
      </c>
      <c r="AC57" s="591">
        <v>1.7499999999999998E-3</v>
      </c>
      <c r="AD57" s="571" t="s">
        <v>368</v>
      </c>
      <c r="AE57" s="577"/>
      <c r="AF57" s="593"/>
      <c r="AH57" s="608" t="s">
        <v>189</v>
      </c>
      <c r="AI57" s="609"/>
      <c r="AJ57" s="610"/>
      <c r="AK57" s="609" t="s">
        <v>731</v>
      </c>
      <c r="AL57" s="609"/>
      <c r="AM57" s="609"/>
      <c r="AN57" s="610"/>
      <c r="AO57" s="609"/>
      <c r="AP57" s="609"/>
      <c r="AQ57" s="609"/>
      <c r="AR57" s="448"/>
      <c r="AS57" s="448"/>
      <c r="AT57" s="615" t="s">
        <v>674</v>
      </c>
      <c r="AU57" s="609"/>
      <c r="AV57" s="448" t="s">
        <v>240</v>
      </c>
      <c r="AW57" s="448">
        <v>8.6</v>
      </c>
      <c r="AX57" s="609" t="s">
        <v>80</v>
      </c>
      <c r="AY57" s="609"/>
      <c r="AZ57" s="609"/>
      <c r="BA57" s="448" t="s">
        <v>240</v>
      </c>
      <c r="BB57" s="448">
        <v>2.4079999999999999</v>
      </c>
      <c r="BC57" s="450" t="s">
        <v>189</v>
      </c>
      <c r="BD57" s="609"/>
      <c r="BE57" s="609"/>
      <c r="BF57" s="609"/>
      <c r="BG57" s="448" t="s">
        <v>240</v>
      </c>
      <c r="BH57" s="448">
        <v>1</v>
      </c>
      <c r="BI57" s="615" t="s">
        <v>189</v>
      </c>
      <c r="BJ57" s="448" t="s">
        <v>240</v>
      </c>
      <c r="BK57" s="449">
        <v>1</v>
      </c>
      <c r="BL57" s="450" t="s">
        <v>816</v>
      </c>
      <c r="BM57" s="434"/>
      <c r="BN57" s="435"/>
      <c r="BS57" s="157" t="str">
        <f>IF('INPUT &amp; OUTPUT'!$B$14="Reconfiguration of Lot",AK57,IF('INPUT &amp; OUTPUT'!$B$14="Material Change of Use",E57,""))</f>
        <v/>
      </c>
      <c r="BT57" s="161"/>
      <c r="BU57" s="161"/>
      <c r="BV57" s="161"/>
      <c r="BW57" s="157" t="str">
        <f>IF('INPUT &amp; OUTPUT'!$B$14="Reconfiguration of Lot",IF(AK57&lt;&gt;"",$AO$8,""),IF('INPUT &amp; OUTPUT'!$B$14="Material Change of Use",I57,""))</f>
        <v/>
      </c>
      <c r="BX57" s="161"/>
      <c r="BY57" s="161"/>
      <c r="BZ57" s="157" t="str">
        <f>IF('INPUT &amp; OUTPUT'!$B$14="Reconfiguration of Lot",IF(BW57&lt;&gt;"",$AR$8,""),IF('INPUT &amp; OUTPUT'!$B$14="Material Change of Use",L57,""))</f>
        <v/>
      </c>
      <c r="CA57" s="157" t="str">
        <f>IF('INPUT &amp; OUTPUT'!$B$14="Reconfiguration of Lot",IF(BW57&lt;&gt;"",$AS$8,""),IF('INPUT &amp; OUTPUT'!$B$14="Material Change of Use",M57,""))</f>
        <v/>
      </c>
      <c r="CB57" s="157" t="str">
        <f>IF('INPUT &amp; OUTPUT'!$B$14="Reconfiguration of Lot",AT57,IF('INPUT &amp; OUTPUT'!$B$14="Material Change of Use",N57,""))</f>
        <v/>
      </c>
      <c r="CC57" s="196"/>
      <c r="CD57" s="157" t="str">
        <f>IF('INPUT &amp; OUTPUT'!$B$14="Reconfiguration of Lot",AV57,IF('INPUT &amp; OUTPUT'!$B$14="Material Change of Use",P57,""))</f>
        <v/>
      </c>
      <c r="CE57" s="157" t="str">
        <f>IF('INPUT &amp; OUTPUT'!$B$14="Reconfiguration of Lot",AW57,IF('INPUT &amp; OUTPUT'!$B$14="Material Change of Use",Q57,""))</f>
        <v/>
      </c>
      <c r="CF57" s="157" t="str">
        <f>IF('INPUT &amp; OUTPUT'!$B$14="Reconfiguration of Lot",AX57,IF('INPUT &amp; OUTPUT'!$B$14="Material Change of Use",R57,""))</f>
        <v/>
      </c>
      <c r="CG57" s="196"/>
      <c r="CH57" s="157" t="str">
        <f>IF('INPUT &amp; OUTPUT'!$B$14="Reconfiguration of Lot",BA57,IF('INPUT &amp; OUTPUT'!$B$14="Material Change of Use",T57,""))</f>
        <v/>
      </c>
      <c r="CI57" s="157" t="str">
        <f>IF('INPUT &amp; OUTPUT'!$B$14="Reconfiguration of Lot",BB57,IF('INPUT &amp; OUTPUT'!$B$14="Material Change of Use",U57,""))</f>
        <v/>
      </c>
      <c r="CJ57" s="157" t="str">
        <f>IF('INPUT &amp; OUTPUT'!$B$14="Reconfiguration of Lot",BC57,IF('INPUT &amp; OUTPUT'!$B$14="Material Change of Use",V57,""))</f>
        <v/>
      </c>
      <c r="CK57" s="196"/>
      <c r="CL57" s="236"/>
      <c r="CM57" s="239"/>
      <c r="CN57" s="157" t="str">
        <f>IF('INPUT &amp; OUTPUT'!$B$14="Reconfiguration of Lot",BG57,IF('INPUT &amp; OUTPUT'!$B$14="Material Change of Use",X57,""))</f>
        <v/>
      </c>
      <c r="CO57" s="199" t="str">
        <f>IF('INPUT &amp; OUTPUT'!$B$14="Reconfiguration of Lot",BH57,IF('INPUT &amp; OUTPUT'!$B$14="Material Change of Use",Y57,""))</f>
        <v/>
      </c>
      <c r="CP57" s="157" t="str">
        <f>IF('INPUT &amp; OUTPUT'!$B$14="Reconfiguration of Lot",BI57,IF('INPUT &amp; OUTPUT'!$B$14="Material Change of Use",Z57,""))</f>
        <v/>
      </c>
      <c r="CQ57" s="161"/>
      <c r="CR57" s="244" t="str">
        <f>IF('INPUT &amp; OUTPUT'!$B$14="Reconfiguration of Lot",BJ57,IF('INPUT &amp; OUTPUT'!$B$14="Material Change of Use",AB57,""))</f>
        <v/>
      </c>
      <c r="CS57" s="198" t="str">
        <f>IF('INPUT &amp; OUTPUT'!$B$14="Reconfiguration of Lot",BK57,IF('INPUT &amp; OUTPUT'!$B$14="Material Change of Use",AC57,""))</f>
        <v/>
      </c>
      <c r="CT57" s="199" t="str">
        <f>IF('INPUT &amp; OUTPUT'!$B$14="Reconfiguration of Lot",BL57,IF('INPUT &amp; OUTPUT'!$B$14="Material Change of Use",AD57,""))</f>
        <v/>
      </c>
      <c r="CU57" s="161"/>
      <c r="CV57" s="161"/>
      <c r="CW57" s="160"/>
    </row>
    <row r="58" spans="3:101" ht="12.75" customHeight="1" x14ac:dyDescent="0.25">
      <c r="C58" s="583" t="s">
        <v>139</v>
      </c>
      <c r="D58" s="584" t="s">
        <v>362</v>
      </c>
      <c r="E58" s="560" t="s">
        <v>870</v>
      </c>
      <c r="F58" s="464"/>
      <c r="G58" s="566"/>
      <c r="H58" s="567"/>
      <c r="I58" s="576" t="s">
        <v>139</v>
      </c>
      <c r="J58" s="464"/>
      <c r="K58" s="464"/>
      <c r="L58" s="360" t="s">
        <v>97</v>
      </c>
      <c r="M58" s="360">
        <v>2.8</v>
      </c>
      <c r="N58" s="576" t="s">
        <v>139</v>
      </c>
      <c r="O58" s="464"/>
      <c r="P58" s="360" t="s">
        <v>158</v>
      </c>
      <c r="Q58" s="360">
        <v>10</v>
      </c>
      <c r="R58" s="576" t="s">
        <v>139</v>
      </c>
      <c r="S58" s="464"/>
      <c r="T58" s="360" t="s">
        <v>158</v>
      </c>
      <c r="U58" s="360">
        <v>2.8</v>
      </c>
      <c r="V58" s="574" t="s">
        <v>705</v>
      </c>
      <c r="W58" s="359"/>
      <c r="X58" s="360" t="s">
        <v>158</v>
      </c>
      <c r="Y58" s="360">
        <v>0.8</v>
      </c>
      <c r="Z58" s="574" t="s">
        <v>250</v>
      </c>
      <c r="AA58" s="587"/>
      <c r="AB58" s="360" t="s">
        <v>158</v>
      </c>
      <c r="AC58" s="360">
        <v>1</v>
      </c>
      <c r="AD58" s="576" t="s">
        <v>367</v>
      </c>
      <c r="AE58" s="575"/>
      <c r="AF58" s="588"/>
      <c r="AH58" s="608" t="s">
        <v>189</v>
      </c>
      <c r="AI58" s="609"/>
      <c r="AJ58" s="610"/>
      <c r="AK58" s="609" t="s">
        <v>732</v>
      </c>
      <c r="AL58" s="609"/>
      <c r="AM58" s="609"/>
      <c r="AN58" s="610"/>
      <c r="AO58" s="609"/>
      <c r="AP58" s="609"/>
      <c r="AQ58" s="609"/>
      <c r="AR58" s="448"/>
      <c r="AS58" s="448"/>
      <c r="AT58" s="615" t="s">
        <v>675</v>
      </c>
      <c r="AU58" s="609"/>
      <c r="AV58" s="448" t="s">
        <v>240</v>
      </c>
      <c r="AW58" s="448">
        <v>9.2999999999999989</v>
      </c>
      <c r="AX58" s="609" t="s">
        <v>81</v>
      </c>
      <c r="AY58" s="609"/>
      <c r="AZ58" s="609"/>
      <c r="BA58" s="448" t="s">
        <v>240</v>
      </c>
      <c r="BB58" s="448">
        <v>2.6039999999999996</v>
      </c>
      <c r="BC58" s="450" t="s">
        <v>189</v>
      </c>
      <c r="BD58" s="609"/>
      <c r="BE58" s="609"/>
      <c r="BF58" s="609"/>
      <c r="BG58" s="448" t="s">
        <v>240</v>
      </c>
      <c r="BH58" s="448">
        <v>1</v>
      </c>
      <c r="BI58" s="615" t="s">
        <v>189</v>
      </c>
      <c r="BJ58" s="448" t="s">
        <v>240</v>
      </c>
      <c r="BK58" s="449">
        <v>1</v>
      </c>
      <c r="BL58" s="450" t="s">
        <v>816</v>
      </c>
      <c r="BM58" s="434"/>
      <c r="BN58" s="435"/>
      <c r="BS58" s="157" t="str">
        <f>IF('INPUT &amp; OUTPUT'!$B$14="Reconfiguration of Lot",AK58,IF('INPUT &amp; OUTPUT'!$B$14="Material Change of Use",E58,""))</f>
        <v/>
      </c>
      <c r="BT58" s="161"/>
      <c r="BU58" s="161"/>
      <c r="BV58" s="161"/>
      <c r="BW58" s="157" t="str">
        <f>IF('INPUT &amp; OUTPUT'!$B$14="Reconfiguration of Lot",IF(AK58&lt;&gt;"",$AO$8,""),IF('INPUT &amp; OUTPUT'!$B$14="Material Change of Use",I58,""))</f>
        <v/>
      </c>
      <c r="BX58" s="161"/>
      <c r="BY58" s="161"/>
      <c r="BZ58" s="157" t="str">
        <f>IF('INPUT &amp; OUTPUT'!$B$14="Reconfiguration of Lot",IF(BW58&lt;&gt;"",$AR$8,""),IF('INPUT &amp; OUTPUT'!$B$14="Material Change of Use",L58,""))</f>
        <v/>
      </c>
      <c r="CA58" s="157" t="str">
        <f>IF('INPUT &amp; OUTPUT'!$B$14="Reconfiguration of Lot",IF(BW58&lt;&gt;"",$AS$8,""),IF('INPUT &amp; OUTPUT'!$B$14="Material Change of Use",M58,""))</f>
        <v/>
      </c>
      <c r="CB58" s="157" t="str">
        <f>IF('INPUT &amp; OUTPUT'!$B$14="Reconfiguration of Lot",AT58,IF('INPUT &amp; OUTPUT'!$B$14="Material Change of Use",N58,""))</f>
        <v/>
      </c>
      <c r="CC58" s="196"/>
      <c r="CD58" s="157" t="str">
        <f>IF('INPUT &amp; OUTPUT'!$B$14="Reconfiguration of Lot",AV58,IF('INPUT &amp; OUTPUT'!$B$14="Material Change of Use",P58,""))</f>
        <v/>
      </c>
      <c r="CE58" s="157" t="str">
        <f>IF('INPUT &amp; OUTPUT'!$B$14="Reconfiguration of Lot",AW58,IF('INPUT &amp; OUTPUT'!$B$14="Material Change of Use",Q58,""))</f>
        <v/>
      </c>
      <c r="CF58" s="157" t="str">
        <f>IF('INPUT &amp; OUTPUT'!$B$14="Reconfiguration of Lot",AX58,IF('INPUT &amp; OUTPUT'!$B$14="Material Change of Use",R58,""))</f>
        <v/>
      </c>
      <c r="CG58" s="196"/>
      <c r="CH58" s="157" t="str">
        <f>IF('INPUT &amp; OUTPUT'!$B$14="Reconfiguration of Lot",BA58,IF('INPUT &amp; OUTPUT'!$B$14="Material Change of Use",T58,""))</f>
        <v/>
      </c>
      <c r="CI58" s="157" t="str">
        <f>IF('INPUT &amp; OUTPUT'!$B$14="Reconfiguration of Lot",BB58,IF('INPUT &amp; OUTPUT'!$B$14="Material Change of Use",U58,""))</f>
        <v/>
      </c>
      <c r="CJ58" s="157" t="str">
        <f>IF('INPUT &amp; OUTPUT'!$B$14="Reconfiguration of Lot",BC58,IF('INPUT &amp; OUTPUT'!$B$14="Material Change of Use",V58,""))</f>
        <v/>
      </c>
      <c r="CK58" s="196"/>
      <c r="CL58" s="236"/>
      <c r="CM58" s="239"/>
      <c r="CN58" s="157" t="str">
        <f>IF('INPUT &amp; OUTPUT'!$B$14="Reconfiguration of Lot",BG58,IF('INPUT &amp; OUTPUT'!$B$14="Material Change of Use",X58,""))</f>
        <v/>
      </c>
      <c r="CO58" s="199" t="str">
        <f>IF('INPUT &amp; OUTPUT'!$B$14="Reconfiguration of Lot",BH58,IF('INPUT &amp; OUTPUT'!$B$14="Material Change of Use",Y58,""))</f>
        <v/>
      </c>
      <c r="CP58" s="157" t="str">
        <f>IF('INPUT &amp; OUTPUT'!$B$14="Reconfiguration of Lot",BI58,IF('INPUT &amp; OUTPUT'!$B$14="Material Change of Use",Z58,""))</f>
        <v/>
      </c>
      <c r="CQ58" s="161"/>
      <c r="CR58" s="244" t="str">
        <f>IF('INPUT &amp; OUTPUT'!$B$14="Reconfiguration of Lot",BJ58,IF('INPUT &amp; OUTPUT'!$B$14="Material Change of Use",AB58,""))</f>
        <v/>
      </c>
      <c r="CS58" s="198" t="str">
        <f>IF('INPUT &amp; OUTPUT'!$B$14="Reconfiguration of Lot",BK58,IF('INPUT &amp; OUTPUT'!$B$14="Material Change of Use",AC58,""))</f>
        <v/>
      </c>
      <c r="CT58" s="199" t="str">
        <f>IF('INPUT &amp; OUTPUT'!$B$14="Reconfiguration of Lot",BL58,IF('INPUT &amp; OUTPUT'!$B$14="Material Change of Use",AD58,""))</f>
        <v/>
      </c>
      <c r="CU58" s="161"/>
      <c r="CV58" s="161"/>
      <c r="CW58" s="160"/>
    </row>
    <row r="59" spans="3:101" ht="12.75" customHeight="1" x14ac:dyDescent="0.25">
      <c r="C59" s="589" t="s">
        <v>139</v>
      </c>
      <c r="D59" s="590" t="s">
        <v>362</v>
      </c>
      <c r="E59" s="569" t="s">
        <v>871</v>
      </c>
      <c r="F59" s="570"/>
      <c r="G59" s="358"/>
      <c r="H59" s="452"/>
      <c r="I59" s="571" t="s">
        <v>139</v>
      </c>
      <c r="J59" s="570"/>
      <c r="K59" s="570"/>
      <c r="L59" s="591" t="s">
        <v>97</v>
      </c>
      <c r="M59" s="591">
        <v>2.8</v>
      </c>
      <c r="N59" s="571" t="s">
        <v>139</v>
      </c>
      <c r="O59" s="570"/>
      <c r="P59" s="591" t="s">
        <v>158</v>
      </c>
      <c r="Q59" s="591">
        <v>10</v>
      </c>
      <c r="R59" s="571" t="s">
        <v>139</v>
      </c>
      <c r="S59" s="570"/>
      <c r="T59" s="591" t="s">
        <v>158</v>
      </c>
      <c r="U59" s="591">
        <v>2.8</v>
      </c>
      <c r="V59" s="363" t="s">
        <v>706</v>
      </c>
      <c r="W59" s="362"/>
      <c r="X59" s="591" t="s">
        <v>158</v>
      </c>
      <c r="Y59" s="591">
        <v>0.8</v>
      </c>
      <c r="Z59" s="363" t="s">
        <v>250</v>
      </c>
      <c r="AA59" s="592"/>
      <c r="AB59" s="591" t="s">
        <v>158</v>
      </c>
      <c r="AC59" s="591">
        <v>1</v>
      </c>
      <c r="AD59" s="571" t="s">
        <v>367</v>
      </c>
      <c r="AE59" s="577"/>
      <c r="AF59" s="593"/>
      <c r="AH59" s="608" t="s">
        <v>189</v>
      </c>
      <c r="AI59" s="609"/>
      <c r="AJ59" s="610"/>
      <c r="AK59" s="609" t="s">
        <v>733</v>
      </c>
      <c r="AL59" s="609"/>
      <c r="AM59" s="609"/>
      <c r="AN59" s="610"/>
      <c r="AO59" s="609"/>
      <c r="AP59" s="609"/>
      <c r="AQ59" s="609"/>
      <c r="AR59" s="448"/>
      <c r="AS59" s="448"/>
      <c r="AT59" s="615" t="s">
        <v>676</v>
      </c>
      <c r="AU59" s="609"/>
      <c r="AV59" s="448" t="s">
        <v>240</v>
      </c>
      <c r="AW59" s="448">
        <v>10</v>
      </c>
      <c r="AX59" s="609" t="s">
        <v>692</v>
      </c>
      <c r="AY59" s="609"/>
      <c r="AZ59" s="609"/>
      <c r="BA59" s="448" t="s">
        <v>240</v>
      </c>
      <c r="BB59" s="448">
        <v>2.8</v>
      </c>
      <c r="BC59" s="450" t="s">
        <v>189</v>
      </c>
      <c r="BD59" s="609"/>
      <c r="BE59" s="609"/>
      <c r="BF59" s="609"/>
      <c r="BG59" s="448" t="s">
        <v>240</v>
      </c>
      <c r="BH59" s="448">
        <v>1</v>
      </c>
      <c r="BI59" s="615" t="s">
        <v>189</v>
      </c>
      <c r="BJ59" s="448" t="s">
        <v>240</v>
      </c>
      <c r="BK59" s="449">
        <v>1</v>
      </c>
      <c r="BL59" s="450" t="s">
        <v>816</v>
      </c>
      <c r="BM59" s="434"/>
      <c r="BN59" s="435"/>
      <c r="BS59" s="157" t="str">
        <f>IF('INPUT &amp; OUTPUT'!$B$14="Reconfiguration of Lot",AK59,IF('INPUT &amp; OUTPUT'!$B$14="Material Change of Use",E59,""))</f>
        <v/>
      </c>
      <c r="BT59" s="161"/>
      <c r="BU59" s="161"/>
      <c r="BV59" s="161"/>
      <c r="BW59" s="157" t="str">
        <f>IF('INPUT &amp; OUTPUT'!$B$14="Reconfiguration of Lot",IF(AK59&lt;&gt;"",$AO$8,""),IF('INPUT &amp; OUTPUT'!$B$14="Material Change of Use",I59,""))</f>
        <v/>
      </c>
      <c r="BX59" s="161"/>
      <c r="BY59" s="161"/>
      <c r="BZ59" s="157" t="str">
        <f>IF('INPUT &amp; OUTPUT'!$B$14="Reconfiguration of Lot",IF(BW59&lt;&gt;"",$AR$8,""),IF('INPUT &amp; OUTPUT'!$B$14="Material Change of Use",L59,""))</f>
        <v/>
      </c>
      <c r="CA59" s="157" t="str">
        <f>IF('INPUT &amp; OUTPUT'!$B$14="Reconfiguration of Lot",IF(BW59&lt;&gt;"",$AS$8,""),IF('INPUT &amp; OUTPUT'!$B$14="Material Change of Use",M59,""))</f>
        <v/>
      </c>
      <c r="CB59" s="157" t="str">
        <f>IF('INPUT &amp; OUTPUT'!$B$14="Reconfiguration of Lot",AT59,IF('INPUT &amp; OUTPUT'!$B$14="Material Change of Use",N59,""))</f>
        <v/>
      </c>
      <c r="CC59" s="196"/>
      <c r="CD59" s="157" t="str">
        <f>IF('INPUT &amp; OUTPUT'!$B$14="Reconfiguration of Lot",AV59,IF('INPUT &amp; OUTPUT'!$B$14="Material Change of Use",P59,""))</f>
        <v/>
      </c>
      <c r="CE59" s="157" t="str">
        <f>IF('INPUT &amp; OUTPUT'!$B$14="Reconfiguration of Lot",AW59,IF('INPUT &amp; OUTPUT'!$B$14="Material Change of Use",Q59,""))</f>
        <v/>
      </c>
      <c r="CF59" s="157" t="str">
        <f>IF('INPUT &amp; OUTPUT'!$B$14="Reconfiguration of Lot",AX59,IF('INPUT &amp; OUTPUT'!$B$14="Material Change of Use",R59,""))</f>
        <v/>
      </c>
      <c r="CG59" s="196"/>
      <c r="CH59" s="157" t="str">
        <f>IF('INPUT &amp; OUTPUT'!$B$14="Reconfiguration of Lot",BA59,IF('INPUT &amp; OUTPUT'!$B$14="Material Change of Use",T59,""))</f>
        <v/>
      </c>
      <c r="CI59" s="157" t="str">
        <f>IF('INPUT &amp; OUTPUT'!$B$14="Reconfiguration of Lot",BB59,IF('INPUT &amp; OUTPUT'!$B$14="Material Change of Use",U59,""))</f>
        <v/>
      </c>
      <c r="CJ59" s="157" t="str">
        <f>IF('INPUT &amp; OUTPUT'!$B$14="Reconfiguration of Lot",BC59,IF('INPUT &amp; OUTPUT'!$B$14="Material Change of Use",V59,""))</f>
        <v/>
      </c>
      <c r="CK59" s="196"/>
      <c r="CL59" s="236"/>
      <c r="CM59" s="239"/>
      <c r="CN59" s="157" t="str">
        <f>IF('INPUT &amp; OUTPUT'!$B$14="Reconfiguration of Lot",BG59,IF('INPUT &amp; OUTPUT'!$B$14="Material Change of Use",X59,""))</f>
        <v/>
      </c>
      <c r="CO59" s="199" t="str">
        <f>IF('INPUT &amp; OUTPUT'!$B$14="Reconfiguration of Lot",BH59,IF('INPUT &amp; OUTPUT'!$B$14="Material Change of Use",Y59,""))</f>
        <v/>
      </c>
      <c r="CP59" s="157" t="str">
        <f>IF('INPUT &amp; OUTPUT'!$B$14="Reconfiguration of Lot",BI59,IF('INPUT &amp; OUTPUT'!$B$14="Material Change of Use",Z59,""))</f>
        <v/>
      </c>
      <c r="CQ59" s="161"/>
      <c r="CR59" s="244" t="str">
        <f>IF('INPUT &amp; OUTPUT'!$B$14="Reconfiguration of Lot",BJ59,IF('INPUT &amp; OUTPUT'!$B$14="Material Change of Use",AB59,""))</f>
        <v/>
      </c>
      <c r="CS59" s="198" t="str">
        <f>IF('INPUT &amp; OUTPUT'!$B$14="Reconfiguration of Lot",BK59,IF('INPUT &amp; OUTPUT'!$B$14="Material Change of Use",AC59,""))</f>
        <v/>
      </c>
      <c r="CT59" s="199" t="str">
        <f>IF('INPUT &amp; OUTPUT'!$B$14="Reconfiguration of Lot",BL59,IF('INPUT &amp; OUTPUT'!$B$14="Material Change of Use",AD59,""))</f>
        <v/>
      </c>
      <c r="CU59" s="161"/>
      <c r="CV59" s="161"/>
      <c r="CW59" s="160"/>
    </row>
    <row r="60" spans="3:101" ht="12.75" customHeight="1" x14ac:dyDescent="0.25">
      <c r="C60" s="589" t="s">
        <v>139</v>
      </c>
      <c r="D60" s="590" t="s">
        <v>362</v>
      </c>
      <c r="E60" s="569" t="s">
        <v>873</v>
      </c>
      <c r="F60" s="570"/>
      <c r="G60" s="358"/>
      <c r="H60" s="452"/>
      <c r="I60" s="571" t="s">
        <v>139</v>
      </c>
      <c r="J60" s="570"/>
      <c r="K60" s="570"/>
      <c r="L60" s="591" t="s">
        <v>97</v>
      </c>
      <c r="M60" s="591">
        <v>2.8</v>
      </c>
      <c r="N60" s="571" t="s">
        <v>139</v>
      </c>
      <c r="O60" s="570"/>
      <c r="P60" s="591" t="s">
        <v>158</v>
      </c>
      <c r="Q60" s="591">
        <v>10</v>
      </c>
      <c r="R60" s="571" t="s">
        <v>139</v>
      </c>
      <c r="S60" s="570"/>
      <c r="T60" s="591" t="s">
        <v>158</v>
      </c>
      <c r="U60" s="591">
        <v>2.8</v>
      </c>
      <c r="V60" s="363" t="s">
        <v>708</v>
      </c>
      <c r="W60" s="362"/>
      <c r="X60" s="591" t="s">
        <v>158</v>
      </c>
      <c r="Y60" s="591">
        <v>1</v>
      </c>
      <c r="Z60" s="363" t="s">
        <v>250</v>
      </c>
      <c r="AA60" s="592"/>
      <c r="AB60" s="591" t="s">
        <v>158</v>
      </c>
      <c r="AC60" s="591">
        <v>1</v>
      </c>
      <c r="AD60" s="571" t="s">
        <v>367</v>
      </c>
      <c r="AE60" s="577"/>
      <c r="AF60" s="593"/>
      <c r="AH60" s="608" t="s">
        <v>190</v>
      </c>
      <c r="AI60" s="609"/>
      <c r="AJ60" s="610"/>
      <c r="AK60" s="609" t="s">
        <v>734</v>
      </c>
      <c r="AL60" s="609"/>
      <c r="AM60" s="609"/>
      <c r="AN60" s="610"/>
      <c r="AO60" s="609"/>
      <c r="AP60" s="609"/>
      <c r="AQ60" s="609"/>
      <c r="AR60" s="448"/>
      <c r="AS60" s="448"/>
      <c r="AT60" s="615" t="s">
        <v>681</v>
      </c>
      <c r="AU60" s="609"/>
      <c r="AV60" s="448" t="s">
        <v>240</v>
      </c>
      <c r="AW60" s="448">
        <v>28</v>
      </c>
      <c r="AX60" s="609" t="s">
        <v>182</v>
      </c>
      <c r="AY60" s="609"/>
      <c r="AZ60" s="609"/>
      <c r="BA60" s="448" t="s">
        <v>240</v>
      </c>
      <c r="BB60" s="448">
        <v>2.8</v>
      </c>
      <c r="BC60" s="450" t="s">
        <v>190</v>
      </c>
      <c r="BD60" s="609"/>
      <c r="BE60" s="609"/>
      <c r="BF60" s="609"/>
      <c r="BG60" s="448" t="s">
        <v>240</v>
      </c>
      <c r="BH60" s="448">
        <v>1</v>
      </c>
      <c r="BI60" s="615" t="s">
        <v>189</v>
      </c>
      <c r="BJ60" s="448" t="s">
        <v>240</v>
      </c>
      <c r="BK60" s="449">
        <v>1</v>
      </c>
      <c r="BL60" s="450" t="s">
        <v>816</v>
      </c>
      <c r="BM60" s="434"/>
      <c r="BN60" s="435"/>
      <c r="BS60" s="157" t="str">
        <f>IF('INPUT &amp; OUTPUT'!$B$14="Reconfiguration of Lot",AK60,IF('INPUT &amp; OUTPUT'!$B$14="Material Change of Use",E60,""))</f>
        <v/>
      </c>
      <c r="BT60" s="161"/>
      <c r="BU60" s="161"/>
      <c r="BV60" s="161"/>
      <c r="BW60" s="157" t="str">
        <f>IF('INPUT &amp; OUTPUT'!$B$14="Reconfiguration of Lot",IF(AK60&lt;&gt;"",$AO$8,""),IF('INPUT &amp; OUTPUT'!$B$14="Material Change of Use",I60,""))</f>
        <v/>
      </c>
      <c r="BX60" s="161"/>
      <c r="BY60" s="161"/>
      <c r="BZ60" s="157" t="str">
        <f>IF('INPUT &amp; OUTPUT'!$B$14="Reconfiguration of Lot",IF(BW60&lt;&gt;"",$AR$8,""),IF('INPUT &amp; OUTPUT'!$B$14="Material Change of Use",L60,""))</f>
        <v/>
      </c>
      <c r="CA60" s="157" t="str">
        <f>IF('INPUT &amp; OUTPUT'!$B$14="Reconfiguration of Lot",IF(BW60&lt;&gt;"",$AS$8,""),IF('INPUT &amp; OUTPUT'!$B$14="Material Change of Use",M60,""))</f>
        <v/>
      </c>
      <c r="CB60" s="157" t="str">
        <f>IF('INPUT &amp; OUTPUT'!$B$14="Reconfiguration of Lot",AT60,IF('INPUT &amp; OUTPUT'!$B$14="Material Change of Use",N60,""))</f>
        <v/>
      </c>
      <c r="CC60" s="196"/>
      <c r="CD60" s="157" t="str">
        <f>IF('INPUT &amp; OUTPUT'!$B$14="Reconfiguration of Lot",AV60,IF('INPUT &amp; OUTPUT'!$B$14="Material Change of Use",P60,""))</f>
        <v/>
      </c>
      <c r="CE60" s="157" t="str">
        <f>IF('INPUT &amp; OUTPUT'!$B$14="Reconfiguration of Lot",AW60,IF('INPUT &amp; OUTPUT'!$B$14="Material Change of Use",Q60,""))</f>
        <v/>
      </c>
      <c r="CF60" s="157" t="str">
        <f>IF('INPUT &amp; OUTPUT'!$B$14="Reconfiguration of Lot",AX60,IF('INPUT &amp; OUTPUT'!$B$14="Material Change of Use",R60,""))</f>
        <v/>
      </c>
      <c r="CG60" s="196"/>
      <c r="CH60" s="157" t="str">
        <f>IF('INPUT &amp; OUTPUT'!$B$14="Reconfiguration of Lot",BA60,IF('INPUT &amp; OUTPUT'!$B$14="Material Change of Use",T60,""))</f>
        <v/>
      </c>
      <c r="CI60" s="157" t="str">
        <f>IF('INPUT &amp; OUTPUT'!$B$14="Reconfiguration of Lot",BB60,IF('INPUT &amp; OUTPUT'!$B$14="Material Change of Use",U60,""))</f>
        <v/>
      </c>
      <c r="CJ60" s="157" t="str">
        <f>IF('INPUT &amp; OUTPUT'!$B$14="Reconfiguration of Lot",BC60,IF('INPUT &amp; OUTPUT'!$B$14="Material Change of Use",V60,""))</f>
        <v/>
      </c>
      <c r="CK60" s="196"/>
      <c r="CL60" s="236"/>
      <c r="CM60" s="239"/>
      <c r="CN60" s="157" t="str">
        <f>IF('INPUT &amp; OUTPUT'!$B$14="Reconfiguration of Lot",BG60,IF('INPUT &amp; OUTPUT'!$B$14="Material Change of Use",X60,""))</f>
        <v/>
      </c>
      <c r="CO60" s="199" t="str">
        <f>IF('INPUT &amp; OUTPUT'!$B$14="Reconfiguration of Lot",BH60,IF('INPUT &amp; OUTPUT'!$B$14="Material Change of Use",Y60,""))</f>
        <v/>
      </c>
      <c r="CP60" s="157" t="str">
        <f>IF('INPUT &amp; OUTPUT'!$B$14="Reconfiguration of Lot",BI60,IF('INPUT &amp; OUTPUT'!$B$14="Material Change of Use",Z60,""))</f>
        <v/>
      </c>
      <c r="CQ60" s="161"/>
      <c r="CR60" s="244" t="str">
        <f>IF('INPUT &amp; OUTPUT'!$B$14="Reconfiguration of Lot",BJ60,IF('INPUT &amp; OUTPUT'!$B$14="Material Change of Use",AB60,""))</f>
        <v/>
      </c>
      <c r="CS60" s="198" t="str">
        <f>IF('INPUT &amp; OUTPUT'!$B$14="Reconfiguration of Lot",BK60,IF('INPUT &amp; OUTPUT'!$B$14="Material Change of Use",AC60,""))</f>
        <v/>
      </c>
      <c r="CT60" s="199" t="str">
        <f>IF('INPUT &amp; OUTPUT'!$B$14="Reconfiguration of Lot",BL60,IF('INPUT &amp; OUTPUT'!$B$14="Material Change of Use",AD60,""))</f>
        <v/>
      </c>
      <c r="CU60" s="161"/>
      <c r="CV60" s="161"/>
      <c r="CW60" s="160"/>
    </row>
    <row r="61" spans="3:101" ht="12.75" customHeight="1" x14ac:dyDescent="0.25">
      <c r="C61" s="589" t="s">
        <v>139</v>
      </c>
      <c r="D61" s="590" t="s">
        <v>362</v>
      </c>
      <c r="E61" s="569" t="s">
        <v>874</v>
      </c>
      <c r="F61" s="570"/>
      <c r="G61" s="358"/>
      <c r="H61" s="452"/>
      <c r="I61" s="571" t="s">
        <v>139</v>
      </c>
      <c r="J61" s="570"/>
      <c r="K61" s="570"/>
      <c r="L61" s="591" t="s">
        <v>97</v>
      </c>
      <c r="M61" s="591">
        <v>2.8</v>
      </c>
      <c r="N61" s="571" t="s">
        <v>139</v>
      </c>
      <c r="O61" s="570"/>
      <c r="P61" s="591" t="s">
        <v>158</v>
      </c>
      <c r="Q61" s="591">
        <v>10</v>
      </c>
      <c r="R61" s="571" t="s">
        <v>139</v>
      </c>
      <c r="S61" s="570"/>
      <c r="T61" s="591" t="s">
        <v>158</v>
      </c>
      <c r="U61" s="591">
        <v>2.8</v>
      </c>
      <c r="V61" s="363" t="s">
        <v>709</v>
      </c>
      <c r="W61" s="362"/>
      <c r="X61" s="591" t="s">
        <v>92</v>
      </c>
      <c r="Y61" s="591">
        <v>0</v>
      </c>
      <c r="Z61" s="363" t="s">
        <v>250</v>
      </c>
      <c r="AA61" s="592"/>
      <c r="AB61" s="591" t="s">
        <v>158</v>
      </c>
      <c r="AC61" s="591">
        <v>1</v>
      </c>
      <c r="AD61" s="571" t="s">
        <v>367</v>
      </c>
      <c r="AE61" s="577"/>
      <c r="AF61" s="593"/>
      <c r="AH61" s="608" t="s">
        <v>191</v>
      </c>
      <c r="AI61" s="609"/>
      <c r="AJ61" s="610"/>
      <c r="AK61" s="609" t="s">
        <v>735</v>
      </c>
      <c r="AL61" s="609"/>
      <c r="AM61" s="609"/>
      <c r="AN61" s="610"/>
      <c r="AO61" s="609"/>
      <c r="AP61" s="609"/>
      <c r="AQ61" s="609"/>
      <c r="AR61" s="448"/>
      <c r="AS61" s="448"/>
      <c r="AT61" s="615" t="s">
        <v>673</v>
      </c>
      <c r="AU61" s="609"/>
      <c r="AV61" s="448" t="s">
        <v>240</v>
      </c>
      <c r="AW61" s="448">
        <v>7.1</v>
      </c>
      <c r="AX61" s="609" t="s">
        <v>79</v>
      </c>
      <c r="AY61" s="609"/>
      <c r="AZ61" s="609"/>
      <c r="BA61" s="448" t="s">
        <v>240</v>
      </c>
      <c r="BB61" s="448">
        <v>1.9879999999999998</v>
      </c>
      <c r="BC61" s="450" t="s">
        <v>191</v>
      </c>
      <c r="BD61" s="609"/>
      <c r="BE61" s="609"/>
      <c r="BF61" s="609"/>
      <c r="BG61" s="448" t="s">
        <v>240</v>
      </c>
      <c r="BH61" s="448">
        <v>1</v>
      </c>
      <c r="BI61" s="615" t="s">
        <v>189</v>
      </c>
      <c r="BJ61" s="448" t="s">
        <v>240</v>
      </c>
      <c r="BK61" s="449">
        <v>1</v>
      </c>
      <c r="BL61" s="450" t="s">
        <v>816</v>
      </c>
      <c r="BM61" s="434"/>
      <c r="BN61" s="435"/>
      <c r="BS61" s="157" t="str">
        <f>IF('INPUT &amp; OUTPUT'!$B$14="Reconfiguration of Lot",AK61,IF('INPUT &amp; OUTPUT'!$B$14="Material Change of Use",E61,""))</f>
        <v/>
      </c>
      <c r="BT61" s="161"/>
      <c r="BU61" s="161"/>
      <c r="BV61" s="161"/>
      <c r="BW61" s="157" t="str">
        <f>IF('INPUT &amp; OUTPUT'!$B$14="Reconfiguration of Lot",IF(AK61&lt;&gt;"",$AO$8,""),IF('INPUT &amp; OUTPUT'!$B$14="Material Change of Use",I61,""))</f>
        <v/>
      </c>
      <c r="BX61" s="161"/>
      <c r="BY61" s="161"/>
      <c r="BZ61" s="157" t="str">
        <f>IF('INPUT &amp; OUTPUT'!$B$14="Reconfiguration of Lot",IF(BW61&lt;&gt;"",$AR$8,""),IF('INPUT &amp; OUTPUT'!$B$14="Material Change of Use",L61,""))</f>
        <v/>
      </c>
      <c r="CA61" s="157" t="str">
        <f>IF('INPUT &amp; OUTPUT'!$B$14="Reconfiguration of Lot",IF(BW61&lt;&gt;"",$AS$8,""),IF('INPUT &amp; OUTPUT'!$B$14="Material Change of Use",M61,""))</f>
        <v/>
      </c>
      <c r="CB61" s="157" t="str">
        <f>IF('INPUT &amp; OUTPUT'!$B$14="Reconfiguration of Lot",AT61,IF('INPUT &amp; OUTPUT'!$B$14="Material Change of Use",N61,""))</f>
        <v/>
      </c>
      <c r="CC61" s="196"/>
      <c r="CD61" s="157" t="str">
        <f>IF('INPUT &amp; OUTPUT'!$B$14="Reconfiguration of Lot",AV61,IF('INPUT &amp; OUTPUT'!$B$14="Material Change of Use",P61,""))</f>
        <v/>
      </c>
      <c r="CE61" s="157" t="str">
        <f>IF('INPUT &amp; OUTPUT'!$B$14="Reconfiguration of Lot",AW61,IF('INPUT &amp; OUTPUT'!$B$14="Material Change of Use",Q61,""))</f>
        <v/>
      </c>
      <c r="CF61" s="157" t="str">
        <f>IF('INPUT &amp; OUTPUT'!$B$14="Reconfiguration of Lot",AX61,IF('INPUT &amp; OUTPUT'!$B$14="Material Change of Use",R61,""))</f>
        <v/>
      </c>
      <c r="CG61" s="196"/>
      <c r="CH61" s="157" t="str">
        <f>IF('INPUT &amp; OUTPUT'!$B$14="Reconfiguration of Lot",BA61,IF('INPUT &amp; OUTPUT'!$B$14="Material Change of Use",T61,""))</f>
        <v/>
      </c>
      <c r="CI61" s="157" t="str">
        <f>IF('INPUT &amp; OUTPUT'!$B$14="Reconfiguration of Lot",BB61,IF('INPUT &amp; OUTPUT'!$B$14="Material Change of Use",U61,""))</f>
        <v/>
      </c>
      <c r="CJ61" s="157" t="str">
        <f>IF('INPUT &amp; OUTPUT'!$B$14="Reconfiguration of Lot",BC61,IF('INPUT &amp; OUTPUT'!$B$14="Material Change of Use",V61,""))</f>
        <v/>
      </c>
      <c r="CK61" s="196"/>
      <c r="CL61" s="236"/>
      <c r="CM61" s="239"/>
      <c r="CN61" s="157" t="str">
        <f>IF('INPUT &amp; OUTPUT'!$B$14="Reconfiguration of Lot",BG61,IF('INPUT &amp; OUTPUT'!$B$14="Material Change of Use",X61,""))</f>
        <v/>
      </c>
      <c r="CO61" s="199" t="str">
        <f>IF('INPUT &amp; OUTPUT'!$B$14="Reconfiguration of Lot",BH61,IF('INPUT &amp; OUTPUT'!$B$14="Material Change of Use",Y61,""))</f>
        <v/>
      </c>
      <c r="CP61" s="157" t="str">
        <f>IF('INPUT &amp; OUTPUT'!$B$14="Reconfiguration of Lot",BI61,IF('INPUT &amp; OUTPUT'!$B$14="Material Change of Use",Z61,""))</f>
        <v/>
      </c>
      <c r="CQ61" s="161"/>
      <c r="CR61" s="244" t="str">
        <f>IF('INPUT &amp; OUTPUT'!$B$14="Reconfiguration of Lot",BJ61,IF('INPUT &amp; OUTPUT'!$B$14="Material Change of Use",AB61,""))</f>
        <v/>
      </c>
      <c r="CS61" s="198" t="str">
        <f>IF('INPUT &amp; OUTPUT'!$B$14="Reconfiguration of Lot",BK61,IF('INPUT &amp; OUTPUT'!$B$14="Material Change of Use",AC61,""))</f>
        <v/>
      </c>
      <c r="CT61" s="199" t="str">
        <f>IF('INPUT &amp; OUTPUT'!$B$14="Reconfiguration of Lot",BL61,IF('INPUT &amp; OUTPUT'!$B$14="Material Change of Use",AD61,""))</f>
        <v/>
      </c>
      <c r="CU61" s="161"/>
      <c r="CV61" s="161"/>
      <c r="CW61" s="160"/>
    </row>
    <row r="62" spans="3:101" ht="12.75" customHeight="1" x14ac:dyDescent="0.25">
      <c r="C62" s="589" t="s">
        <v>139</v>
      </c>
      <c r="D62" s="590" t="s">
        <v>362</v>
      </c>
      <c r="E62" s="569" t="s">
        <v>872</v>
      </c>
      <c r="F62" s="570"/>
      <c r="G62" s="358"/>
      <c r="H62" s="452"/>
      <c r="I62" s="569" t="s">
        <v>139</v>
      </c>
      <c r="J62" s="362"/>
      <c r="K62" s="362"/>
      <c r="L62" s="591" t="s">
        <v>97</v>
      </c>
      <c r="M62" s="591">
        <v>2.8</v>
      </c>
      <c r="N62" s="569" t="s">
        <v>139</v>
      </c>
      <c r="O62" s="362"/>
      <c r="P62" s="591" t="s">
        <v>158</v>
      </c>
      <c r="Q62" s="591">
        <v>10</v>
      </c>
      <c r="R62" s="363" t="s">
        <v>139</v>
      </c>
      <c r="S62" s="362"/>
      <c r="T62" s="591" t="s">
        <v>158</v>
      </c>
      <c r="U62" s="591">
        <v>2.8</v>
      </c>
      <c r="V62" s="363" t="s">
        <v>707</v>
      </c>
      <c r="W62" s="362"/>
      <c r="X62" s="591" t="s">
        <v>158</v>
      </c>
      <c r="Y62" s="591">
        <v>1</v>
      </c>
      <c r="Z62" s="363" t="s">
        <v>250</v>
      </c>
      <c r="AA62" s="594"/>
      <c r="AB62" s="591" t="s">
        <v>158</v>
      </c>
      <c r="AC62" s="591">
        <v>1</v>
      </c>
      <c r="AD62" s="571" t="s">
        <v>367</v>
      </c>
      <c r="AE62" s="577"/>
      <c r="AF62" s="593"/>
      <c r="AH62" s="608" t="s">
        <v>191</v>
      </c>
      <c r="AI62" s="609"/>
      <c r="AJ62" s="610"/>
      <c r="AK62" s="609" t="s">
        <v>736</v>
      </c>
      <c r="AL62" s="609"/>
      <c r="AM62" s="609"/>
      <c r="AN62" s="610"/>
      <c r="AO62" s="609"/>
      <c r="AP62" s="609"/>
      <c r="AQ62" s="609"/>
      <c r="AR62" s="448"/>
      <c r="AS62" s="448"/>
      <c r="AT62" s="615" t="s">
        <v>674</v>
      </c>
      <c r="AU62" s="609"/>
      <c r="AV62" s="448" t="s">
        <v>240</v>
      </c>
      <c r="AW62" s="448">
        <v>8.6</v>
      </c>
      <c r="AX62" s="609" t="s">
        <v>80</v>
      </c>
      <c r="AY62" s="609"/>
      <c r="AZ62" s="609"/>
      <c r="BA62" s="448" t="s">
        <v>240</v>
      </c>
      <c r="BB62" s="448">
        <v>2.4079999999999999</v>
      </c>
      <c r="BC62" s="450" t="s">
        <v>191</v>
      </c>
      <c r="BD62" s="609"/>
      <c r="BE62" s="609"/>
      <c r="BF62" s="609"/>
      <c r="BG62" s="448" t="s">
        <v>240</v>
      </c>
      <c r="BH62" s="448">
        <v>1</v>
      </c>
      <c r="BI62" s="615" t="s">
        <v>189</v>
      </c>
      <c r="BJ62" s="448" t="s">
        <v>240</v>
      </c>
      <c r="BK62" s="449">
        <v>1</v>
      </c>
      <c r="BL62" s="450" t="s">
        <v>816</v>
      </c>
      <c r="BM62" s="434"/>
      <c r="BN62" s="435"/>
      <c r="BS62" s="157" t="str">
        <f>IF('INPUT &amp; OUTPUT'!$B$14="Reconfiguration of Lot",AK62,IF('INPUT &amp; OUTPUT'!$B$14="Material Change of Use",E62,""))</f>
        <v/>
      </c>
      <c r="BT62" s="161"/>
      <c r="BU62" s="161"/>
      <c r="BV62" s="161"/>
      <c r="BW62" s="157" t="str">
        <f>IF('INPUT &amp; OUTPUT'!$B$14="Reconfiguration of Lot",IF(AK62&lt;&gt;"",$AO$8,""),IF('INPUT &amp; OUTPUT'!$B$14="Material Change of Use",I62,""))</f>
        <v/>
      </c>
      <c r="BX62" s="161"/>
      <c r="BY62" s="161"/>
      <c r="BZ62" s="157" t="str">
        <f>IF('INPUT &amp; OUTPUT'!$B$14="Reconfiguration of Lot",IF(BW62&lt;&gt;"",$AR$8,""),IF('INPUT &amp; OUTPUT'!$B$14="Material Change of Use",L62,""))</f>
        <v/>
      </c>
      <c r="CA62" s="157" t="str">
        <f>IF('INPUT &amp; OUTPUT'!$B$14="Reconfiguration of Lot",IF(BW62&lt;&gt;"",$AS$8,""),IF('INPUT &amp; OUTPUT'!$B$14="Material Change of Use",M62,""))</f>
        <v/>
      </c>
      <c r="CB62" s="157" t="str">
        <f>IF('INPUT &amp; OUTPUT'!$B$14="Reconfiguration of Lot",AT62,IF('INPUT &amp; OUTPUT'!$B$14="Material Change of Use",N62,""))</f>
        <v/>
      </c>
      <c r="CC62" s="196"/>
      <c r="CD62" s="157" t="str">
        <f>IF('INPUT &amp; OUTPUT'!$B$14="Reconfiguration of Lot",AV62,IF('INPUT &amp; OUTPUT'!$B$14="Material Change of Use",P62,""))</f>
        <v/>
      </c>
      <c r="CE62" s="157" t="str">
        <f>IF('INPUT &amp; OUTPUT'!$B$14="Reconfiguration of Lot",AW62,IF('INPUT &amp; OUTPUT'!$B$14="Material Change of Use",Q62,""))</f>
        <v/>
      </c>
      <c r="CF62" s="157" t="str">
        <f>IF('INPUT &amp; OUTPUT'!$B$14="Reconfiguration of Lot",AX62,IF('INPUT &amp; OUTPUT'!$B$14="Material Change of Use",R62,""))</f>
        <v/>
      </c>
      <c r="CG62" s="196"/>
      <c r="CH62" s="157" t="str">
        <f>IF('INPUT &amp; OUTPUT'!$B$14="Reconfiguration of Lot",BA62,IF('INPUT &amp; OUTPUT'!$B$14="Material Change of Use",T62,""))</f>
        <v/>
      </c>
      <c r="CI62" s="157" t="str">
        <f>IF('INPUT &amp; OUTPUT'!$B$14="Reconfiguration of Lot",BB62,IF('INPUT &amp; OUTPUT'!$B$14="Material Change of Use",U62,""))</f>
        <v/>
      </c>
      <c r="CJ62" s="157" t="str">
        <f>IF('INPUT &amp; OUTPUT'!$B$14="Reconfiguration of Lot",BC62,IF('INPUT &amp; OUTPUT'!$B$14="Material Change of Use",V62,""))</f>
        <v/>
      </c>
      <c r="CK62" s="196"/>
      <c r="CL62" s="236"/>
      <c r="CM62" s="239"/>
      <c r="CN62" s="157" t="str">
        <f>IF('INPUT &amp; OUTPUT'!$B$14="Reconfiguration of Lot",BG62,IF('INPUT &amp; OUTPUT'!$B$14="Material Change of Use",X62,""))</f>
        <v/>
      </c>
      <c r="CO62" s="199" t="str">
        <f>IF('INPUT &amp; OUTPUT'!$B$14="Reconfiguration of Lot",BH62,IF('INPUT &amp; OUTPUT'!$B$14="Material Change of Use",Y62,""))</f>
        <v/>
      </c>
      <c r="CP62" s="157" t="str">
        <f>IF('INPUT &amp; OUTPUT'!$B$14="Reconfiguration of Lot",BI62,IF('INPUT &amp; OUTPUT'!$B$14="Material Change of Use",Z62,""))</f>
        <v/>
      </c>
      <c r="CQ62" s="161"/>
      <c r="CR62" s="244" t="str">
        <f>IF('INPUT &amp; OUTPUT'!$B$14="Reconfiguration of Lot",BJ62,IF('INPUT &amp; OUTPUT'!$B$14="Material Change of Use",AB62,""))</f>
        <v/>
      </c>
      <c r="CS62" s="198" t="str">
        <f>IF('INPUT &amp; OUTPUT'!$B$14="Reconfiguration of Lot",BK62,IF('INPUT &amp; OUTPUT'!$B$14="Material Change of Use",AC62,""))</f>
        <v/>
      </c>
      <c r="CT62" s="199" t="str">
        <f>IF('INPUT &amp; OUTPUT'!$B$14="Reconfiguration of Lot",BL62,IF('INPUT &amp; OUTPUT'!$B$14="Material Change of Use",AD62,""))</f>
        <v/>
      </c>
      <c r="CU62" s="161"/>
      <c r="CV62" s="161"/>
      <c r="CW62" s="160"/>
    </row>
    <row r="63" spans="3:101" ht="12.75" customHeight="1" x14ac:dyDescent="0.25">
      <c r="C63" s="589" t="s">
        <v>139</v>
      </c>
      <c r="D63" s="590" t="s">
        <v>362</v>
      </c>
      <c r="E63" s="569" t="s">
        <v>943</v>
      </c>
      <c r="F63" s="570"/>
      <c r="G63" s="358"/>
      <c r="H63" s="452"/>
      <c r="I63" s="569" t="s">
        <v>139</v>
      </c>
      <c r="J63" s="362"/>
      <c r="K63" s="362"/>
      <c r="L63" s="591" t="s">
        <v>97</v>
      </c>
      <c r="M63" s="591">
        <v>2.8</v>
      </c>
      <c r="N63" s="569" t="s">
        <v>139</v>
      </c>
      <c r="O63" s="362"/>
      <c r="P63" s="591" t="s">
        <v>158</v>
      </c>
      <c r="Q63" s="591">
        <v>10</v>
      </c>
      <c r="R63" s="363" t="s">
        <v>139</v>
      </c>
      <c r="S63" s="362"/>
      <c r="T63" s="591" t="s">
        <v>158</v>
      </c>
      <c r="U63" s="591">
        <v>2.8</v>
      </c>
      <c r="V63" s="363" t="s">
        <v>938</v>
      </c>
      <c r="W63" s="362"/>
      <c r="X63" s="591" t="s">
        <v>591</v>
      </c>
      <c r="Y63" s="591" t="s">
        <v>0</v>
      </c>
      <c r="Z63" s="363" t="s">
        <v>250</v>
      </c>
      <c r="AA63" s="594"/>
      <c r="AB63" s="591" t="s">
        <v>158</v>
      </c>
      <c r="AC63" s="591">
        <v>1</v>
      </c>
      <c r="AD63" s="571" t="s">
        <v>367</v>
      </c>
      <c r="AE63" s="577"/>
      <c r="AF63" s="593"/>
      <c r="AH63" s="608" t="s">
        <v>191</v>
      </c>
      <c r="AI63" s="609"/>
      <c r="AJ63" s="610"/>
      <c r="AK63" s="609" t="s">
        <v>737</v>
      </c>
      <c r="AL63" s="609"/>
      <c r="AM63" s="609"/>
      <c r="AN63" s="610"/>
      <c r="AO63" s="609"/>
      <c r="AP63" s="609"/>
      <c r="AQ63" s="609"/>
      <c r="AR63" s="448"/>
      <c r="AS63" s="448"/>
      <c r="AT63" s="615" t="s">
        <v>675</v>
      </c>
      <c r="AU63" s="609"/>
      <c r="AV63" s="448" t="s">
        <v>240</v>
      </c>
      <c r="AW63" s="448">
        <v>9.2999999999999989</v>
      </c>
      <c r="AX63" s="609" t="s">
        <v>81</v>
      </c>
      <c r="AY63" s="609"/>
      <c r="AZ63" s="609"/>
      <c r="BA63" s="448" t="s">
        <v>240</v>
      </c>
      <c r="BB63" s="448">
        <v>2.6039999999999996</v>
      </c>
      <c r="BC63" s="450" t="s">
        <v>191</v>
      </c>
      <c r="BD63" s="609"/>
      <c r="BE63" s="609"/>
      <c r="BF63" s="609"/>
      <c r="BG63" s="448" t="s">
        <v>240</v>
      </c>
      <c r="BH63" s="448">
        <v>1</v>
      </c>
      <c r="BI63" s="615" t="s">
        <v>189</v>
      </c>
      <c r="BJ63" s="448" t="s">
        <v>240</v>
      </c>
      <c r="BK63" s="449">
        <v>1</v>
      </c>
      <c r="BL63" s="450" t="s">
        <v>816</v>
      </c>
      <c r="BM63" s="434"/>
      <c r="BN63" s="435"/>
      <c r="BS63" s="157" t="str">
        <f>IF('INPUT &amp; OUTPUT'!$B$14="Reconfiguration of Lot",AK63,IF('INPUT &amp; OUTPUT'!$B$14="Material Change of Use",E63,""))</f>
        <v/>
      </c>
      <c r="BT63" s="161"/>
      <c r="BU63" s="161"/>
      <c r="BV63" s="161"/>
      <c r="BW63" s="157" t="str">
        <f>IF('INPUT &amp; OUTPUT'!$B$14="Reconfiguration of Lot",IF(AK63&lt;&gt;"",$AO$8,""),IF('INPUT &amp; OUTPUT'!$B$14="Material Change of Use",I63,""))</f>
        <v/>
      </c>
      <c r="BX63" s="161"/>
      <c r="BY63" s="161"/>
      <c r="BZ63" s="157" t="str">
        <f>IF('INPUT &amp; OUTPUT'!$B$14="Reconfiguration of Lot",IF(BW63&lt;&gt;"",$AR$8,""),IF('INPUT &amp; OUTPUT'!$B$14="Material Change of Use",L63,""))</f>
        <v/>
      </c>
      <c r="CA63" s="157" t="str">
        <f>IF('INPUT &amp; OUTPUT'!$B$14="Reconfiguration of Lot",IF(BW63&lt;&gt;"",$AS$8,""),IF('INPUT &amp; OUTPUT'!$B$14="Material Change of Use",M63,""))</f>
        <v/>
      </c>
      <c r="CB63" s="157" t="str">
        <f>IF('INPUT &amp; OUTPUT'!$B$14="Reconfiguration of Lot",AT63,IF('INPUT &amp; OUTPUT'!$B$14="Material Change of Use",N63,""))</f>
        <v/>
      </c>
      <c r="CC63" s="196"/>
      <c r="CD63" s="157" t="str">
        <f>IF('INPUT &amp; OUTPUT'!$B$14="Reconfiguration of Lot",AV63,IF('INPUT &amp; OUTPUT'!$B$14="Material Change of Use",P63,""))</f>
        <v/>
      </c>
      <c r="CE63" s="157" t="str">
        <f>IF('INPUT &amp; OUTPUT'!$B$14="Reconfiguration of Lot",AW63,IF('INPUT &amp; OUTPUT'!$B$14="Material Change of Use",Q63,""))</f>
        <v/>
      </c>
      <c r="CF63" s="157" t="str">
        <f>IF('INPUT &amp; OUTPUT'!$B$14="Reconfiguration of Lot",AX63,IF('INPUT &amp; OUTPUT'!$B$14="Material Change of Use",R63,""))</f>
        <v/>
      </c>
      <c r="CG63" s="196"/>
      <c r="CH63" s="157" t="str">
        <f>IF('INPUT &amp; OUTPUT'!$B$14="Reconfiguration of Lot",BA63,IF('INPUT &amp; OUTPUT'!$B$14="Material Change of Use",T63,""))</f>
        <v/>
      </c>
      <c r="CI63" s="157" t="str">
        <f>IF('INPUT &amp; OUTPUT'!$B$14="Reconfiguration of Lot",BB63,IF('INPUT &amp; OUTPUT'!$B$14="Material Change of Use",U63,""))</f>
        <v/>
      </c>
      <c r="CJ63" s="157" t="str">
        <f>IF('INPUT &amp; OUTPUT'!$B$14="Reconfiguration of Lot",BC63,IF('INPUT &amp; OUTPUT'!$B$14="Material Change of Use",V63,""))</f>
        <v/>
      </c>
      <c r="CK63" s="196"/>
      <c r="CL63" s="236"/>
      <c r="CM63" s="239"/>
      <c r="CN63" s="157" t="str">
        <f>IF('INPUT &amp; OUTPUT'!$B$14="Reconfiguration of Lot",BG63,IF('INPUT &amp; OUTPUT'!$B$14="Material Change of Use",X63,""))</f>
        <v/>
      </c>
      <c r="CO63" s="199" t="str">
        <f>IF('INPUT &amp; OUTPUT'!$B$14="Reconfiguration of Lot",BH63,IF('INPUT &amp; OUTPUT'!$B$14="Material Change of Use",Y63,""))</f>
        <v/>
      </c>
      <c r="CP63" s="157" t="str">
        <f>IF('INPUT &amp; OUTPUT'!$B$14="Reconfiguration of Lot",BI63,IF('INPUT &amp; OUTPUT'!$B$14="Material Change of Use",Z63,""))</f>
        <v/>
      </c>
      <c r="CQ63" s="161"/>
      <c r="CR63" s="244" t="str">
        <f>IF('INPUT &amp; OUTPUT'!$B$14="Reconfiguration of Lot",BJ63,IF('INPUT &amp; OUTPUT'!$B$14="Material Change of Use",AB63,""))</f>
        <v/>
      </c>
      <c r="CS63" s="198" t="str">
        <f>IF('INPUT &amp; OUTPUT'!$B$14="Reconfiguration of Lot",BK63,IF('INPUT &amp; OUTPUT'!$B$14="Material Change of Use",AC63,""))</f>
        <v/>
      </c>
      <c r="CT63" s="199" t="str">
        <f>IF('INPUT &amp; OUTPUT'!$B$14="Reconfiguration of Lot",BL63,IF('INPUT &amp; OUTPUT'!$B$14="Material Change of Use",AD63,""))</f>
        <v/>
      </c>
      <c r="CU63" s="161"/>
      <c r="CV63" s="161"/>
      <c r="CW63" s="160"/>
    </row>
    <row r="64" spans="3:101" ht="12.75" customHeight="1" x14ac:dyDescent="0.25">
      <c r="C64" s="583" t="s">
        <v>139</v>
      </c>
      <c r="D64" s="584" t="s">
        <v>362</v>
      </c>
      <c r="E64" s="560" t="s">
        <v>875</v>
      </c>
      <c r="F64" s="464"/>
      <c r="G64" s="566"/>
      <c r="H64" s="567"/>
      <c r="I64" s="576" t="s">
        <v>139</v>
      </c>
      <c r="J64" s="464"/>
      <c r="K64" s="464"/>
      <c r="L64" s="360" t="s">
        <v>97</v>
      </c>
      <c r="M64" s="360">
        <v>2.8</v>
      </c>
      <c r="N64" s="576" t="s">
        <v>139</v>
      </c>
      <c r="O64" s="464"/>
      <c r="P64" s="360" t="s">
        <v>158</v>
      </c>
      <c r="Q64" s="360">
        <v>10</v>
      </c>
      <c r="R64" s="576" t="s">
        <v>139</v>
      </c>
      <c r="S64" s="464"/>
      <c r="T64" s="360" t="s">
        <v>158</v>
      </c>
      <c r="U64" s="360">
        <v>2.8</v>
      </c>
      <c r="V64" s="574" t="s">
        <v>705</v>
      </c>
      <c r="W64" s="359"/>
      <c r="X64" s="360" t="s">
        <v>158</v>
      </c>
      <c r="Y64" s="360">
        <v>0.8</v>
      </c>
      <c r="Z64" s="574" t="s">
        <v>250</v>
      </c>
      <c r="AA64" s="587"/>
      <c r="AB64" s="360" t="s">
        <v>158</v>
      </c>
      <c r="AC64" s="360">
        <v>1</v>
      </c>
      <c r="AD64" s="576" t="s">
        <v>368</v>
      </c>
      <c r="AE64" s="575"/>
      <c r="AF64" s="588"/>
      <c r="AH64" s="608" t="s">
        <v>191</v>
      </c>
      <c r="AI64" s="609"/>
      <c r="AJ64" s="610"/>
      <c r="AK64" s="609" t="s">
        <v>738</v>
      </c>
      <c r="AL64" s="609"/>
      <c r="AM64" s="609"/>
      <c r="AN64" s="610"/>
      <c r="AO64" s="609"/>
      <c r="AP64" s="609"/>
      <c r="AQ64" s="609"/>
      <c r="AR64" s="448"/>
      <c r="AS64" s="448"/>
      <c r="AT64" s="615" t="s">
        <v>676</v>
      </c>
      <c r="AU64" s="609"/>
      <c r="AV64" s="448" t="s">
        <v>240</v>
      </c>
      <c r="AW64" s="448">
        <v>10</v>
      </c>
      <c r="AX64" s="609" t="s">
        <v>692</v>
      </c>
      <c r="AY64" s="609"/>
      <c r="AZ64" s="609"/>
      <c r="BA64" s="448" t="s">
        <v>240</v>
      </c>
      <c r="BB64" s="448">
        <v>2.8</v>
      </c>
      <c r="BC64" s="450" t="s">
        <v>191</v>
      </c>
      <c r="BD64" s="609"/>
      <c r="BE64" s="609"/>
      <c r="BF64" s="609"/>
      <c r="BG64" s="448" t="s">
        <v>240</v>
      </c>
      <c r="BH64" s="448">
        <v>1</v>
      </c>
      <c r="BI64" s="615" t="s">
        <v>189</v>
      </c>
      <c r="BJ64" s="448" t="s">
        <v>240</v>
      </c>
      <c r="BK64" s="449">
        <v>1</v>
      </c>
      <c r="BL64" s="450" t="s">
        <v>816</v>
      </c>
      <c r="BM64" s="434"/>
      <c r="BN64" s="435"/>
      <c r="BS64" s="157" t="str">
        <f>IF('INPUT &amp; OUTPUT'!$B$14="Reconfiguration of Lot",AK64,IF('INPUT &amp; OUTPUT'!$B$14="Material Change of Use",E64,""))</f>
        <v/>
      </c>
      <c r="BT64" s="161"/>
      <c r="BU64" s="161"/>
      <c r="BV64" s="161"/>
      <c r="BW64" s="157" t="str">
        <f>IF('INPUT &amp; OUTPUT'!$B$14="Reconfiguration of Lot",IF(AK64&lt;&gt;"",$AO$8,""),IF('INPUT &amp; OUTPUT'!$B$14="Material Change of Use",I64,""))</f>
        <v/>
      </c>
      <c r="BX64" s="161"/>
      <c r="BY64" s="161"/>
      <c r="BZ64" s="157" t="str">
        <f>IF('INPUT &amp; OUTPUT'!$B$14="Reconfiguration of Lot",IF(BW64&lt;&gt;"",$AR$8,""),IF('INPUT &amp; OUTPUT'!$B$14="Material Change of Use",L64,""))</f>
        <v/>
      </c>
      <c r="CA64" s="157" t="str">
        <f>IF('INPUT &amp; OUTPUT'!$B$14="Reconfiguration of Lot",IF(BW64&lt;&gt;"",$AS$8,""),IF('INPUT &amp; OUTPUT'!$B$14="Material Change of Use",M64,""))</f>
        <v/>
      </c>
      <c r="CB64" s="157" t="str">
        <f>IF('INPUT &amp; OUTPUT'!$B$14="Reconfiguration of Lot",AT64,IF('INPUT &amp; OUTPUT'!$B$14="Material Change of Use",N64,""))</f>
        <v/>
      </c>
      <c r="CC64" s="196"/>
      <c r="CD64" s="157" t="str">
        <f>IF('INPUT &amp; OUTPUT'!$B$14="Reconfiguration of Lot",AV64,IF('INPUT &amp; OUTPUT'!$B$14="Material Change of Use",P64,""))</f>
        <v/>
      </c>
      <c r="CE64" s="157" t="str">
        <f>IF('INPUT &amp; OUTPUT'!$B$14="Reconfiguration of Lot",AW64,IF('INPUT &amp; OUTPUT'!$B$14="Material Change of Use",Q64,""))</f>
        <v/>
      </c>
      <c r="CF64" s="157" t="str">
        <f>IF('INPUT &amp; OUTPUT'!$B$14="Reconfiguration of Lot",AX64,IF('INPUT &amp; OUTPUT'!$B$14="Material Change of Use",R64,""))</f>
        <v/>
      </c>
      <c r="CG64" s="196"/>
      <c r="CH64" s="157" t="str">
        <f>IF('INPUT &amp; OUTPUT'!$B$14="Reconfiguration of Lot",BA64,IF('INPUT &amp; OUTPUT'!$B$14="Material Change of Use",T64,""))</f>
        <v/>
      </c>
      <c r="CI64" s="157" t="str">
        <f>IF('INPUT &amp; OUTPUT'!$B$14="Reconfiguration of Lot",BB64,IF('INPUT &amp; OUTPUT'!$B$14="Material Change of Use",U64,""))</f>
        <v/>
      </c>
      <c r="CJ64" s="157" t="str">
        <f>IF('INPUT &amp; OUTPUT'!$B$14="Reconfiguration of Lot",BC64,IF('INPUT &amp; OUTPUT'!$B$14="Material Change of Use",V64,""))</f>
        <v/>
      </c>
      <c r="CK64" s="196"/>
      <c r="CL64" s="236"/>
      <c r="CM64" s="239"/>
      <c r="CN64" s="157" t="str">
        <f>IF('INPUT &amp; OUTPUT'!$B$14="Reconfiguration of Lot",BG64,IF('INPUT &amp; OUTPUT'!$B$14="Material Change of Use",X64,""))</f>
        <v/>
      </c>
      <c r="CO64" s="199" t="str">
        <f>IF('INPUT &amp; OUTPUT'!$B$14="Reconfiguration of Lot",BH64,IF('INPUT &amp; OUTPUT'!$B$14="Material Change of Use",Y64,""))</f>
        <v/>
      </c>
      <c r="CP64" s="157" t="str">
        <f>IF('INPUT &amp; OUTPUT'!$B$14="Reconfiguration of Lot",BI64,IF('INPUT &amp; OUTPUT'!$B$14="Material Change of Use",Z64,""))</f>
        <v/>
      </c>
      <c r="CQ64" s="161"/>
      <c r="CR64" s="244" t="str">
        <f>IF('INPUT &amp; OUTPUT'!$B$14="Reconfiguration of Lot",BJ64,IF('INPUT &amp; OUTPUT'!$B$14="Material Change of Use",AB64,""))</f>
        <v/>
      </c>
      <c r="CS64" s="198" t="str">
        <f>IF('INPUT &amp; OUTPUT'!$B$14="Reconfiguration of Lot",BK64,IF('INPUT &amp; OUTPUT'!$B$14="Material Change of Use",AC64,""))</f>
        <v/>
      </c>
      <c r="CT64" s="199" t="str">
        <f>IF('INPUT &amp; OUTPUT'!$B$14="Reconfiguration of Lot",BL64,IF('INPUT &amp; OUTPUT'!$B$14="Material Change of Use",AD64,""))</f>
        <v/>
      </c>
      <c r="CU64" s="161"/>
      <c r="CV64" s="161"/>
      <c r="CW64" s="160"/>
    </row>
    <row r="65" spans="3:101" ht="12.75" customHeight="1" x14ac:dyDescent="0.25">
      <c r="C65" s="589" t="s">
        <v>139</v>
      </c>
      <c r="D65" s="590" t="s">
        <v>362</v>
      </c>
      <c r="E65" s="569" t="s">
        <v>876</v>
      </c>
      <c r="F65" s="570"/>
      <c r="G65" s="358"/>
      <c r="H65" s="452"/>
      <c r="I65" s="571" t="s">
        <v>139</v>
      </c>
      <c r="J65" s="570"/>
      <c r="K65" s="570"/>
      <c r="L65" s="591" t="s">
        <v>97</v>
      </c>
      <c r="M65" s="591">
        <v>2.8</v>
      </c>
      <c r="N65" s="571" t="s">
        <v>139</v>
      </c>
      <c r="O65" s="570"/>
      <c r="P65" s="591" t="s">
        <v>158</v>
      </c>
      <c r="Q65" s="591">
        <v>10</v>
      </c>
      <c r="R65" s="571" t="s">
        <v>139</v>
      </c>
      <c r="S65" s="570"/>
      <c r="T65" s="591" t="s">
        <v>158</v>
      </c>
      <c r="U65" s="591">
        <v>2.8</v>
      </c>
      <c r="V65" s="363" t="s">
        <v>706</v>
      </c>
      <c r="W65" s="362"/>
      <c r="X65" s="591" t="s">
        <v>158</v>
      </c>
      <c r="Y65" s="591">
        <v>0.8</v>
      </c>
      <c r="Z65" s="363" t="s">
        <v>250</v>
      </c>
      <c r="AA65" s="592"/>
      <c r="AB65" s="591" t="s">
        <v>158</v>
      </c>
      <c r="AC65" s="591">
        <v>1</v>
      </c>
      <c r="AD65" s="571" t="s">
        <v>368</v>
      </c>
      <c r="AE65" s="577"/>
      <c r="AF65" s="593"/>
      <c r="AH65" s="608" t="s">
        <v>651</v>
      </c>
      <c r="AI65" s="609"/>
      <c r="AJ65" s="610"/>
      <c r="AK65" s="609" t="s">
        <v>651</v>
      </c>
      <c r="AL65" s="609"/>
      <c r="AM65" s="609"/>
      <c r="AN65" s="610"/>
      <c r="AO65" s="609"/>
      <c r="AP65" s="609"/>
      <c r="AQ65" s="609"/>
      <c r="AR65" s="448"/>
      <c r="AS65" s="448"/>
      <c r="AT65" s="615" t="s">
        <v>93</v>
      </c>
      <c r="AU65" s="609"/>
      <c r="AV65" s="448" t="s">
        <v>238</v>
      </c>
      <c r="AW65" s="448"/>
      <c r="AX65" s="609" t="s">
        <v>93</v>
      </c>
      <c r="AY65" s="609"/>
      <c r="AZ65" s="609"/>
      <c r="BA65" s="448" t="s">
        <v>92</v>
      </c>
      <c r="BB65" s="448" t="s">
        <v>106</v>
      </c>
      <c r="BC65" s="450" t="s">
        <v>591</v>
      </c>
      <c r="BD65" s="609"/>
      <c r="BE65" s="609"/>
      <c r="BF65" s="609"/>
      <c r="BG65" s="448" t="s">
        <v>591</v>
      </c>
      <c r="BH65" s="448">
        <v>0</v>
      </c>
      <c r="BI65" s="615" t="s">
        <v>252</v>
      </c>
      <c r="BJ65" s="448" t="s">
        <v>240</v>
      </c>
      <c r="BK65" s="449">
        <v>1</v>
      </c>
      <c r="BL65" s="450" t="s">
        <v>816</v>
      </c>
      <c r="BM65" s="434"/>
      <c r="BN65" s="435"/>
      <c r="BS65" s="157" t="str">
        <f>IF('INPUT &amp; OUTPUT'!$B$14="Reconfiguration of Lot",AK65,IF('INPUT &amp; OUTPUT'!$B$14="Material Change of Use",E65,""))</f>
        <v/>
      </c>
      <c r="BT65" s="161"/>
      <c r="BU65" s="161"/>
      <c r="BV65" s="161"/>
      <c r="BW65" s="157" t="str">
        <f>IF('INPUT &amp; OUTPUT'!$B$14="Reconfiguration of Lot",IF(AK65&lt;&gt;"",$AO$8,""),IF('INPUT &amp; OUTPUT'!$B$14="Material Change of Use",I65,""))</f>
        <v/>
      </c>
      <c r="BX65" s="161"/>
      <c r="BY65" s="161"/>
      <c r="BZ65" s="157" t="str">
        <f>IF('INPUT &amp; OUTPUT'!$B$14="Reconfiguration of Lot",IF(BW65&lt;&gt;"",$AR$8,""),IF('INPUT &amp; OUTPUT'!$B$14="Material Change of Use",L65,""))</f>
        <v/>
      </c>
      <c r="CA65" s="157" t="str">
        <f>IF('INPUT &amp; OUTPUT'!$B$14="Reconfiguration of Lot",IF(BW65&lt;&gt;"",$AS$8,""),IF('INPUT &amp; OUTPUT'!$B$14="Material Change of Use",M65,""))</f>
        <v/>
      </c>
      <c r="CB65" s="157" t="str">
        <f>IF('INPUT &amp; OUTPUT'!$B$14="Reconfiguration of Lot",AT65,IF('INPUT &amp; OUTPUT'!$B$14="Material Change of Use",N65,""))</f>
        <v/>
      </c>
      <c r="CC65" s="196"/>
      <c r="CD65" s="157" t="str">
        <f>IF('INPUT &amp; OUTPUT'!$B$14="Reconfiguration of Lot",AV65,IF('INPUT &amp; OUTPUT'!$B$14="Material Change of Use",P65,""))</f>
        <v/>
      </c>
      <c r="CE65" s="157" t="str">
        <f>IF('INPUT &amp; OUTPUT'!$B$14="Reconfiguration of Lot",AW65,IF('INPUT &amp; OUTPUT'!$B$14="Material Change of Use",Q65,""))</f>
        <v/>
      </c>
      <c r="CF65" s="157" t="str">
        <f>IF('INPUT &amp; OUTPUT'!$B$14="Reconfiguration of Lot",AX65,IF('INPUT &amp; OUTPUT'!$B$14="Material Change of Use",R65,""))</f>
        <v/>
      </c>
      <c r="CG65" s="196"/>
      <c r="CH65" s="157" t="str">
        <f>IF('INPUT &amp; OUTPUT'!$B$14="Reconfiguration of Lot",BA65,IF('INPUT &amp; OUTPUT'!$B$14="Material Change of Use",T65,""))</f>
        <v/>
      </c>
      <c r="CI65" s="157" t="str">
        <f>IF('INPUT &amp; OUTPUT'!$B$14="Reconfiguration of Lot",BB65,IF('INPUT &amp; OUTPUT'!$B$14="Material Change of Use",U65,""))</f>
        <v/>
      </c>
      <c r="CJ65" s="157" t="str">
        <f>IF('INPUT &amp; OUTPUT'!$B$14="Reconfiguration of Lot",BC65,IF('INPUT &amp; OUTPUT'!$B$14="Material Change of Use",V65,""))</f>
        <v/>
      </c>
      <c r="CK65" s="196"/>
      <c r="CL65" s="236"/>
      <c r="CM65" s="239"/>
      <c r="CN65" s="157" t="str">
        <f>IF('INPUT &amp; OUTPUT'!$B$14="Reconfiguration of Lot",BG65,IF('INPUT &amp; OUTPUT'!$B$14="Material Change of Use",X65,""))</f>
        <v/>
      </c>
      <c r="CO65" s="199" t="str">
        <f>IF('INPUT &amp; OUTPUT'!$B$14="Reconfiguration of Lot",BH65,IF('INPUT &amp; OUTPUT'!$B$14="Material Change of Use",Y65,""))</f>
        <v/>
      </c>
      <c r="CP65" s="157" t="str">
        <f>IF('INPUT &amp; OUTPUT'!$B$14="Reconfiguration of Lot",BI65,IF('INPUT &amp; OUTPUT'!$B$14="Material Change of Use",Z65,""))</f>
        <v/>
      </c>
      <c r="CQ65" s="161"/>
      <c r="CR65" s="244" t="str">
        <f>IF('INPUT &amp; OUTPUT'!$B$14="Reconfiguration of Lot",BJ65,IF('INPUT &amp; OUTPUT'!$B$14="Material Change of Use",AB65,""))</f>
        <v/>
      </c>
      <c r="CS65" s="198" t="str">
        <f>IF('INPUT &amp; OUTPUT'!$B$14="Reconfiguration of Lot",BK65,IF('INPUT &amp; OUTPUT'!$B$14="Material Change of Use",AC65,""))</f>
        <v/>
      </c>
      <c r="CT65" s="199" t="str">
        <f>IF('INPUT &amp; OUTPUT'!$B$14="Reconfiguration of Lot",BL65,IF('INPUT &amp; OUTPUT'!$B$14="Material Change of Use",AD65,""))</f>
        <v/>
      </c>
      <c r="CU65" s="161"/>
      <c r="CV65" s="161"/>
      <c r="CW65" s="160"/>
    </row>
    <row r="66" spans="3:101" ht="12.75" customHeight="1" x14ac:dyDescent="0.25">
      <c r="C66" s="589" t="s">
        <v>139</v>
      </c>
      <c r="D66" s="590" t="s">
        <v>362</v>
      </c>
      <c r="E66" s="569" t="s">
        <v>878</v>
      </c>
      <c r="F66" s="570"/>
      <c r="G66" s="358"/>
      <c r="H66" s="452"/>
      <c r="I66" s="571" t="s">
        <v>139</v>
      </c>
      <c r="J66" s="570"/>
      <c r="K66" s="570"/>
      <c r="L66" s="591" t="s">
        <v>97</v>
      </c>
      <c r="M66" s="591">
        <v>2.8</v>
      </c>
      <c r="N66" s="571" t="s">
        <v>139</v>
      </c>
      <c r="O66" s="570"/>
      <c r="P66" s="591" t="s">
        <v>158</v>
      </c>
      <c r="Q66" s="591">
        <v>10</v>
      </c>
      <c r="R66" s="571" t="s">
        <v>139</v>
      </c>
      <c r="S66" s="570"/>
      <c r="T66" s="591" t="s">
        <v>158</v>
      </c>
      <c r="U66" s="591">
        <v>2.8</v>
      </c>
      <c r="V66" s="363" t="s">
        <v>708</v>
      </c>
      <c r="W66" s="362"/>
      <c r="X66" s="591" t="s">
        <v>158</v>
      </c>
      <c r="Y66" s="591">
        <v>1</v>
      </c>
      <c r="Z66" s="363" t="s">
        <v>250</v>
      </c>
      <c r="AA66" s="592"/>
      <c r="AB66" s="591" t="s">
        <v>158</v>
      </c>
      <c r="AC66" s="591">
        <v>1</v>
      </c>
      <c r="AD66" s="571" t="s">
        <v>368</v>
      </c>
      <c r="AE66" s="577"/>
      <c r="AF66" s="593"/>
      <c r="AH66" s="608" t="s">
        <v>652</v>
      </c>
      <c r="AI66" s="609"/>
      <c r="AJ66" s="610"/>
      <c r="AK66" s="609" t="s">
        <v>652</v>
      </c>
      <c r="AL66" s="609"/>
      <c r="AM66" s="609"/>
      <c r="AN66" s="610"/>
      <c r="AO66" s="609"/>
      <c r="AP66" s="609"/>
      <c r="AQ66" s="609"/>
      <c r="AR66" s="448"/>
      <c r="AS66" s="448"/>
      <c r="AT66" s="615" t="s">
        <v>93</v>
      </c>
      <c r="AU66" s="609"/>
      <c r="AV66" s="448" t="s">
        <v>238</v>
      </c>
      <c r="AW66" s="448"/>
      <c r="AX66" s="609" t="s">
        <v>93</v>
      </c>
      <c r="AY66" s="609"/>
      <c r="AZ66" s="609"/>
      <c r="BA66" s="448" t="s">
        <v>92</v>
      </c>
      <c r="BB66" s="448" t="s">
        <v>106</v>
      </c>
      <c r="BC66" s="450" t="s">
        <v>591</v>
      </c>
      <c r="BD66" s="609"/>
      <c r="BE66" s="609"/>
      <c r="BF66" s="609"/>
      <c r="BG66" s="448" t="s">
        <v>591</v>
      </c>
      <c r="BH66" s="448">
        <v>0</v>
      </c>
      <c r="BI66" s="615" t="s">
        <v>130</v>
      </c>
      <c r="BJ66" s="448" t="s">
        <v>240</v>
      </c>
      <c r="BK66" s="449">
        <v>1</v>
      </c>
      <c r="BL66" s="450" t="s">
        <v>816</v>
      </c>
      <c r="BM66" s="434"/>
      <c r="BN66" s="435"/>
      <c r="BS66" s="157" t="str">
        <f>IF('INPUT &amp; OUTPUT'!$B$14="Reconfiguration of Lot",AK66,IF('INPUT &amp; OUTPUT'!$B$14="Material Change of Use",E66,""))</f>
        <v/>
      </c>
      <c r="BT66" s="161"/>
      <c r="BU66" s="161"/>
      <c r="BV66" s="161"/>
      <c r="BW66" s="157" t="str">
        <f>IF('INPUT &amp; OUTPUT'!$B$14="Reconfiguration of Lot",IF(AK66&lt;&gt;"",$AO$8,""),IF('INPUT &amp; OUTPUT'!$B$14="Material Change of Use",I66,""))</f>
        <v/>
      </c>
      <c r="BX66" s="161"/>
      <c r="BY66" s="161"/>
      <c r="BZ66" s="157" t="str">
        <f>IF('INPUT &amp; OUTPUT'!$B$14="Reconfiguration of Lot",IF(BW66&lt;&gt;"",$AR$8,""),IF('INPUT &amp; OUTPUT'!$B$14="Material Change of Use",L66,""))</f>
        <v/>
      </c>
      <c r="CA66" s="157" t="str">
        <f>IF('INPUT &amp; OUTPUT'!$B$14="Reconfiguration of Lot",IF(BW66&lt;&gt;"",$AS$8,""),IF('INPUT &amp; OUTPUT'!$B$14="Material Change of Use",M66,""))</f>
        <v/>
      </c>
      <c r="CB66" s="157" t="str">
        <f>IF('INPUT &amp; OUTPUT'!$B$14="Reconfiguration of Lot",AT66,IF('INPUT &amp; OUTPUT'!$B$14="Material Change of Use",N66,""))</f>
        <v/>
      </c>
      <c r="CC66" s="196"/>
      <c r="CD66" s="157" t="str">
        <f>IF('INPUT &amp; OUTPUT'!$B$14="Reconfiguration of Lot",AV66,IF('INPUT &amp; OUTPUT'!$B$14="Material Change of Use",P66,""))</f>
        <v/>
      </c>
      <c r="CE66" s="157" t="str">
        <f>IF('INPUT &amp; OUTPUT'!$B$14="Reconfiguration of Lot",AW66,IF('INPUT &amp; OUTPUT'!$B$14="Material Change of Use",Q66,""))</f>
        <v/>
      </c>
      <c r="CF66" s="157" t="str">
        <f>IF('INPUT &amp; OUTPUT'!$B$14="Reconfiguration of Lot",AX66,IF('INPUT &amp; OUTPUT'!$B$14="Material Change of Use",R66,""))</f>
        <v/>
      </c>
      <c r="CG66" s="196"/>
      <c r="CH66" s="157" t="str">
        <f>IF('INPUT &amp; OUTPUT'!$B$14="Reconfiguration of Lot",BA66,IF('INPUT &amp; OUTPUT'!$B$14="Material Change of Use",T66,""))</f>
        <v/>
      </c>
      <c r="CI66" s="157" t="str">
        <f>IF('INPUT &amp; OUTPUT'!$B$14="Reconfiguration of Lot",BB66,IF('INPUT &amp; OUTPUT'!$B$14="Material Change of Use",U66,""))</f>
        <v/>
      </c>
      <c r="CJ66" s="157" t="str">
        <f>IF('INPUT &amp; OUTPUT'!$B$14="Reconfiguration of Lot",BC66,IF('INPUT &amp; OUTPUT'!$B$14="Material Change of Use",V66,""))</f>
        <v/>
      </c>
      <c r="CK66" s="196"/>
      <c r="CL66" s="236"/>
      <c r="CM66" s="239"/>
      <c r="CN66" s="157" t="str">
        <f>IF('INPUT &amp; OUTPUT'!$B$14="Reconfiguration of Lot",BG66,IF('INPUT &amp; OUTPUT'!$B$14="Material Change of Use",X66,""))</f>
        <v/>
      </c>
      <c r="CO66" s="199" t="str">
        <f>IF('INPUT &amp; OUTPUT'!$B$14="Reconfiguration of Lot",BH66,IF('INPUT &amp; OUTPUT'!$B$14="Material Change of Use",Y66,""))</f>
        <v/>
      </c>
      <c r="CP66" s="157" t="str">
        <f>IF('INPUT &amp; OUTPUT'!$B$14="Reconfiguration of Lot",BI66,IF('INPUT &amp; OUTPUT'!$B$14="Material Change of Use",Z66,""))</f>
        <v/>
      </c>
      <c r="CQ66" s="161"/>
      <c r="CR66" s="244" t="str">
        <f>IF('INPUT &amp; OUTPUT'!$B$14="Reconfiguration of Lot",BJ66,IF('INPUT &amp; OUTPUT'!$B$14="Material Change of Use",AB66,""))</f>
        <v/>
      </c>
      <c r="CS66" s="198" t="str">
        <f>IF('INPUT &amp; OUTPUT'!$B$14="Reconfiguration of Lot",BK66,IF('INPUT &amp; OUTPUT'!$B$14="Material Change of Use",AC66,""))</f>
        <v/>
      </c>
      <c r="CT66" s="199" t="str">
        <f>IF('INPUT &amp; OUTPUT'!$B$14="Reconfiguration of Lot",BL66,IF('INPUT &amp; OUTPUT'!$B$14="Material Change of Use",AD66,""))</f>
        <v/>
      </c>
      <c r="CU66" s="161"/>
      <c r="CV66" s="161"/>
      <c r="CW66" s="160"/>
    </row>
    <row r="67" spans="3:101" ht="12.75" customHeight="1" x14ac:dyDescent="0.25">
      <c r="C67" s="589" t="s">
        <v>139</v>
      </c>
      <c r="D67" s="590" t="s">
        <v>362</v>
      </c>
      <c r="E67" s="569" t="s">
        <v>879</v>
      </c>
      <c r="F67" s="570"/>
      <c r="G67" s="358"/>
      <c r="H67" s="452"/>
      <c r="I67" s="571" t="s">
        <v>139</v>
      </c>
      <c r="J67" s="570"/>
      <c r="K67" s="570"/>
      <c r="L67" s="591" t="s">
        <v>97</v>
      </c>
      <c r="M67" s="591">
        <v>2.8</v>
      </c>
      <c r="N67" s="571" t="s">
        <v>139</v>
      </c>
      <c r="O67" s="570"/>
      <c r="P67" s="591" t="s">
        <v>158</v>
      </c>
      <c r="Q67" s="591">
        <v>10</v>
      </c>
      <c r="R67" s="571" t="s">
        <v>139</v>
      </c>
      <c r="S67" s="570"/>
      <c r="T67" s="591" t="s">
        <v>158</v>
      </c>
      <c r="U67" s="591">
        <v>2.8</v>
      </c>
      <c r="V67" s="363" t="s">
        <v>709</v>
      </c>
      <c r="W67" s="362"/>
      <c r="X67" s="591" t="s">
        <v>92</v>
      </c>
      <c r="Y67" s="591">
        <v>0</v>
      </c>
      <c r="Z67" s="363" t="s">
        <v>250</v>
      </c>
      <c r="AA67" s="592"/>
      <c r="AB67" s="591" t="s">
        <v>158</v>
      </c>
      <c r="AC67" s="591">
        <v>1</v>
      </c>
      <c r="AD67" s="571" t="s">
        <v>368</v>
      </c>
      <c r="AE67" s="577"/>
      <c r="AF67" s="593"/>
      <c r="AH67" s="608" t="s">
        <v>377</v>
      </c>
      <c r="AI67" s="609"/>
      <c r="AJ67" s="610"/>
      <c r="AK67" s="609" t="s">
        <v>377</v>
      </c>
      <c r="AL67" s="609"/>
      <c r="AM67" s="609"/>
      <c r="AN67" s="610"/>
      <c r="AO67" s="609"/>
      <c r="AP67" s="609"/>
      <c r="AQ67" s="609"/>
      <c r="AR67" s="448"/>
      <c r="AS67" s="448"/>
      <c r="AT67" s="615" t="s">
        <v>131</v>
      </c>
      <c r="AU67" s="609"/>
      <c r="AV67" s="448" t="s">
        <v>238</v>
      </c>
      <c r="AW67" s="448"/>
      <c r="AX67" s="609" t="s">
        <v>93</v>
      </c>
      <c r="AY67" s="609"/>
      <c r="AZ67" s="609"/>
      <c r="BA67" s="448" t="s">
        <v>92</v>
      </c>
      <c r="BB67" s="448" t="s">
        <v>106</v>
      </c>
      <c r="BC67" s="450" t="s">
        <v>591</v>
      </c>
      <c r="BD67" s="609"/>
      <c r="BE67" s="609"/>
      <c r="BF67" s="609"/>
      <c r="BG67" s="448" t="s">
        <v>591</v>
      </c>
      <c r="BH67" s="448">
        <v>0</v>
      </c>
      <c r="BI67" s="615" t="s">
        <v>252</v>
      </c>
      <c r="BJ67" s="448" t="s">
        <v>240</v>
      </c>
      <c r="BK67" s="449">
        <v>1</v>
      </c>
      <c r="BL67" s="450" t="s">
        <v>816</v>
      </c>
      <c r="BM67" s="434"/>
      <c r="BN67" s="435"/>
      <c r="BS67" s="157" t="str">
        <f>IF('INPUT &amp; OUTPUT'!$B$14="Reconfiguration of Lot",AK67,IF('INPUT &amp; OUTPUT'!$B$14="Material Change of Use",E67,""))</f>
        <v/>
      </c>
      <c r="BT67" s="161"/>
      <c r="BU67" s="161"/>
      <c r="BV67" s="161"/>
      <c r="BW67" s="157" t="str">
        <f>IF('INPUT &amp; OUTPUT'!$B$14="Reconfiguration of Lot",IF(AK67&lt;&gt;"",$AO$8,""),IF('INPUT &amp; OUTPUT'!$B$14="Material Change of Use",I67,""))</f>
        <v/>
      </c>
      <c r="BX67" s="161"/>
      <c r="BY67" s="161"/>
      <c r="BZ67" s="157" t="str">
        <f>IF('INPUT &amp; OUTPUT'!$B$14="Reconfiguration of Lot",IF(BW67&lt;&gt;"",$AR$8,""),IF('INPUT &amp; OUTPUT'!$B$14="Material Change of Use",L67,""))</f>
        <v/>
      </c>
      <c r="CA67" s="157" t="str">
        <f>IF('INPUT &amp; OUTPUT'!$B$14="Reconfiguration of Lot",IF(BW67&lt;&gt;"",$AS$8,""),IF('INPUT &amp; OUTPUT'!$B$14="Material Change of Use",M67,""))</f>
        <v/>
      </c>
      <c r="CB67" s="157" t="str">
        <f>IF('INPUT &amp; OUTPUT'!$B$14="Reconfiguration of Lot",AT67,IF('INPUT &amp; OUTPUT'!$B$14="Material Change of Use",N67,""))</f>
        <v/>
      </c>
      <c r="CC67" s="196"/>
      <c r="CD67" s="157" t="str">
        <f>IF('INPUT &amp; OUTPUT'!$B$14="Reconfiguration of Lot",AV67,IF('INPUT &amp; OUTPUT'!$B$14="Material Change of Use",P67,""))</f>
        <v/>
      </c>
      <c r="CE67" s="157" t="str">
        <f>IF('INPUT &amp; OUTPUT'!$B$14="Reconfiguration of Lot",AW67,IF('INPUT &amp; OUTPUT'!$B$14="Material Change of Use",Q67,""))</f>
        <v/>
      </c>
      <c r="CF67" s="157" t="str">
        <f>IF('INPUT &amp; OUTPUT'!$B$14="Reconfiguration of Lot",AX67,IF('INPUT &amp; OUTPUT'!$B$14="Material Change of Use",R67,""))</f>
        <v/>
      </c>
      <c r="CG67" s="196"/>
      <c r="CH67" s="157" t="str">
        <f>IF('INPUT &amp; OUTPUT'!$B$14="Reconfiguration of Lot",BA67,IF('INPUT &amp; OUTPUT'!$B$14="Material Change of Use",T67,""))</f>
        <v/>
      </c>
      <c r="CI67" s="157" t="str">
        <f>IF('INPUT &amp; OUTPUT'!$B$14="Reconfiguration of Lot",BB67,IF('INPUT &amp; OUTPUT'!$B$14="Material Change of Use",U67,""))</f>
        <v/>
      </c>
      <c r="CJ67" s="157" t="str">
        <f>IF('INPUT &amp; OUTPUT'!$B$14="Reconfiguration of Lot",BC67,IF('INPUT &amp; OUTPUT'!$B$14="Material Change of Use",V67,""))</f>
        <v/>
      </c>
      <c r="CK67" s="196"/>
      <c r="CL67" s="236"/>
      <c r="CM67" s="239"/>
      <c r="CN67" s="157" t="str">
        <f>IF('INPUT &amp; OUTPUT'!$B$14="Reconfiguration of Lot",BG67,IF('INPUT &amp; OUTPUT'!$B$14="Material Change of Use",X67,""))</f>
        <v/>
      </c>
      <c r="CO67" s="199" t="str">
        <f>IF('INPUT &amp; OUTPUT'!$B$14="Reconfiguration of Lot",BH67,IF('INPUT &amp; OUTPUT'!$B$14="Material Change of Use",Y67,""))</f>
        <v/>
      </c>
      <c r="CP67" s="157" t="str">
        <f>IF('INPUT &amp; OUTPUT'!$B$14="Reconfiguration of Lot",BI67,IF('INPUT &amp; OUTPUT'!$B$14="Material Change of Use",Z67,""))</f>
        <v/>
      </c>
      <c r="CQ67" s="161"/>
      <c r="CR67" s="244" t="str">
        <f>IF('INPUT &amp; OUTPUT'!$B$14="Reconfiguration of Lot",BJ67,IF('INPUT &amp; OUTPUT'!$B$14="Material Change of Use",AB67,""))</f>
        <v/>
      </c>
      <c r="CS67" s="198" t="str">
        <f>IF('INPUT &amp; OUTPUT'!$B$14="Reconfiguration of Lot",BK67,IF('INPUT &amp; OUTPUT'!$B$14="Material Change of Use",AC67,""))</f>
        <v/>
      </c>
      <c r="CT67" s="199" t="str">
        <f>IF('INPUT &amp; OUTPUT'!$B$14="Reconfiguration of Lot",BL67,IF('INPUT &amp; OUTPUT'!$B$14="Material Change of Use",AD67,""))</f>
        <v/>
      </c>
      <c r="CU67" s="161"/>
      <c r="CV67" s="161"/>
      <c r="CW67" s="160"/>
    </row>
    <row r="68" spans="3:101" ht="12.75" customHeight="1" x14ac:dyDescent="0.25">
      <c r="C68" s="589" t="s">
        <v>139</v>
      </c>
      <c r="D68" s="590" t="s">
        <v>362</v>
      </c>
      <c r="E68" s="569" t="s">
        <v>877</v>
      </c>
      <c r="F68" s="570"/>
      <c r="G68" s="358"/>
      <c r="H68" s="452"/>
      <c r="I68" s="569" t="s">
        <v>139</v>
      </c>
      <c r="J68" s="362"/>
      <c r="K68" s="362"/>
      <c r="L68" s="591" t="s">
        <v>97</v>
      </c>
      <c r="M68" s="591">
        <v>2.8</v>
      </c>
      <c r="N68" s="569" t="s">
        <v>139</v>
      </c>
      <c r="O68" s="362"/>
      <c r="P68" s="591" t="s">
        <v>158</v>
      </c>
      <c r="Q68" s="591">
        <v>10</v>
      </c>
      <c r="R68" s="363" t="s">
        <v>139</v>
      </c>
      <c r="S68" s="362"/>
      <c r="T68" s="591" t="s">
        <v>158</v>
      </c>
      <c r="U68" s="591">
        <v>2.8</v>
      </c>
      <c r="V68" s="363" t="s">
        <v>707</v>
      </c>
      <c r="W68" s="362"/>
      <c r="X68" s="591" t="s">
        <v>158</v>
      </c>
      <c r="Y68" s="591">
        <v>1</v>
      </c>
      <c r="Z68" s="363" t="s">
        <v>250</v>
      </c>
      <c r="AA68" s="594"/>
      <c r="AB68" s="591" t="s">
        <v>158</v>
      </c>
      <c r="AC68" s="591">
        <v>1</v>
      </c>
      <c r="AD68" s="571" t="s">
        <v>368</v>
      </c>
      <c r="AE68" s="577"/>
      <c r="AF68" s="593"/>
      <c r="AH68" s="608" t="s">
        <v>653</v>
      </c>
      <c r="AI68" s="609"/>
      <c r="AJ68" s="610"/>
      <c r="AK68" s="609" t="s">
        <v>653</v>
      </c>
      <c r="AL68" s="609"/>
      <c r="AM68" s="609"/>
      <c r="AN68" s="610"/>
      <c r="AO68" s="609"/>
      <c r="AP68" s="609"/>
      <c r="AQ68" s="609"/>
      <c r="AR68" s="448"/>
      <c r="AS68" s="448"/>
      <c r="AT68" s="615" t="s">
        <v>93</v>
      </c>
      <c r="AU68" s="609"/>
      <c r="AV68" s="448" t="s">
        <v>238</v>
      </c>
      <c r="AW68" s="448"/>
      <c r="AX68" s="609" t="s">
        <v>185</v>
      </c>
      <c r="AY68" s="609"/>
      <c r="AZ68" s="609"/>
      <c r="BA68" s="448" t="s">
        <v>240</v>
      </c>
      <c r="BB68" s="448">
        <v>2.8</v>
      </c>
      <c r="BC68" s="450" t="s">
        <v>591</v>
      </c>
      <c r="BD68" s="609"/>
      <c r="BE68" s="609"/>
      <c r="BF68" s="609"/>
      <c r="BG68" s="448" t="s">
        <v>591</v>
      </c>
      <c r="BH68" s="448">
        <v>0</v>
      </c>
      <c r="BI68" s="623" t="s">
        <v>591</v>
      </c>
      <c r="BJ68" s="448" t="s">
        <v>591</v>
      </c>
      <c r="BK68" s="449"/>
      <c r="BL68" s="450" t="s">
        <v>816</v>
      </c>
      <c r="BM68" s="434"/>
      <c r="BN68" s="435"/>
      <c r="BS68" s="157" t="str">
        <f>IF('INPUT &amp; OUTPUT'!$B$14="Reconfiguration of Lot",AK68,IF('INPUT &amp; OUTPUT'!$B$14="Material Change of Use",E68,""))</f>
        <v/>
      </c>
      <c r="BT68" s="161"/>
      <c r="BU68" s="161"/>
      <c r="BV68" s="161"/>
      <c r="BW68" s="157" t="str">
        <f>IF('INPUT &amp; OUTPUT'!$B$14="Reconfiguration of Lot",IF(AK68&lt;&gt;"",$AO$8,""),IF('INPUT &amp; OUTPUT'!$B$14="Material Change of Use",I68,""))</f>
        <v/>
      </c>
      <c r="BX68" s="161"/>
      <c r="BY68" s="161"/>
      <c r="BZ68" s="157" t="str">
        <f>IF('INPUT &amp; OUTPUT'!$B$14="Reconfiguration of Lot",IF(BW68&lt;&gt;"",$AR$8,""),IF('INPUT &amp; OUTPUT'!$B$14="Material Change of Use",L68,""))</f>
        <v/>
      </c>
      <c r="CA68" s="157" t="str">
        <f>IF('INPUT &amp; OUTPUT'!$B$14="Reconfiguration of Lot",IF(BW68&lt;&gt;"",$AS$8,""),IF('INPUT &amp; OUTPUT'!$B$14="Material Change of Use",M68,""))</f>
        <v/>
      </c>
      <c r="CB68" s="157" t="str">
        <f>IF('INPUT &amp; OUTPUT'!$B$14="Reconfiguration of Lot",AT68,IF('INPUT &amp; OUTPUT'!$B$14="Material Change of Use",N68,""))</f>
        <v/>
      </c>
      <c r="CC68" s="196"/>
      <c r="CD68" s="157" t="str">
        <f>IF('INPUT &amp; OUTPUT'!$B$14="Reconfiguration of Lot",AV68,IF('INPUT &amp; OUTPUT'!$B$14="Material Change of Use",P68,""))</f>
        <v/>
      </c>
      <c r="CE68" s="157" t="str">
        <f>IF('INPUT &amp; OUTPUT'!$B$14="Reconfiguration of Lot",AW68,IF('INPUT &amp; OUTPUT'!$B$14="Material Change of Use",Q68,""))</f>
        <v/>
      </c>
      <c r="CF68" s="157" t="str">
        <f>IF('INPUT &amp; OUTPUT'!$B$14="Reconfiguration of Lot",AX68,IF('INPUT &amp; OUTPUT'!$B$14="Material Change of Use",R68,""))</f>
        <v/>
      </c>
      <c r="CG68" s="196"/>
      <c r="CH68" s="157" t="str">
        <f>IF('INPUT &amp; OUTPUT'!$B$14="Reconfiguration of Lot",BA68,IF('INPUT &amp; OUTPUT'!$B$14="Material Change of Use",T68,""))</f>
        <v/>
      </c>
      <c r="CI68" s="157" t="str">
        <f>IF('INPUT &amp; OUTPUT'!$B$14="Reconfiguration of Lot",BB68,IF('INPUT &amp; OUTPUT'!$B$14="Material Change of Use",U68,""))</f>
        <v/>
      </c>
      <c r="CJ68" s="157" t="str">
        <f>IF('INPUT &amp; OUTPUT'!$B$14="Reconfiguration of Lot",BC68,IF('INPUT &amp; OUTPUT'!$B$14="Material Change of Use",V68,""))</f>
        <v/>
      </c>
      <c r="CK68" s="196"/>
      <c r="CL68" s="236"/>
      <c r="CM68" s="239"/>
      <c r="CN68" s="157" t="str">
        <f>IF('INPUT &amp; OUTPUT'!$B$14="Reconfiguration of Lot",BG68,IF('INPUT &amp; OUTPUT'!$B$14="Material Change of Use",X68,""))</f>
        <v/>
      </c>
      <c r="CO68" s="199" t="str">
        <f>IF('INPUT &amp; OUTPUT'!$B$14="Reconfiguration of Lot",BH68,IF('INPUT &amp; OUTPUT'!$B$14="Material Change of Use",Y68,""))</f>
        <v/>
      </c>
      <c r="CP68" s="157" t="str">
        <f>IF('INPUT &amp; OUTPUT'!$B$14="Reconfiguration of Lot",BI68,IF('INPUT &amp; OUTPUT'!$B$14="Material Change of Use",Z68,""))</f>
        <v/>
      </c>
      <c r="CQ68" s="161"/>
      <c r="CR68" s="244" t="str">
        <f>IF('INPUT &amp; OUTPUT'!$B$14="Reconfiguration of Lot",BJ68,IF('INPUT &amp; OUTPUT'!$B$14="Material Change of Use",AB68,""))</f>
        <v/>
      </c>
      <c r="CS68" s="198" t="str">
        <f>IF('INPUT &amp; OUTPUT'!$B$14="Reconfiguration of Lot",BK68,IF('INPUT &amp; OUTPUT'!$B$14="Material Change of Use",AC68,""))</f>
        <v/>
      </c>
      <c r="CT68" s="199" t="str">
        <f>IF('INPUT &amp; OUTPUT'!$B$14="Reconfiguration of Lot",BL68,IF('INPUT &amp; OUTPUT'!$B$14="Material Change of Use",AD68,""))</f>
        <v/>
      </c>
      <c r="CU68" s="161"/>
      <c r="CV68" s="161"/>
      <c r="CW68" s="160"/>
    </row>
    <row r="69" spans="3:101" ht="12.75" customHeight="1" x14ac:dyDescent="0.25">
      <c r="C69" s="589" t="s">
        <v>139</v>
      </c>
      <c r="D69" s="590" t="s">
        <v>362</v>
      </c>
      <c r="E69" s="569" t="s">
        <v>944</v>
      </c>
      <c r="F69" s="570"/>
      <c r="G69" s="358"/>
      <c r="H69" s="452"/>
      <c r="I69" s="569" t="s">
        <v>139</v>
      </c>
      <c r="J69" s="362"/>
      <c r="K69" s="362"/>
      <c r="L69" s="591" t="s">
        <v>97</v>
      </c>
      <c r="M69" s="591">
        <v>2.8</v>
      </c>
      <c r="N69" s="569" t="s">
        <v>139</v>
      </c>
      <c r="O69" s="362"/>
      <c r="P69" s="591" t="s">
        <v>158</v>
      </c>
      <c r="Q69" s="591">
        <v>10</v>
      </c>
      <c r="R69" s="363" t="s">
        <v>139</v>
      </c>
      <c r="S69" s="362"/>
      <c r="T69" s="591" t="s">
        <v>158</v>
      </c>
      <c r="U69" s="591">
        <v>2.8</v>
      </c>
      <c r="V69" s="363" t="s">
        <v>938</v>
      </c>
      <c r="W69" s="362"/>
      <c r="X69" s="591" t="s">
        <v>591</v>
      </c>
      <c r="Y69" s="591" t="s">
        <v>0</v>
      </c>
      <c r="Z69" s="363" t="s">
        <v>250</v>
      </c>
      <c r="AA69" s="594"/>
      <c r="AB69" s="591" t="s">
        <v>158</v>
      </c>
      <c r="AC69" s="591">
        <v>1</v>
      </c>
      <c r="AD69" s="571" t="s">
        <v>368</v>
      </c>
      <c r="AE69" s="577"/>
      <c r="AF69" s="593"/>
      <c r="AH69" s="608" t="s">
        <v>653</v>
      </c>
      <c r="AI69" s="609"/>
      <c r="AJ69" s="610"/>
      <c r="AK69" s="609" t="s">
        <v>653</v>
      </c>
      <c r="AL69" s="609"/>
      <c r="AM69" s="609"/>
      <c r="AN69" s="610"/>
      <c r="AO69" s="609"/>
      <c r="AP69" s="609"/>
      <c r="AQ69" s="609"/>
      <c r="AR69" s="448"/>
      <c r="AS69" s="448"/>
      <c r="AT69" s="615" t="s">
        <v>93</v>
      </c>
      <c r="AU69" s="609"/>
      <c r="AV69" s="448" t="s">
        <v>238</v>
      </c>
      <c r="AW69" s="448"/>
      <c r="AX69" s="609" t="s">
        <v>186</v>
      </c>
      <c r="AY69" s="609"/>
      <c r="AZ69" s="609"/>
      <c r="BA69" s="448" t="s">
        <v>240</v>
      </c>
      <c r="BB69" s="448">
        <v>2.8</v>
      </c>
      <c r="BC69" s="450"/>
      <c r="BD69" s="609"/>
      <c r="BE69" s="609"/>
      <c r="BF69" s="609"/>
      <c r="BG69" s="448"/>
      <c r="BH69" s="448"/>
      <c r="BI69" s="623" t="s">
        <v>591</v>
      </c>
      <c r="BJ69" s="448" t="s">
        <v>591</v>
      </c>
      <c r="BK69" s="449"/>
      <c r="BL69" s="450" t="s">
        <v>816</v>
      </c>
      <c r="BM69" s="434"/>
      <c r="BN69" s="435"/>
      <c r="BS69" s="157" t="str">
        <f>IF('INPUT &amp; OUTPUT'!$B$14="Reconfiguration of Lot",AK69,IF('INPUT &amp; OUTPUT'!$B$14="Material Change of Use",E69,""))</f>
        <v/>
      </c>
      <c r="BT69" s="161"/>
      <c r="BU69" s="161"/>
      <c r="BV69" s="161"/>
      <c r="BW69" s="157" t="str">
        <f>IF('INPUT &amp; OUTPUT'!$B$14="Reconfiguration of Lot",IF(AK69&lt;&gt;"",$AO$8,""),IF('INPUT &amp; OUTPUT'!$B$14="Material Change of Use",I69,""))</f>
        <v/>
      </c>
      <c r="BX69" s="161"/>
      <c r="BY69" s="161"/>
      <c r="BZ69" s="157" t="str">
        <f>IF('INPUT &amp; OUTPUT'!$B$14="Reconfiguration of Lot",IF(BW69&lt;&gt;"",$AR$8,""),IF('INPUT &amp; OUTPUT'!$B$14="Material Change of Use",L69,""))</f>
        <v/>
      </c>
      <c r="CA69" s="157" t="str">
        <f>IF('INPUT &amp; OUTPUT'!$B$14="Reconfiguration of Lot",IF(BW69&lt;&gt;"",$AS$8,""),IF('INPUT &amp; OUTPUT'!$B$14="Material Change of Use",M69,""))</f>
        <v/>
      </c>
      <c r="CB69" s="157" t="str">
        <f>IF('INPUT &amp; OUTPUT'!$B$14="Reconfiguration of Lot",AT69,IF('INPUT &amp; OUTPUT'!$B$14="Material Change of Use",N69,""))</f>
        <v/>
      </c>
      <c r="CC69" s="196"/>
      <c r="CD69" s="157" t="str">
        <f>IF('INPUT &amp; OUTPUT'!$B$14="Reconfiguration of Lot",AV69,IF('INPUT &amp; OUTPUT'!$B$14="Material Change of Use",P69,""))</f>
        <v/>
      </c>
      <c r="CE69" s="157" t="str">
        <f>IF('INPUT &amp; OUTPUT'!$B$14="Reconfiguration of Lot",AW69,IF('INPUT &amp; OUTPUT'!$B$14="Material Change of Use",Q69,""))</f>
        <v/>
      </c>
      <c r="CF69" s="157" t="str">
        <f>IF('INPUT &amp; OUTPUT'!$B$14="Reconfiguration of Lot",AX69,IF('INPUT &amp; OUTPUT'!$B$14="Material Change of Use",R69,""))</f>
        <v/>
      </c>
      <c r="CG69" s="196"/>
      <c r="CH69" s="157" t="str">
        <f>IF('INPUT &amp; OUTPUT'!$B$14="Reconfiguration of Lot",BA69,IF('INPUT &amp; OUTPUT'!$B$14="Material Change of Use",T69,""))</f>
        <v/>
      </c>
      <c r="CI69" s="157" t="str">
        <f>IF('INPUT &amp; OUTPUT'!$B$14="Reconfiguration of Lot",BB69,IF('INPUT &amp; OUTPUT'!$B$14="Material Change of Use",U69,""))</f>
        <v/>
      </c>
      <c r="CJ69" s="157" t="str">
        <f>IF('INPUT &amp; OUTPUT'!$B$14="Reconfiguration of Lot",BC69,IF('INPUT &amp; OUTPUT'!$B$14="Material Change of Use",V69,""))</f>
        <v/>
      </c>
      <c r="CK69" s="196"/>
      <c r="CL69" s="236"/>
      <c r="CM69" s="239"/>
      <c r="CN69" s="157" t="str">
        <f>IF('INPUT &amp; OUTPUT'!$B$14="Reconfiguration of Lot",BG69,IF('INPUT &amp; OUTPUT'!$B$14="Material Change of Use",X69,""))</f>
        <v/>
      </c>
      <c r="CO69" s="199" t="str">
        <f>IF('INPUT &amp; OUTPUT'!$B$14="Reconfiguration of Lot",BH69,IF('INPUT &amp; OUTPUT'!$B$14="Material Change of Use",Y69,""))</f>
        <v/>
      </c>
      <c r="CP69" s="157" t="str">
        <f>IF('INPUT &amp; OUTPUT'!$B$14="Reconfiguration of Lot",BI69,IF('INPUT &amp; OUTPUT'!$B$14="Material Change of Use",Z69,""))</f>
        <v/>
      </c>
      <c r="CQ69" s="161"/>
      <c r="CR69" s="244" t="str">
        <f>IF('INPUT &amp; OUTPUT'!$B$14="Reconfiguration of Lot",BJ69,IF('INPUT &amp; OUTPUT'!$B$14="Material Change of Use",AB69,""))</f>
        <v/>
      </c>
      <c r="CS69" s="198" t="str">
        <f>IF('INPUT &amp; OUTPUT'!$B$14="Reconfiguration of Lot",BK69,IF('INPUT &amp; OUTPUT'!$B$14="Material Change of Use",AC69,""))</f>
        <v/>
      </c>
      <c r="CT69" s="199" t="str">
        <f>IF('INPUT &amp; OUTPUT'!$B$14="Reconfiguration of Lot",BL69,IF('INPUT &amp; OUTPUT'!$B$14="Material Change of Use",AD69,""))</f>
        <v/>
      </c>
      <c r="CU69" s="161"/>
      <c r="CV69" s="161"/>
      <c r="CW69" s="160"/>
    </row>
    <row r="70" spans="3:101" ht="12.75" customHeight="1" x14ac:dyDescent="0.25">
      <c r="C70" s="598" t="s">
        <v>354</v>
      </c>
      <c r="D70" s="598" t="s">
        <v>349</v>
      </c>
      <c r="E70" s="574" t="s">
        <v>355</v>
      </c>
      <c r="F70" s="359"/>
      <c r="G70" s="359"/>
      <c r="H70" s="359"/>
      <c r="I70" s="574" t="s">
        <v>26</v>
      </c>
      <c r="J70" s="359"/>
      <c r="K70" s="359"/>
      <c r="L70" s="360" t="s">
        <v>25</v>
      </c>
      <c r="M70" s="360">
        <v>0.7</v>
      </c>
      <c r="N70" s="574" t="s">
        <v>346</v>
      </c>
      <c r="O70" s="359"/>
      <c r="P70" s="360" t="s">
        <v>151</v>
      </c>
      <c r="Q70" s="360" t="s">
        <v>152</v>
      </c>
      <c r="R70" s="574" t="s">
        <v>346</v>
      </c>
      <c r="S70" s="359"/>
      <c r="T70" s="360" t="s">
        <v>151</v>
      </c>
      <c r="U70" s="360" t="s">
        <v>242</v>
      </c>
      <c r="V70" s="574" t="s">
        <v>591</v>
      </c>
      <c r="W70" s="359"/>
      <c r="X70" s="360" t="s">
        <v>591</v>
      </c>
      <c r="Y70" s="360" t="s">
        <v>0</v>
      </c>
      <c r="Z70" s="574" t="s">
        <v>253</v>
      </c>
      <c r="AA70" s="599"/>
      <c r="AB70" s="360" t="s">
        <v>347</v>
      </c>
      <c r="AC70" s="360">
        <v>2.5000000000000001E-3</v>
      </c>
      <c r="AD70" s="574" t="s">
        <v>356</v>
      </c>
      <c r="AE70" s="575"/>
      <c r="AF70" s="580"/>
      <c r="AH70" s="608" t="s">
        <v>87</v>
      </c>
      <c r="AI70" s="609"/>
      <c r="AJ70" s="610"/>
      <c r="AK70" s="609" t="s">
        <v>715</v>
      </c>
      <c r="AL70" s="609"/>
      <c r="AM70" s="609"/>
      <c r="AN70" s="610"/>
      <c r="AO70" s="609"/>
      <c r="AP70" s="609"/>
      <c r="AQ70" s="609"/>
      <c r="AR70" s="448"/>
      <c r="AS70" s="448"/>
      <c r="AT70" s="615" t="s">
        <v>690</v>
      </c>
      <c r="AU70" s="609"/>
      <c r="AV70" s="448" t="s">
        <v>240</v>
      </c>
      <c r="AW70" s="448">
        <v>20</v>
      </c>
      <c r="AX70" s="609" t="s">
        <v>87</v>
      </c>
      <c r="AY70" s="609"/>
      <c r="AZ70" s="609"/>
      <c r="BA70" s="448" t="s">
        <v>240</v>
      </c>
      <c r="BB70" s="448">
        <v>2.8</v>
      </c>
      <c r="BC70" s="450" t="s">
        <v>591</v>
      </c>
      <c r="BD70" s="609"/>
      <c r="BE70" s="609"/>
      <c r="BF70" s="609"/>
      <c r="BG70" s="448" t="s">
        <v>591</v>
      </c>
      <c r="BH70" s="448">
        <v>0</v>
      </c>
      <c r="BI70" s="615" t="s">
        <v>130</v>
      </c>
      <c r="BJ70" s="448" t="s">
        <v>240</v>
      </c>
      <c r="BK70" s="449">
        <v>1</v>
      </c>
      <c r="BL70" s="450" t="s">
        <v>816</v>
      </c>
      <c r="BM70" s="434"/>
      <c r="BN70" s="435"/>
      <c r="BS70" s="157" t="str">
        <f>IF('INPUT &amp; OUTPUT'!$B$14="Reconfiguration of Lot",AK70,IF('INPUT &amp; OUTPUT'!$B$14="Material Change of Use",E70,""))</f>
        <v/>
      </c>
      <c r="BT70" s="161"/>
      <c r="BU70" s="161"/>
      <c r="BV70" s="161"/>
      <c r="BW70" s="157" t="str">
        <f>IF('INPUT &amp; OUTPUT'!$B$14="Reconfiguration of Lot",IF(AK70&lt;&gt;"",$AO$8,""),IF('INPUT &amp; OUTPUT'!$B$14="Material Change of Use",I70,""))</f>
        <v/>
      </c>
      <c r="BX70" s="161"/>
      <c r="BY70" s="161"/>
      <c r="BZ70" s="157" t="str">
        <f>IF('INPUT &amp; OUTPUT'!$B$14="Reconfiguration of Lot",IF(BW70&lt;&gt;"",$AR$8,""),IF('INPUT &amp; OUTPUT'!$B$14="Material Change of Use",L70,""))</f>
        <v/>
      </c>
      <c r="CA70" s="157" t="str">
        <f>IF('INPUT &amp; OUTPUT'!$B$14="Reconfiguration of Lot",IF(BW70&lt;&gt;"",$AS$8,""),IF('INPUT &amp; OUTPUT'!$B$14="Material Change of Use",M70,""))</f>
        <v/>
      </c>
      <c r="CB70" s="157" t="str">
        <f>IF('INPUT &amp; OUTPUT'!$B$14="Reconfiguration of Lot",AT70,IF('INPUT &amp; OUTPUT'!$B$14="Material Change of Use",N70,""))</f>
        <v/>
      </c>
      <c r="CC70" s="196"/>
      <c r="CD70" s="157" t="str">
        <f>IF('INPUT &amp; OUTPUT'!$B$14="Reconfiguration of Lot",AV70,IF('INPUT &amp; OUTPUT'!$B$14="Material Change of Use",P70,""))</f>
        <v/>
      </c>
      <c r="CE70" s="157" t="str">
        <f>IF('INPUT &amp; OUTPUT'!$B$14="Reconfiguration of Lot",AW70,IF('INPUT &amp; OUTPUT'!$B$14="Material Change of Use",Q70,""))</f>
        <v/>
      </c>
      <c r="CF70" s="157" t="str">
        <f>IF('INPUT &amp; OUTPUT'!$B$14="Reconfiguration of Lot",AX70,IF('INPUT &amp; OUTPUT'!$B$14="Material Change of Use",R70,""))</f>
        <v/>
      </c>
      <c r="CG70" s="196"/>
      <c r="CH70" s="157" t="str">
        <f>IF('INPUT &amp; OUTPUT'!$B$14="Reconfiguration of Lot",BA70,IF('INPUT &amp; OUTPUT'!$B$14="Material Change of Use",T70,""))</f>
        <v/>
      </c>
      <c r="CI70" s="157" t="str">
        <f>IF('INPUT &amp; OUTPUT'!$B$14="Reconfiguration of Lot",BB70,IF('INPUT &amp; OUTPUT'!$B$14="Material Change of Use",U70,""))</f>
        <v/>
      </c>
      <c r="CJ70" s="157" t="str">
        <f>IF('INPUT &amp; OUTPUT'!$B$14="Reconfiguration of Lot",BC70,IF('INPUT &amp; OUTPUT'!$B$14="Material Change of Use",V70,""))</f>
        <v/>
      </c>
      <c r="CK70" s="196"/>
      <c r="CL70" s="236"/>
      <c r="CM70" s="239"/>
      <c r="CN70" s="157" t="str">
        <f>IF('INPUT &amp; OUTPUT'!$B$14="Reconfiguration of Lot",BG70,IF('INPUT &amp; OUTPUT'!$B$14="Material Change of Use",X70,""))</f>
        <v/>
      </c>
      <c r="CO70" s="199" t="str">
        <f>IF('INPUT &amp; OUTPUT'!$B$14="Reconfiguration of Lot",BH70,IF('INPUT &amp; OUTPUT'!$B$14="Material Change of Use",Y70,""))</f>
        <v/>
      </c>
      <c r="CP70" s="157" t="str">
        <f>IF('INPUT &amp; OUTPUT'!$B$14="Reconfiguration of Lot",BI70,IF('INPUT &amp; OUTPUT'!$B$14="Material Change of Use",Z70,""))</f>
        <v/>
      </c>
      <c r="CQ70" s="161"/>
      <c r="CR70" s="244" t="str">
        <f>IF('INPUT &amp; OUTPUT'!$B$14="Reconfiguration of Lot",BJ70,IF('INPUT &amp; OUTPUT'!$B$14="Material Change of Use",AB70,""))</f>
        <v/>
      </c>
      <c r="CS70" s="198" t="str">
        <f>IF('INPUT &amp; OUTPUT'!$B$14="Reconfiguration of Lot",BK70,IF('INPUT &amp; OUTPUT'!$B$14="Material Change of Use",AC70,""))</f>
        <v/>
      </c>
      <c r="CT70" s="199" t="str">
        <f>IF('INPUT &amp; OUTPUT'!$B$14="Reconfiguration of Lot",BL70,IF('INPUT &amp; OUTPUT'!$B$14="Material Change of Use",AD70,""))</f>
        <v/>
      </c>
      <c r="CU70" s="161"/>
      <c r="CV70" s="161"/>
      <c r="CW70" s="160"/>
    </row>
    <row r="71" spans="3:101" ht="12.75" customHeight="1" x14ac:dyDescent="0.25">
      <c r="C71" s="361" t="s">
        <v>354</v>
      </c>
      <c r="D71" s="361" t="s">
        <v>349</v>
      </c>
      <c r="E71" s="571" t="s">
        <v>357</v>
      </c>
      <c r="F71" s="362"/>
      <c r="G71" s="362"/>
      <c r="H71" s="362"/>
      <c r="I71" s="363" t="s">
        <v>26</v>
      </c>
      <c r="J71" s="362"/>
      <c r="K71" s="362"/>
      <c r="L71" s="591" t="s">
        <v>25</v>
      </c>
      <c r="M71" s="591">
        <v>0.7</v>
      </c>
      <c r="N71" s="363" t="s">
        <v>346</v>
      </c>
      <c r="O71" s="362"/>
      <c r="P71" s="591" t="s">
        <v>151</v>
      </c>
      <c r="Q71" s="591" t="s">
        <v>152</v>
      </c>
      <c r="R71" s="363" t="s">
        <v>346</v>
      </c>
      <c r="S71" s="362"/>
      <c r="T71" s="591" t="s">
        <v>151</v>
      </c>
      <c r="U71" s="591" t="s">
        <v>242</v>
      </c>
      <c r="V71" s="363" t="s">
        <v>591</v>
      </c>
      <c r="W71" s="362"/>
      <c r="X71" s="591" t="s">
        <v>591</v>
      </c>
      <c r="Y71" s="591" t="s">
        <v>0</v>
      </c>
      <c r="Z71" s="363" t="s">
        <v>253</v>
      </c>
      <c r="AA71" s="594"/>
      <c r="AB71" s="591" t="s">
        <v>347</v>
      </c>
      <c r="AC71" s="591">
        <v>2.5000000000000001E-3</v>
      </c>
      <c r="AD71" s="363" t="s">
        <v>358</v>
      </c>
      <c r="AE71" s="577"/>
      <c r="AF71" s="581"/>
      <c r="AH71" s="608" t="s">
        <v>87</v>
      </c>
      <c r="AI71" s="609"/>
      <c r="AJ71" s="610"/>
      <c r="AK71" s="609" t="s">
        <v>751</v>
      </c>
      <c r="AL71" s="609"/>
      <c r="AM71" s="609"/>
      <c r="AN71" s="610"/>
      <c r="AO71" s="609"/>
      <c r="AP71" s="609"/>
      <c r="AQ71" s="609"/>
      <c r="AR71" s="448"/>
      <c r="AS71" s="448"/>
      <c r="AT71" s="624" t="s">
        <v>691</v>
      </c>
      <c r="AU71" s="609"/>
      <c r="AV71" s="448"/>
      <c r="AW71" s="448"/>
      <c r="AX71" s="609" t="s">
        <v>87</v>
      </c>
      <c r="AY71" s="609"/>
      <c r="AZ71" s="609"/>
      <c r="BA71" s="448" t="s">
        <v>240</v>
      </c>
      <c r="BB71" s="448">
        <v>2.8</v>
      </c>
      <c r="BC71" s="450" t="s">
        <v>591</v>
      </c>
      <c r="BD71" s="609"/>
      <c r="BE71" s="609"/>
      <c r="BF71" s="609"/>
      <c r="BG71" s="448" t="s">
        <v>591</v>
      </c>
      <c r="BH71" s="448">
        <v>0</v>
      </c>
      <c r="BI71" s="615" t="s">
        <v>130</v>
      </c>
      <c r="BJ71" s="448" t="s">
        <v>240</v>
      </c>
      <c r="BK71" s="449">
        <v>1</v>
      </c>
      <c r="BL71" s="450" t="s">
        <v>816</v>
      </c>
      <c r="BM71" s="434"/>
      <c r="BN71" s="435"/>
      <c r="BS71" s="157" t="str">
        <f>IF('INPUT &amp; OUTPUT'!$B$14="Reconfiguration of Lot",AK71,IF('INPUT &amp; OUTPUT'!$B$14="Material Change of Use",E71,""))</f>
        <v/>
      </c>
      <c r="BT71" s="161"/>
      <c r="BU71" s="161"/>
      <c r="BV71" s="161"/>
      <c r="BW71" s="157" t="str">
        <f>IF('INPUT &amp; OUTPUT'!$B$14="Reconfiguration of Lot",IF(AK71&lt;&gt;"",$AO$8,""),IF('INPUT &amp; OUTPUT'!$B$14="Material Change of Use",I71,""))</f>
        <v/>
      </c>
      <c r="BX71" s="161"/>
      <c r="BY71" s="161"/>
      <c r="BZ71" s="157" t="str">
        <f>IF('INPUT &amp; OUTPUT'!$B$14="Reconfiguration of Lot",IF(BW71&lt;&gt;"",$AR$8,""),IF('INPUT &amp; OUTPUT'!$B$14="Material Change of Use",L71,""))</f>
        <v/>
      </c>
      <c r="CA71" s="157" t="str">
        <f>IF('INPUT &amp; OUTPUT'!$B$14="Reconfiguration of Lot",IF(BW71&lt;&gt;"",$AS$8,""),IF('INPUT &amp; OUTPUT'!$B$14="Material Change of Use",M71,""))</f>
        <v/>
      </c>
      <c r="CB71" s="157" t="str">
        <f>IF('INPUT &amp; OUTPUT'!$B$14="Reconfiguration of Lot",AT71,IF('INPUT &amp; OUTPUT'!$B$14="Material Change of Use",N71,""))</f>
        <v/>
      </c>
      <c r="CC71" s="196"/>
      <c r="CD71" s="157" t="str">
        <f>IF('INPUT &amp; OUTPUT'!$B$14="Reconfiguration of Lot",AV71,IF('INPUT &amp; OUTPUT'!$B$14="Material Change of Use",P71,""))</f>
        <v/>
      </c>
      <c r="CE71" s="157" t="str">
        <f>IF('INPUT &amp; OUTPUT'!$B$14="Reconfiguration of Lot",AW71,IF('INPUT &amp; OUTPUT'!$B$14="Material Change of Use",Q71,""))</f>
        <v/>
      </c>
      <c r="CF71" s="157" t="str">
        <f>IF('INPUT &amp; OUTPUT'!$B$14="Reconfiguration of Lot",AX71,IF('INPUT &amp; OUTPUT'!$B$14="Material Change of Use",R71,""))</f>
        <v/>
      </c>
      <c r="CG71" s="196"/>
      <c r="CH71" s="157" t="str">
        <f>IF('INPUT &amp; OUTPUT'!$B$14="Reconfiguration of Lot",BA71,IF('INPUT &amp; OUTPUT'!$B$14="Material Change of Use",T71,""))</f>
        <v/>
      </c>
      <c r="CI71" s="157" t="str">
        <f>IF('INPUT &amp; OUTPUT'!$B$14="Reconfiguration of Lot",BB71,IF('INPUT &amp; OUTPUT'!$B$14="Material Change of Use",U71,""))</f>
        <v/>
      </c>
      <c r="CJ71" s="157" t="str">
        <f>IF('INPUT &amp; OUTPUT'!$B$14="Reconfiguration of Lot",BC71,IF('INPUT &amp; OUTPUT'!$B$14="Material Change of Use",V71,""))</f>
        <v/>
      </c>
      <c r="CK71" s="196"/>
      <c r="CL71" s="236"/>
      <c r="CM71" s="239"/>
      <c r="CN71" s="157" t="str">
        <f>IF('INPUT &amp; OUTPUT'!$B$14="Reconfiguration of Lot",BG71,IF('INPUT &amp; OUTPUT'!$B$14="Material Change of Use",X71,""))</f>
        <v/>
      </c>
      <c r="CO71" s="199" t="str">
        <f>IF('INPUT &amp; OUTPUT'!$B$14="Reconfiguration of Lot",BH71,IF('INPUT &amp; OUTPUT'!$B$14="Material Change of Use",Y71,""))</f>
        <v/>
      </c>
      <c r="CP71" s="157" t="str">
        <f>IF('INPUT &amp; OUTPUT'!$B$14="Reconfiguration of Lot",BI71,IF('INPUT &amp; OUTPUT'!$B$14="Material Change of Use",Z71,""))</f>
        <v/>
      </c>
      <c r="CQ71" s="161"/>
      <c r="CR71" s="244" t="str">
        <f>IF('INPUT &amp; OUTPUT'!$B$14="Reconfiguration of Lot",BJ71,IF('INPUT &amp; OUTPUT'!$B$14="Material Change of Use",AB71,""))</f>
        <v/>
      </c>
      <c r="CS71" s="198" t="str">
        <f>IF('INPUT &amp; OUTPUT'!$B$14="Reconfiguration of Lot",BK71,IF('INPUT &amp; OUTPUT'!$B$14="Material Change of Use",AC71,""))</f>
        <v/>
      </c>
      <c r="CT71" s="199" t="str">
        <f>IF('INPUT &amp; OUTPUT'!$B$14="Reconfiguration of Lot",BL71,IF('INPUT &amp; OUTPUT'!$B$14="Material Change of Use",AD71,""))</f>
        <v/>
      </c>
      <c r="CU71" s="161"/>
      <c r="CV71" s="161"/>
      <c r="CW71" s="160"/>
    </row>
    <row r="72" spans="3:101" ht="12.75" customHeight="1" x14ac:dyDescent="0.25">
      <c r="C72" s="361" t="s">
        <v>354</v>
      </c>
      <c r="D72" s="361" t="s">
        <v>349</v>
      </c>
      <c r="E72" s="571" t="s">
        <v>359</v>
      </c>
      <c r="F72" s="362"/>
      <c r="G72" s="362"/>
      <c r="H72" s="362"/>
      <c r="I72" s="363" t="s">
        <v>26</v>
      </c>
      <c r="J72" s="362"/>
      <c r="K72" s="362"/>
      <c r="L72" s="591" t="s">
        <v>25</v>
      </c>
      <c r="M72" s="591">
        <v>0.7</v>
      </c>
      <c r="N72" s="363" t="s">
        <v>346</v>
      </c>
      <c r="O72" s="362"/>
      <c r="P72" s="591" t="s">
        <v>151</v>
      </c>
      <c r="Q72" s="591" t="s">
        <v>152</v>
      </c>
      <c r="R72" s="363" t="s">
        <v>346</v>
      </c>
      <c r="S72" s="362"/>
      <c r="T72" s="591" t="s">
        <v>151</v>
      </c>
      <c r="U72" s="591" t="s">
        <v>242</v>
      </c>
      <c r="V72" s="363" t="s">
        <v>591</v>
      </c>
      <c r="W72" s="362"/>
      <c r="X72" s="591" t="s">
        <v>591</v>
      </c>
      <c r="Y72" s="591" t="s">
        <v>0</v>
      </c>
      <c r="Z72" s="363" t="s">
        <v>253</v>
      </c>
      <c r="AA72" s="594"/>
      <c r="AB72" s="591" t="s">
        <v>347</v>
      </c>
      <c r="AC72" s="591">
        <v>2.5000000000000001E-3</v>
      </c>
      <c r="AD72" s="363" t="s">
        <v>8</v>
      </c>
      <c r="AE72" s="577"/>
      <c r="AF72" s="581"/>
      <c r="AH72" s="430"/>
      <c r="AI72" s="443"/>
      <c r="AJ72" s="444"/>
      <c r="AK72" s="447"/>
      <c r="AL72" s="443"/>
      <c r="AM72" s="443"/>
      <c r="AN72" s="444"/>
      <c r="AO72" s="443"/>
      <c r="AP72" s="443"/>
      <c r="AQ72" s="443"/>
      <c r="AR72" s="445"/>
      <c r="AS72" s="445"/>
      <c r="AT72" s="446"/>
      <c r="AU72" s="443"/>
      <c r="AV72" s="445"/>
      <c r="AW72" s="445"/>
      <c r="AX72" s="443"/>
      <c r="AY72" s="443"/>
      <c r="AZ72" s="443"/>
      <c r="BA72" s="445" t="s">
        <v>932</v>
      </c>
      <c r="BB72" s="445" t="s">
        <v>932</v>
      </c>
      <c r="BC72" s="447"/>
      <c r="BD72" s="443"/>
      <c r="BE72" s="443"/>
      <c r="BF72" s="443"/>
      <c r="BG72" s="445"/>
      <c r="BH72" s="445"/>
      <c r="BI72" s="446"/>
      <c r="BJ72" s="616"/>
      <c r="BK72" s="618"/>
      <c r="BL72" s="617"/>
      <c r="BM72" s="619"/>
      <c r="BN72" s="506"/>
      <c r="BS72" s="157" t="str">
        <f>IF('INPUT &amp; OUTPUT'!$B$14="Reconfiguration of Lot",AK72,IF('INPUT &amp; OUTPUT'!$B$14="Material Change of Use",E72,""))</f>
        <v/>
      </c>
      <c r="BT72" s="161"/>
      <c r="BU72" s="161"/>
      <c r="BV72" s="161"/>
      <c r="BW72" s="157" t="str">
        <f>IF('INPUT &amp; OUTPUT'!$B$14="Reconfiguration of Lot",IF(AK72&lt;&gt;"",$AO$8,""),IF('INPUT &amp; OUTPUT'!$B$14="Material Change of Use",I72,""))</f>
        <v/>
      </c>
      <c r="BX72" s="161"/>
      <c r="BY72" s="161"/>
      <c r="BZ72" s="157" t="str">
        <f>IF('INPUT &amp; OUTPUT'!$B$14="Reconfiguration of Lot",IF(BW72&lt;&gt;"",$AR$8,""),IF('INPUT &amp; OUTPUT'!$B$14="Material Change of Use",L72,""))</f>
        <v/>
      </c>
      <c r="CA72" s="157" t="str">
        <f>IF('INPUT &amp; OUTPUT'!$B$14="Reconfiguration of Lot",IF(BW72&lt;&gt;"",$AS$8,""),IF('INPUT &amp; OUTPUT'!$B$14="Material Change of Use",M72,""))</f>
        <v/>
      </c>
      <c r="CB72" s="157" t="str">
        <f>IF('INPUT &amp; OUTPUT'!$B$14="Reconfiguration of Lot",AT72,IF('INPUT &amp; OUTPUT'!$B$14="Material Change of Use",N72,""))</f>
        <v/>
      </c>
      <c r="CC72" s="196"/>
      <c r="CD72" s="157" t="str">
        <f>IF('INPUT &amp; OUTPUT'!$B$14="Reconfiguration of Lot",AV72,IF('INPUT &amp; OUTPUT'!$B$14="Material Change of Use",P72,""))</f>
        <v/>
      </c>
      <c r="CE72" s="157" t="str">
        <f>IF('INPUT &amp; OUTPUT'!$B$14="Reconfiguration of Lot",AW72,IF('INPUT &amp; OUTPUT'!$B$14="Material Change of Use",Q72,""))</f>
        <v/>
      </c>
      <c r="CF72" s="157" t="str">
        <f>IF('INPUT &amp; OUTPUT'!$B$14="Reconfiguration of Lot",AX72,IF('INPUT &amp; OUTPUT'!$B$14="Material Change of Use",R72,""))</f>
        <v/>
      </c>
      <c r="CG72" s="196"/>
      <c r="CH72" s="157" t="str">
        <f>IF('INPUT &amp; OUTPUT'!$B$14="Reconfiguration of Lot",BA72,IF('INPUT &amp; OUTPUT'!$B$14="Material Change of Use",T72,""))</f>
        <v/>
      </c>
      <c r="CI72" s="157" t="str">
        <f>IF('INPUT &amp; OUTPUT'!$B$14="Reconfiguration of Lot",BB72,IF('INPUT &amp; OUTPUT'!$B$14="Material Change of Use",U72,""))</f>
        <v/>
      </c>
      <c r="CJ72" s="157" t="str">
        <f>IF('INPUT &amp; OUTPUT'!$B$14="Reconfiguration of Lot",BC72,IF('INPUT &amp; OUTPUT'!$B$14="Material Change of Use",V72,""))</f>
        <v/>
      </c>
      <c r="CK72" s="196"/>
      <c r="CL72" s="236"/>
      <c r="CM72" s="239"/>
      <c r="CN72" s="157" t="str">
        <f>IF('INPUT &amp; OUTPUT'!$B$14="Reconfiguration of Lot",BG72,IF('INPUT &amp; OUTPUT'!$B$14="Material Change of Use",X72,""))</f>
        <v/>
      </c>
      <c r="CO72" s="199" t="str">
        <f>IF('INPUT &amp; OUTPUT'!$B$14="Reconfiguration of Lot",BH72,IF('INPUT &amp; OUTPUT'!$B$14="Material Change of Use",Y72,""))</f>
        <v/>
      </c>
      <c r="CP72" s="157" t="str">
        <f>IF('INPUT &amp; OUTPUT'!$B$14="Reconfiguration of Lot",BI72,IF('INPUT &amp; OUTPUT'!$B$14="Material Change of Use",Z72,""))</f>
        <v/>
      </c>
      <c r="CQ72" s="161"/>
      <c r="CR72" s="244" t="str">
        <f>IF('INPUT &amp; OUTPUT'!$B$14="Reconfiguration of Lot",BJ72,IF('INPUT &amp; OUTPUT'!$B$14="Material Change of Use",AB72,""))</f>
        <v/>
      </c>
      <c r="CS72" s="198" t="str">
        <f>IF('INPUT &amp; OUTPUT'!$B$14="Reconfiguration of Lot",BK72,IF('INPUT &amp; OUTPUT'!$B$14="Material Change of Use",AC72,""))</f>
        <v/>
      </c>
      <c r="CT72" s="199" t="str">
        <f>IF('INPUT &amp; OUTPUT'!$B$14="Reconfiguration of Lot",BL72,IF('INPUT &amp; OUTPUT'!$B$14="Material Change of Use",AD72,""))</f>
        <v/>
      </c>
      <c r="CU72" s="161"/>
      <c r="CV72" s="161"/>
      <c r="CW72" s="160"/>
    </row>
    <row r="73" spans="3:101" ht="12.75" customHeight="1" x14ac:dyDescent="0.25">
      <c r="C73" s="361" t="s">
        <v>354</v>
      </c>
      <c r="D73" s="361" t="s">
        <v>349</v>
      </c>
      <c r="E73" s="571" t="s">
        <v>360</v>
      </c>
      <c r="F73" s="362"/>
      <c r="G73" s="362"/>
      <c r="H73" s="362"/>
      <c r="I73" s="363" t="s">
        <v>26</v>
      </c>
      <c r="J73" s="570"/>
      <c r="K73" s="570"/>
      <c r="L73" s="591" t="s">
        <v>25</v>
      </c>
      <c r="M73" s="591">
        <v>0.7</v>
      </c>
      <c r="N73" s="363" t="s">
        <v>346</v>
      </c>
      <c r="O73" s="570"/>
      <c r="P73" s="591" t="s">
        <v>151</v>
      </c>
      <c r="Q73" s="591" t="s">
        <v>152</v>
      </c>
      <c r="R73" s="363" t="s">
        <v>346</v>
      </c>
      <c r="S73" s="570"/>
      <c r="T73" s="591" t="s">
        <v>151</v>
      </c>
      <c r="U73" s="591" t="s">
        <v>242</v>
      </c>
      <c r="V73" s="363" t="s">
        <v>591</v>
      </c>
      <c r="W73" s="362"/>
      <c r="X73" s="591" t="s">
        <v>591</v>
      </c>
      <c r="Y73" s="591" t="s">
        <v>0</v>
      </c>
      <c r="Z73" s="363" t="s">
        <v>253</v>
      </c>
      <c r="AA73" s="592"/>
      <c r="AB73" s="591" t="s">
        <v>347</v>
      </c>
      <c r="AC73" s="591">
        <v>2.5000000000000001E-3</v>
      </c>
      <c r="AD73" s="363" t="s">
        <v>7</v>
      </c>
      <c r="AE73" s="577"/>
      <c r="AF73" s="581"/>
      <c r="AH73" s="469" t="s">
        <v>654</v>
      </c>
      <c r="AI73" s="443"/>
      <c r="AJ73" s="444"/>
      <c r="AK73" s="470" t="s">
        <v>833</v>
      </c>
      <c r="AL73" s="443"/>
      <c r="AM73" s="443"/>
      <c r="AN73" s="444"/>
      <c r="AO73" s="443"/>
      <c r="AP73" s="443"/>
      <c r="AQ73" s="443"/>
      <c r="AR73" s="445"/>
      <c r="AS73" s="445"/>
      <c r="AT73" s="446"/>
      <c r="AU73" s="443"/>
      <c r="AV73" s="445"/>
      <c r="AW73" s="445"/>
      <c r="AX73" s="443"/>
      <c r="AY73" s="443"/>
      <c r="AZ73" s="443"/>
      <c r="BA73" s="445" t="s">
        <v>932</v>
      </c>
      <c r="BB73" s="445" t="s">
        <v>932</v>
      </c>
      <c r="BC73" s="447" t="s">
        <v>192</v>
      </c>
      <c r="BD73" s="443"/>
      <c r="BE73" s="443"/>
      <c r="BF73" s="443"/>
      <c r="BG73" s="445">
        <v>0</v>
      </c>
      <c r="BH73" s="445">
        <v>0</v>
      </c>
      <c r="BI73" s="446"/>
      <c r="BJ73" s="473"/>
      <c r="BK73" s="485"/>
      <c r="BL73" s="483"/>
      <c r="BM73" s="620"/>
      <c r="BN73" s="326"/>
      <c r="BS73" s="157" t="str">
        <f>IF('INPUT &amp; OUTPUT'!$B$14="Reconfiguration of Lot",AK73,IF('INPUT &amp; OUTPUT'!$B$14="Material Change of Use",E73,""))</f>
        <v/>
      </c>
      <c r="BT73" s="161"/>
      <c r="BU73" s="161"/>
      <c r="BV73" s="161"/>
      <c r="BW73" s="157" t="str">
        <f>IF('INPUT &amp; OUTPUT'!$B$14="Reconfiguration of Lot",IF(AK73&lt;&gt;"",$AO$8,""),IF('INPUT &amp; OUTPUT'!$B$14="Material Change of Use",I73,""))</f>
        <v/>
      </c>
      <c r="BX73" s="161"/>
      <c r="BY73" s="161"/>
      <c r="BZ73" s="157" t="str">
        <f>IF('INPUT &amp; OUTPUT'!$B$14="Reconfiguration of Lot",IF(BW73&lt;&gt;"",$AR$8,""),IF('INPUT &amp; OUTPUT'!$B$14="Material Change of Use",L73,""))</f>
        <v/>
      </c>
      <c r="CA73" s="157" t="str">
        <f>IF('INPUT &amp; OUTPUT'!$B$14="Reconfiguration of Lot",IF(BW73&lt;&gt;"",$AS$8,""),IF('INPUT &amp; OUTPUT'!$B$14="Material Change of Use",M73,""))</f>
        <v/>
      </c>
      <c r="CB73" s="157" t="str">
        <f>IF('INPUT &amp; OUTPUT'!$B$14="Reconfiguration of Lot",AT73,IF('INPUT &amp; OUTPUT'!$B$14="Material Change of Use",N73,""))</f>
        <v/>
      </c>
      <c r="CC73" s="196"/>
      <c r="CD73" s="157" t="str">
        <f>IF('INPUT &amp; OUTPUT'!$B$14="Reconfiguration of Lot",AV73,IF('INPUT &amp; OUTPUT'!$B$14="Material Change of Use",P73,""))</f>
        <v/>
      </c>
      <c r="CE73" s="157" t="str">
        <f>IF('INPUT &amp; OUTPUT'!$B$14="Reconfiguration of Lot",AW73,IF('INPUT &amp; OUTPUT'!$B$14="Material Change of Use",Q73,""))</f>
        <v/>
      </c>
      <c r="CF73" s="157" t="str">
        <f>IF('INPUT &amp; OUTPUT'!$B$14="Reconfiguration of Lot",AX73,IF('INPUT &amp; OUTPUT'!$B$14="Material Change of Use",R73,""))</f>
        <v/>
      </c>
      <c r="CG73" s="196"/>
      <c r="CH73" s="157" t="str">
        <f>IF('INPUT &amp; OUTPUT'!$B$14="Reconfiguration of Lot",BA73,IF('INPUT &amp; OUTPUT'!$B$14="Material Change of Use",T73,""))</f>
        <v/>
      </c>
      <c r="CI73" s="157" t="str">
        <f>IF('INPUT &amp; OUTPUT'!$B$14="Reconfiguration of Lot",BB73,IF('INPUT &amp; OUTPUT'!$B$14="Material Change of Use",U73,""))</f>
        <v/>
      </c>
      <c r="CJ73" s="157" t="str">
        <f>IF('INPUT &amp; OUTPUT'!$B$14="Reconfiguration of Lot",BC73,IF('INPUT &amp; OUTPUT'!$B$14="Material Change of Use",V73,""))</f>
        <v/>
      </c>
      <c r="CK73" s="196"/>
      <c r="CL73" s="236"/>
      <c r="CM73" s="239"/>
      <c r="CN73" s="157" t="str">
        <f>IF('INPUT &amp; OUTPUT'!$B$14="Reconfiguration of Lot",BG73,IF('INPUT &amp; OUTPUT'!$B$14="Material Change of Use",X73,""))</f>
        <v/>
      </c>
      <c r="CO73" s="199" t="str">
        <f>IF('INPUT &amp; OUTPUT'!$B$14="Reconfiguration of Lot",BH73,IF('INPUT &amp; OUTPUT'!$B$14="Material Change of Use",Y73,""))</f>
        <v/>
      </c>
      <c r="CP73" s="157" t="str">
        <f>IF('INPUT &amp; OUTPUT'!$B$14="Reconfiguration of Lot",BI73,IF('INPUT &amp; OUTPUT'!$B$14="Material Change of Use",Z73,""))</f>
        <v/>
      </c>
      <c r="CQ73" s="161"/>
      <c r="CR73" s="244" t="str">
        <f>IF('INPUT &amp; OUTPUT'!$B$14="Reconfiguration of Lot",BJ73,IF('INPUT &amp; OUTPUT'!$B$14="Material Change of Use",AB73,""))</f>
        <v/>
      </c>
      <c r="CS73" s="198" t="str">
        <f>IF('INPUT &amp; OUTPUT'!$B$14="Reconfiguration of Lot",BK73,IF('INPUT &amp; OUTPUT'!$B$14="Material Change of Use",AC73,""))</f>
        <v/>
      </c>
      <c r="CT73" s="199" t="str">
        <f>IF('INPUT &amp; OUTPUT'!$B$14="Reconfiguration of Lot",BL73,IF('INPUT &amp; OUTPUT'!$B$14="Material Change of Use",AD73,""))</f>
        <v/>
      </c>
      <c r="CU73" s="161"/>
      <c r="CV73" s="161"/>
      <c r="CW73" s="160"/>
    </row>
    <row r="74" spans="3:101" ht="12.75" customHeight="1" x14ac:dyDescent="0.25">
      <c r="C74" s="361" t="s">
        <v>354</v>
      </c>
      <c r="D74" s="361" t="s">
        <v>349</v>
      </c>
      <c r="E74" s="363" t="s">
        <v>848</v>
      </c>
      <c r="F74" s="570"/>
      <c r="G74" s="362"/>
      <c r="H74" s="362"/>
      <c r="I74" s="363" t="s">
        <v>26</v>
      </c>
      <c r="J74" s="570"/>
      <c r="K74" s="570"/>
      <c r="L74" s="591" t="s">
        <v>25</v>
      </c>
      <c r="M74" s="591">
        <v>0.7</v>
      </c>
      <c r="N74" s="363" t="s">
        <v>346</v>
      </c>
      <c r="O74" s="570"/>
      <c r="P74" s="591" t="s">
        <v>151</v>
      </c>
      <c r="Q74" s="591" t="s">
        <v>152</v>
      </c>
      <c r="R74" s="363" t="s">
        <v>346</v>
      </c>
      <c r="S74" s="570"/>
      <c r="T74" s="591" t="s">
        <v>151</v>
      </c>
      <c r="U74" s="591" t="s">
        <v>242</v>
      </c>
      <c r="V74" s="363" t="s">
        <v>591</v>
      </c>
      <c r="W74" s="362"/>
      <c r="X74" s="591" t="s">
        <v>591</v>
      </c>
      <c r="Y74" s="591" t="s">
        <v>0</v>
      </c>
      <c r="Z74" s="363" t="s">
        <v>253</v>
      </c>
      <c r="AA74" s="592"/>
      <c r="AB74" s="591" t="s">
        <v>347</v>
      </c>
      <c r="AC74" s="591">
        <v>2.5000000000000001E-3</v>
      </c>
      <c r="AD74" s="363" t="s">
        <v>343</v>
      </c>
      <c r="AE74" s="577"/>
      <c r="AF74" s="581"/>
      <c r="AH74" s="608" t="s">
        <v>189</v>
      </c>
      <c r="AI74" s="609"/>
      <c r="AJ74" s="610"/>
      <c r="AK74" s="609" t="s">
        <v>733</v>
      </c>
      <c r="AL74" s="609"/>
      <c r="AM74" s="609"/>
      <c r="AN74" s="610"/>
      <c r="AO74" s="609"/>
      <c r="AP74" s="609"/>
      <c r="AQ74" s="609"/>
      <c r="AR74" s="448"/>
      <c r="AS74" s="448"/>
      <c r="AT74" s="615" t="s">
        <v>676</v>
      </c>
      <c r="AU74" s="609"/>
      <c r="AV74" s="448" t="s">
        <v>240</v>
      </c>
      <c r="AW74" s="448">
        <v>10</v>
      </c>
      <c r="AX74" s="609" t="s">
        <v>692</v>
      </c>
      <c r="AY74" s="609"/>
      <c r="AZ74" s="609"/>
      <c r="BA74" s="448" t="s">
        <v>240</v>
      </c>
      <c r="BB74" s="448">
        <v>2.8</v>
      </c>
      <c r="BC74" s="450" t="s">
        <v>189</v>
      </c>
      <c r="BD74" s="609"/>
      <c r="BE74" s="609"/>
      <c r="BF74" s="609"/>
      <c r="BG74" s="448" t="s">
        <v>240</v>
      </c>
      <c r="BH74" s="448">
        <v>1</v>
      </c>
      <c r="BI74" s="615" t="s">
        <v>189</v>
      </c>
      <c r="BJ74" s="448" t="s">
        <v>240</v>
      </c>
      <c r="BK74" s="449">
        <v>1</v>
      </c>
      <c r="BL74" s="450" t="s">
        <v>816</v>
      </c>
      <c r="BM74" s="434"/>
      <c r="BN74" s="435"/>
      <c r="BS74" s="157" t="str">
        <f>IF('INPUT &amp; OUTPUT'!$B$14="Reconfiguration of Lot",AK74,IF('INPUT &amp; OUTPUT'!$B$14="Material Change of Use",E74,""))</f>
        <v/>
      </c>
      <c r="BT74" s="161"/>
      <c r="BU74" s="161"/>
      <c r="BV74" s="161"/>
      <c r="BW74" s="157" t="str">
        <f>IF('INPUT &amp; OUTPUT'!$B$14="Reconfiguration of Lot",IF(AK74&lt;&gt;"",$AO$8,""),IF('INPUT &amp; OUTPUT'!$B$14="Material Change of Use",I74,""))</f>
        <v/>
      </c>
      <c r="BX74" s="161"/>
      <c r="BY74" s="161"/>
      <c r="BZ74" s="157" t="str">
        <f>IF('INPUT &amp; OUTPUT'!$B$14="Reconfiguration of Lot",IF(BW74&lt;&gt;"",$AR$8,""),IF('INPUT &amp; OUTPUT'!$B$14="Material Change of Use",L74,""))</f>
        <v/>
      </c>
      <c r="CA74" s="157" t="str">
        <f>IF('INPUT &amp; OUTPUT'!$B$14="Reconfiguration of Lot",IF(BW74&lt;&gt;"",$AS$8,""),IF('INPUT &amp; OUTPUT'!$B$14="Material Change of Use",M74,""))</f>
        <v/>
      </c>
      <c r="CB74" s="157" t="str">
        <f>IF('INPUT &amp; OUTPUT'!$B$14="Reconfiguration of Lot",AT74,IF('INPUT &amp; OUTPUT'!$B$14="Material Change of Use",N74,""))</f>
        <v/>
      </c>
      <c r="CC74" s="196"/>
      <c r="CD74" s="157" t="str">
        <f>IF('INPUT &amp; OUTPUT'!$B$14="Reconfiguration of Lot",AV74,IF('INPUT &amp; OUTPUT'!$B$14="Material Change of Use",P74,""))</f>
        <v/>
      </c>
      <c r="CE74" s="157" t="str">
        <f>IF('INPUT &amp; OUTPUT'!$B$14="Reconfiguration of Lot",AW74,IF('INPUT &amp; OUTPUT'!$B$14="Material Change of Use",Q74,""))</f>
        <v/>
      </c>
      <c r="CF74" s="157" t="str">
        <f>IF('INPUT &amp; OUTPUT'!$B$14="Reconfiguration of Lot",AX74,IF('INPUT &amp; OUTPUT'!$B$14="Material Change of Use",R74,""))</f>
        <v/>
      </c>
      <c r="CG74" s="196"/>
      <c r="CH74" s="157" t="str">
        <f>IF('INPUT &amp; OUTPUT'!$B$14="Reconfiguration of Lot",BA74,IF('INPUT &amp; OUTPUT'!$B$14="Material Change of Use",T74,""))</f>
        <v/>
      </c>
      <c r="CI74" s="157" t="str">
        <f>IF('INPUT &amp; OUTPUT'!$B$14="Reconfiguration of Lot",BB74,IF('INPUT &amp; OUTPUT'!$B$14="Material Change of Use",U74,""))</f>
        <v/>
      </c>
      <c r="CJ74" s="157" t="str">
        <f>IF('INPUT &amp; OUTPUT'!$B$14="Reconfiguration of Lot",BC74,IF('INPUT &amp; OUTPUT'!$B$14="Material Change of Use",V74,""))</f>
        <v/>
      </c>
      <c r="CK74" s="196"/>
      <c r="CL74" s="236"/>
      <c r="CM74" s="239"/>
      <c r="CN74" s="157" t="str">
        <f>IF('INPUT &amp; OUTPUT'!$B$14="Reconfiguration of Lot",BG74,IF('INPUT &amp; OUTPUT'!$B$14="Material Change of Use",X74,""))</f>
        <v/>
      </c>
      <c r="CO74" s="199" t="str">
        <f>IF('INPUT &amp; OUTPUT'!$B$14="Reconfiguration of Lot",BH74,IF('INPUT &amp; OUTPUT'!$B$14="Material Change of Use",Y74,""))</f>
        <v/>
      </c>
      <c r="CP74" s="157" t="str">
        <f>IF('INPUT &amp; OUTPUT'!$B$14="Reconfiguration of Lot",BI74,IF('INPUT &amp; OUTPUT'!$B$14="Material Change of Use",Z74,""))</f>
        <v/>
      </c>
      <c r="CQ74" s="161"/>
      <c r="CR74" s="244" t="str">
        <f>IF('INPUT &amp; OUTPUT'!$B$14="Reconfiguration of Lot",BJ74,IF('INPUT &amp; OUTPUT'!$B$14="Material Change of Use",AB74,""))</f>
        <v/>
      </c>
      <c r="CS74" s="198" t="str">
        <f>IF('INPUT &amp; OUTPUT'!$B$14="Reconfiguration of Lot",BK74,IF('INPUT &amp; OUTPUT'!$B$14="Material Change of Use",AC74,""))</f>
        <v/>
      </c>
      <c r="CT74" s="199" t="str">
        <f>IF('INPUT &amp; OUTPUT'!$B$14="Reconfiguration of Lot",BL74,IF('INPUT &amp; OUTPUT'!$B$14="Material Change of Use",AD74,""))</f>
        <v/>
      </c>
      <c r="CU74" s="161"/>
      <c r="CV74" s="161"/>
      <c r="CW74" s="160"/>
    </row>
    <row r="75" spans="3:101" ht="12.75" customHeight="1" x14ac:dyDescent="0.25">
      <c r="C75" s="600" t="s">
        <v>354</v>
      </c>
      <c r="D75" s="600" t="s">
        <v>349</v>
      </c>
      <c r="E75" s="573" t="s">
        <v>699</v>
      </c>
      <c r="F75" s="572"/>
      <c r="G75" s="365"/>
      <c r="H75" s="365"/>
      <c r="I75" s="578" t="s">
        <v>26</v>
      </c>
      <c r="J75" s="572"/>
      <c r="K75" s="572"/>
      <c r="L75" s="595" t="s">
        <v>25</v>
      </c>
      <c r="M75" s="595">
        <v>0.7</v>
      </c>
      <c r="N75" s="578" t="s">
        <v>346</v>
      </c>
      <c r="O75" s="572"/>
      <c r="P75" s="595" t="s">
        <v>151</v>
      </c>
      <c r="Q75" s="595" t="s">
        <v>152</v>
      </c>
      <c r="R75" s="578" t="s">
        <v>346</v>
      </c>
      <c r="S75" s="572"/>
      <c r="T75" s="595" t="s">
        <v>151</v>
      </c>
      <c r="U75" s="595" t="s">
        <v>242</v>
      </c>
      <c r="V75" s="578" t="s">
        <v>591</v>
      </c>
      <c r="W75" s="365"/>
      <c r="X75" s="595" t="s">
        <v>591</v>
      </c>
      <c r="Y75" s="595" t="s">
        <v>0</v>
      </c>
      <c r="Z75" s="578" t="s">
        <v>253</v>
      </c>
      <c r="AA75" s="596"/>
      <c r="AB75" s="595" t="s">
        <v>347</v>
      </c>
      <c r="AC75" s="595">
        <v>2.5000000000000001E-3</v>
      </c>
      <c r="AD75" s="578" t="s">
        <v>344</v>
      </c>
      <c r="AE75" s="579"/>
      <c r="AF75" s="582"/>
      <c r="AH75" s="608" t="s">
        <v>650</v>
      </c>
      <c r="AI75" s="609"/>
      <c r="AJ75" s="610"/>
      <c r="AK75" s="609" t="s">
        <v>650</v>
      </c>
      <c r="AL75" s="609"/>
      <c r="AM75" s="609"/>
      <c r="AN75" s="610"/>
      <c r="AO75" s="609"/>
      <c r="AP75" s="609"/>
      <c r="AQ75" s="609"/>
      <c r="AR75" s="448"/>
      <c r="AS75" s="448"/>
      <c r="AT75" s="615" t="s">
        <v>591</v>
      </c>
      <c r="AU75" s="609"/>
      <c r="AV75" s="448" t="s">
        <v>591</v>
      </c>
      <c r="AW75" s="448"/>
      <c r="AX75" s="609" t="s">
        <v>591</v>
      </c>
      <c r="AY75" s="609"/>
      <c r="AZ75" s="609"/>
      <c r="BA75" s="448" t="s">
        <v>591</v>
      </c>
      <c r="BB75" s="448"/>
      <c r="BC75" s="450" t="s">
        <v>591</v>
      </c>
      <c r="BD75" s="609"/>
      <c r="BE75" s="609"/>
      <c r="BF75" s="609"/>
      <c r="BG75" s="448" t="s">
        <v>591</v>
      </c>
      <c r="BH75" s="448">
        <v>0</v>
      </c>
      <c r="BI75" s="623" t="s">
        <v>591</v>
      </c>
      <c r="BJ75" s="448" t="s">
        <v>591</v>
      </c>
      <c r="BK75" s="449"/>
      <c r="BL75" s="450" t="s">
        <v>816</v>
      </c>
      <c r="BM75" s="434"/>
      <c r="BN75" s="435"/>
      <c r="BS75" s="157" t="str">
        <f>IF('INPUT &amp; OUTPUT'!$B$14="Reconfiguration of Lot",AK75,IF('INPUT &amp; OUTPUT'!$B$14="Material Change of Use",E75,""))</f>
        <v/>
      </c>
      <c r="BT75" s="161"/>
      <c r="BU75" s="161"/>
      <c r="BV75" s="161"/>
      <c r="BW75" s="157" t="str">
        <f>IF('INPUT &amp; OUTPUT'!$B$14="Reconfiguration of Lot",IF(AK75&lt;&gt;"",$AO$8,""),IF('INPUT &amp; OUTPUT'!$B$14="Material Change of Use",I75,""))</f>
        <v/>
      </c>
      <c r="BX75" s="161"/>
      <c r="BY75" s="161"/>
      <c r="BZ75" s="157" t="str">
        <f>IF('INPUT &amp; OUTPUT'!$B$14="Reconfiguration of Lot",IF(BW75&lt;&gt;"",$AR$8,""),IF('INPUT &amp; OUTPUT'!$B$14="Material Change of Use",L75,""))</f>
        <v/>
      </c>
      <c r="CA75" s="157" t="str">
        <f>IF('INPUT &amp; OUTPUT'!$B$14="Reconfiguration of Lot",IF(BW75&lt;&gt;"",$AS$8,""),IF('INPUT &amp; OUTPUT'!$B$14="Material Change of Use",M75,""))</f>
        <v/>
      </c>
      <c r="CB75" s="157" t="str">
        <f>IF('INPUT &amp; OUTPUT'!$B$14="Reconfiguration of Lot",AT75,IF('INPUT &amp; OUTPUT'!$B$14="Material Change of Use",N75,""))</f>
        <v/>
      </c>
      <c r="CC75" s="196"/>
      <c r="CD75" s="157" t="str">
        <f>IF('INPUT &amp; OUTPUT'!$B$14="Reconfiguration of Lot",AV75,IF('INPUT &amp; OUTPUT'!$B$14="Material Change of Use",P75,""))</f>
        <v/>
      </c>
      <c r="CE75" s="157" t="str">
        <f>IF('INPUT &amp; OUTPUT'!$B$14="Reconfiguration of Lot",AW75,IF('INPUT &amp; OUTPUT'!$B$14="Material Change of Use",Q75,""))</f>
        <v/>
      </c>
      <c r="CF75" s="157" t="str">
        <f>IF('INPUT &amp; OUTPUT'!$B$14="Reconfiguration of Lot",AX75,IF('INPUT &amp; OUTPUT'!$B$14="Material Change of Use",R75,""))</f>
        <v/>
      </c>
      <c r="CG75" s="196"/>
      <c r="CH75" s="157" t="str">
        <f>IF('INPUT &amp; OUTPUT'!$B$14="Reconfiguration of Lot",BA75,IF('INPUT &amp; OUTPUT'!$B$14="Material Change of Use",T75,""))</f>
        <v/>
      </c>
      <c r="CI75" s="157" t="str">
        <f>IF('INPUT &amp; OUTPUT'!$B$14="Reconfiguration of Lot",BB75,IF('INPUT &amp; OUTPUT'!$B$14="Material Change of Use",U75,""))</f>
        <v/>
      </c>
      <c r="CJ75" s="157" t="str">
        <f>IF('INPUT &amp; OUTPUT'!$B$14="Reconfiguration of Lot",BC75,IF('INPUT &amp; OUTPUT'!$B$14="Material Change of Use",V75,""))</f>
        <v/>
      </c>
      <c r="CK75" s="196"/>
      <c r="CL75" s="236"/>
      <c r="CM75" s="239"/>
      <c r="CN75" s="157" t="str">
        <f>IF('INPUT &amp; OUTPUT'!$B$14="Reconfiguration of Lot",BG75,IF('INPUT &amp; OUTPUT'!$B$14="Material Change of Use",X75,""))</f>
        <v/>
      </c>
      <c r="CO75" s="199" t="str">
        <f>IF('INPUT &amp; OUTPUT'!$B$14="Reconfiguration of Lot",BH75,IF('INPUT &amp; OUTPUT'!$B$14="Material Change of Use",Y75,""))</f>
        <v/>
      </c>
      <c r="CP75" s="157" t="str">
        <f>IF('INPUT &amp; OUTPUT'!$B$14="Reconfiguration of Lot",BI75,IF('INPUT &amp; OUTPUT'!$B$14="Material Change of Use",Z75,""))</f>
        <v/>
      </c>
      <c r="CQ75" s="161"/>
      <c r="CR75" s="244" t="str">
        <f>IF('INPUT &amp; OUTPUT'!$B$14="Reconfiguration of Lot",BJ75,IF('INPUT &amp; OUTPUT'!$B$14="Material Change of Use",AB75,""))</f>
        <v/>
      </c>
      <c r="CS75" s="198" t="str">
        <f>IF('INPUT &amp; OUTPUT'!$B$14="Reconfiguration of Lot",BK75,IF('INPUT &amp; OUTPUT'!$B$14="Material Change of Use",AC75,""))</f>
        <v/>
      </c>
      <c r="CT75" s="199" t="str">
        <f>IF('INPUT &amp; OUTPUT'!$B$14="Reconfiguration of Lot",BL75,IF('INPUT &amp; OUTPUT'!$B$14="Material Change of Use",AD75,""))</f>
        <v/>
      </c>
      <c r="CU75" s="161"/>
      <c r="CV75" s="161"/>
      <c r="CW75" s="160"/>
    </row>
    <row r="76" spans="3:101" ht="12.75" customHeight="1" x14ac:dyDescent="0.25">
      <c r="C76" s="471" t="s">
        <v>122</v>
      </c>
      <c r="D76" s="471" t="s">
        <v>122</v>
      </c>
      <c r="E76" s="472" t="s">
        <v>908</v>
      </c>
      <c r="F76" s="439"/>
      <c r="G76" s="416"/>
      <c r="H76" s="416"/>
      <c r="I76" s="472" t="s">
        <v>272</v>
      </c>
      <c r="J76" s="439"/>
      <c r="K76" s="439"/>
      <c r="L76" s="440" t="s">
        <v>262</v>
      </c>
      <c r="M76" s="440">
        <v>0.9</v>
      </c>
      <c r="N76" s="472" t="s">
        <v>346</v>
      </c>
      <c r="O76" s="439"/>
      <c r="P76" s="440" t="s">
        <v>151</v>
      </c>
      <c r="Q76" s="440" t="s">
        <v>152</v>
      </c>
      <c r="R76" s="472" t="s">
        <v>346</v>
      </c>
      <c r="S76" s="439"/>
      <c r="T76" s="440" t="s">
        <v>151</v>
      </c>
      <c r="U76" s="440" t="s">
        <v>242</v>
      </c>
      <c r="V76" s="316" t="s">
        <v>591</v>
      </c>
      <c r="W76" s="416"/>
      <c r="X76" s="440" t="s">
        <v>591</v>
      </c>
      <c r="Y76" s="440" t="s">
        <v>0</v>
      </c>
      <c r="Z76" s="316" t="s">
        <v>253</v>
      </c>
      <c r="AA76" s="463"/>
      <c r="AB76" s="440" t="s">
        <v>347</v>
      </c>
      <c r="AC76" s="440">
        <v>2.5000000000000001E-3</v>
      </c>
      <c r="AD76" s="472" t="s">
        <v>8</v>
      </c>
      <c r="AE76" s="308"/>
      <c r="AF76" s="585"/>
      <c r="AH76" s="608" t="s">
        <v>655</v>
      </c>
      <c r="AI76" s="609"/>
      <c r="AJ76" s="610"/>
      <c r="AK76" s="609" t="s">
        <v>655</v>
      </c>
      <c r="AL76" s="609"/>
      <c r="AM76" s="609"/>
      <c r="AN76" s="610"/>
      <c r="AO76" s="609"/>
      <c r="AP76" s="609"/>
      <c r="AQ76" s="609"/>
      <c r="AR76" s="448"/>
      <c r="AS76" s="448"/>
      <c r="AT76" s="615" t="s">
        <v>129</v>
      </c>
      <c r="AU76" s="609"/>
      <c r="AV76" s="448" t="s">
        <v>238</v>
      </c>
      <c r="AW76" s="448"/>
      <c r="AX76" s="609" t="s">
        <v>93</v>
      </c>
      <c r="AY76" s="609"/>
      <c r="AZ76" s="609"/>
      <c r="BA76" s="448" t="s">
        <v>92</v>
      </c>
      <c r="BB76" s="448" t="s">
        <v>106</v>
      </c>
      <c r="BC76" s="450" t="s">
        <v>591</v>
      </c>
      <c r="BD76" s="609"/>
      <c r="BE76" s="609"/>
      <c r="BF76" s="609"/>
      <c r="BG76" s="448" t="s">
        <v>591</v>
      </c>
      <c r="BH76" s="448">
        <v>0</v>
      </c>
      <c r="BI76" s="623" t="s">
        <v>591</v>
      </c>
      <c r="BJ76" s="448" t="s">
        <v>591</v>
      </c>
      <c r="BK76" s="449"/>
      <c r="BL76" s="450" t="s">
        <v>816</v>
      </c>
      <c r="BM76" s="434"/>
      <c r="BN76" s="435"/>
      <c r="BS76" s="157" t="str">
        <f>IF('INPUT &amp; OUTPUT'!$B$14="Reconfiguration of Lot",AK76,IF('INPUT &amp; OUTPUT'!$B$14="Material Change of Use",E76,""))</f>
        <v/>
      </c>
      <c r="BT76" s="161"/>
      <c r="BU76" s="161"/>
      <c r="BV76" s="161"/>
      <c r="BW76" s="157" t="str">
        <f>IF('INPUT &amp; OUTPUT'!$B$14="Reconfiguration of Lot",IF(AK76&lt;&gt;"",$AO$8,""),IF('INPUT &amp; OUTPUT'!$B$14="Material Change of Use",I76,""))</f>
        <v/>
      </c>
      <c r="BX76" s="161"/>
      <c r="BY76" s="161"/>
      <c r="BZ76" s="157" t="str">
        <f>IF('INPUT &amp; OUTPUT'!$B$14="Reconfiguration of Lot",IF(BW76&lt;&gt;"",$AR$8,""),IF('INPUT &amp; OUTPUT'!$B$14="Material Change of Use",L76,""))</f>
        <v/>
      </c>
      <c r="CA76" s="157" t="str">
        <f>IF('INPUT &amp; OUTPUT'!$B$14="Reconfiguration of Lot",IF(BW76&lt;&gt;"",$AS$8,""),IF('INPUT &amp; OUTPUT'!$B$14="Material Change of Use",M76,""))</f>
        <v/>
      </c>
      <c r="CB76" s="157" t="str">
        <f>IF('INPUT &amp; OUTPUT'!$B$14="Reconfiguration of Lot",AT76,IF('INPUT &amp; OUTPUT'!$B$14="Material Change of Use",N76,""))</f>
        <v/>
      </c>
      <c r="CC76" s="196"/>
      <c r="CD76" s="157" t="str">
        <f>IF('INPUT &amp; OUTPUT'!$B$14="Reconfiguration of Lot",AV76,IF('INPUT &amp; OUTPUT'!$B$14="Material Change of Use",P76,""))</f>
        <v/>
      </c>
      <c r="CE76" s="157" t="str">
        <f>IF('INPUT &amp; OUTPUT'!$B$14="Reconfiguration of Lot",AW76,IF('INPUT &amp; OUTPUT'!$B$14="Material Change of Use",Q76,""))</f>
        <v/>
      </c>
      <c r="CF76" s="157" t="str">
        <f>IF('INPUT &amp; OUTPUT'!$B$14="Reconfiguration of Lot",AX76,IF('INPUT &amp; OUTPUT'!$B$14="Material Change of Use",R76,""))</f>
        <v/>
      </c>
      <c r="CG76" s="196"/>
      <c r="CH76" s="157" t="str">
        <f>IF('INPUT &amp; OUTPUT'!$B$14="Reconfiguration of Lot",BA76,IF('INPUT &amp; OUTPUT'!$B$14="Material Change of Use",T76,""))</f>
        <v/>
      </c>
      <c r="CI76" s="157" t="str">
        <f>IF('INPUT &amp; OUTPUT'!$B$14="Reconfiguration of Lot",BB76,IF('INPUT &amp; OUTPUT'!$B$14="Material Change of Use",U76,""))</f>
        <v/>
      </c>
      <c r="CJ76" s="157" t="str">
        <f>IF('INPUT &amp; OUTPUT'!$B$14="Reconfiguration of Lot",BC76,IF('INPUT &amp; OUTPUT'!$B$14="Material Change of Use",V76,""))</f>
        <v/>
      </c>
      <c r="CK76" s="196"/>
      <c r="CL76" s="236"/>
      <c r="CM76" s="239"/>
      <c r="CN76" s="157" t="str">
        <f>IF('INPUT &amp; OUTPUT'!$B$14="Reconfiguration of Lot",BG76,IF('INPUT &amp; OUTPUT'!$B$14="Material Change of Use",X76,""))</f>
        <v/>
      </c>
      <c r="CO76" s="199" t="str">
        <f>IF('INPUT &amp; OUTPUT'!$B$14="Reconfiguration of Lot",BH76,IF('INPUT &amp; OUTPUT'!$B$14="Material Change of Use",Y76,""))</f>
        <v/>
      </c>
      <c r="CP76" s="157" t="str">
        <f>IF('INPUT &amp; OUTPUT'!$B$14="Reconfiguration of Lot",BI76,IF('INPUT &amp; OUTPUT'!$B$14="Material Change of Use",Z76,""))</f>
        <v/>
      </c>
      <c r="CQ76" s="161"/>
      <c r="CR76" s="244" t="str">
        <f>IF('INPUT &amp; OUTPUT'!$B$14="Reconfiguration of Lot",BJ76,IF('INPUT &amp; OUTPUT'!$B$14="Material Change of Use",AB76,""))</f>
        <v/>
      </c>
      <c r="CS76" s="198" t="str">
        <f>IF('INPUT &amp; OUTPUT'!$B$14="Reconfiguration of Lot",BK76,IF('INPUT &amp; OUTPUT'!$B$14="Material Change of Use",AC76,""))</f>
        <v/>
      </c>
      <c r="CT76" s="199" t="str">
        <f>IF('INPUT &amp; OUTPUT'!$B$14="Reconfiguration of Lot",BL76,IF('INPUT &amp; OUTPUT'!$B$14="Material Change of Use",AD76,""))</f>
        <v/>
      </c>
      <c r="CU76" s="161"/>
      <c r="CV76" s="161"/>
      <c r="CW76" s="160"/>
    </row>
    <row r="77" spans="3:101" ht="12.75" customHeight="1" x14ac:dyDescent="0.25">
      <c r="C77" s="471" t="s">
        <v>96</v>
      </c>
      <c r="D77" s="471" t="s">
        <v>349</v>
      </c>
      <c r="E77" s="467" t="s">
        <v>96</v>
      </c>
      <c r="F77" s="439"/>
      <c r="G77" s="416"/>
      <c r="H77" s="416"/>
      <c r="I77" s="472" t="s">
        <v>96</v>
      </c>
      <c r="J77" s="439"/>
      <c r="K77" s="439"/>
      <c r="L77" s="440" t="s">
        <v>263</v>
      </c>
      <c r="M77" s="440">
        <v>1.1000000000000001</v>
      </c>
      <c r="N77" s="472" t="s">
        <v>96</v>
      </c>
      <c r="O77" s="439"/>
      <c r="P77" s="440" t="s">
        <v>159</v>
      </c>
      <c r="Q77" s="440">
        <v>3</v>
      </c>
      <c r="R77" s="472" t="s">
        <v>96</v>
      </c>
      <c r="S77" s="439"/>
      <c r="T77" s="440" t="s">
        <v>159</v>
      </c>
      <c r="U77" s="440">
        <v>0.93</v>
      </c>
      <c r="V77" s="316" t="s">
        <v>591</v>
      </c>
      <c r="W77" s="416"/>
      <c r="X77" s="440" t="s">
        <v>591</v>
      </c>
      <c r="Y77" s="440" t="s">
        <v>0</v>
      </c>
      <c r="Z77" s="316" t="s">
        <v>253</v>
      </c>
      <c r="AA77" s="463"/>
      <c r="AB77" s="440" t="s">
        <v>347</v>
      </c>
      <c r="AC77" s="440">
        <v>2.5000000000000001E-3</v>
      </c>
      <c r="AD77" s="472" t="s">
        <v>8</v>
      </c>
      <c r="AE77" s="308"/>
      <c r="AF77" s="585"/>
      <c r="AH77" s="608" t="s">
        <v>377</v>
      </c>
      <c r="AI77" s="609"/>
      <c r="AJ77" s="610"/>
      <c r="AK77" s="609" t="s">
        <v>377</v>
      </c>
      <c r="AL77" s="609"/>
      <c r="AM77" s="609"/>
      <c r="AN77" s="610"/>
      <c r="AO77" s="609"/>
      <c r="AP77" s="609"/>
      <c r="AQ77" s="609"/>
      <c r="AR77" s="448"/>
      <c r="AS77" s="448"/>
      <c r="AT77" s="615" t="s">
        <v>131</v>
      </c>
      <c r="AU77" s="609"/>
      <c r="AV77" s="448" t="s">
        <v>238</v>
      </c>
      <c r="AW77" s="448"/>
      <c r="AX77" s="609" t="s">
        <v>93</v>
      </c>
      <c r="AY77" s="609"/>
      <c r="AZ77" s="609"/>
      <c r="BA77" s="448" t="s">
        <v>92</v>
      </c>
      <c r="BB77" s="448" t="s">
        <v>106</v>
      </c>
      <c r="BC77" s="450" t="s">
        <v>591</v>
      </c>
      <c r="BD77" s="609"/>
      <c r="BE77" s="609"/>
      <c r="BF77" s="609"/>
      <c r="BG77" s="448" t="s">
        <v>591</v>
      </c>
      <c r="BH77" s="448">
        <v>0</v>
      </c>
      <c r="BI77" s="623" t="s">
        <v>591</v>
      </c>
      <c r="BJ77" s="448" t="s">
        <v>591</v>
      </c>
      <c r="BK77" s="449"/>
      <c r="BL77" s="450" t="s">
        <v>816</v>
      </c>
      <c r="BM77" s="434"/>
      <c r="BN77" s="435"/>
      <c r="BS77" s="157" t="str">
        <f>IF('INPUT &amp; OUTPUT'!$B$14="Reconfiguration of Lot",AK77,IF('INPUT &amp; OUTPUT'!$B$14="Material Change of Use",E77,""))</f>
        <v/>
      </c>
      <c r="BT77" s="161"/>
      <c r="BU77" s="161"/>
      <c r="BV77" s="161"/>
      <c r="BW77" s="157" t="str">
        <f>IF('INPUT &amp; OUTPUT'!$B$14="Reconfiguration of Lot",IF(AK77&lt;&gt;"",$AO$8,""),IF('INPUT &amp; OUTPUT'!$B$14="Material Change of Use",I77,""))</f>
        <v/>
      </c>
      <c r="BX77" s="161"/>
      <c r="BY77" s="161"/>
      <c r="BZ77" s="157" t="str">
        <f>IF('INPUT &amp; OUTPUT'!$B$14="Reconfiguration of Lot",IF(BW77&lt;&gt;"",$AR$8,""),IF('INPUT &amp; OUTPUT'!$B$14="Material Change of Use",L77,""))</f>
        <v/>
      </c>
      <c r="CA77" s="157" t="str">
        <f>IF('INPUT &amp; OUTPUT'!$B$14="Reconfiguration of Lot",IF(BW77&lt;&gt;"",$AS$8,""),IF('INPUT &amp; OUTPUT'!$B$14="Material Change of Use",M77,""))</f>
        <v/>
      </c>
      <c r="CB77" s="157" t="str">
        <f>IF('INPUT &amp; OUTPUT'!$B$14="Reconfiguration of Lot",AT77,IF('INPUT &amp; OUTPUT'!$B$14="Material Change of Use",N77,""))</f>
        <v/>
      </c>
      <c r="CC77" s="196"/>
      <c r="CD77" s="157" t="str">
        <f>IF('INPUT &amp; OUTPUT'!$B$14="Reconfiguration of Lot",AV77,IF('INPUT &amp; OUTPUT'!$B$14="Material Change of Use",P77,""))</f>
        <v/>
      </c>
      <c r="CE77" s="157" t="str">
        <f>IF('INPUT &amp; OUTPUT'!$B$14="Reconfiguration of Lot",AW77,IF('INPUT &amp; OUTPUT'!$B$14="Material Change of Use",Q77,""))</f>
        <v/>
      </c>
      <c r="CF77" s="157" t="str">
        <f>IF('INPUT &amp; OUTPUT'!$B$14="Reconfiguration of Lot",AX77,IF('INPUT &amp; OUTPUT'!$B$14="Material Change of Use",R77,""))</f>
        <v/>
      </c>
      <c r="CG77" s="196"/>
      <c r="CH77" s="157" t="str">
        <f>IF('INPUT &amp; OUTPUT'!$B$14="Reconfiguration of Lot",BA77,IF('INPUT &amp; OUTPUT'!$B$14="Material Change of Use",T77,""))</f>
        <v/>
      </c>
      <c r="CI77" s="157" t="str">
        <f>IF('INPUT &amp; OUTPUT'!$B$14="Reconfiguration of Lot",BB77,IF('INPUT &amp; OUTPUT'!$B$14="Material Change of Use",U77,""))</f>
        <v/>
      </c>
      <c r="CJ77" s="157" t="str">
        <f>IF('INPUT &amp; OUTPUT'!$B$14="Reconfiguration of Lot",BC77,IF('INPUT &amp; OUTPUT'!$B$14="Material Change of Use",V77,""))</f>
        <v/>
      </c>
      <c r="CK77" s="196"/>
      <c r="CL77" s="236"/>
      <c r="CM77" s="239"/>
      <c r="CN77" s="157" t="str">
        <f>IF('INPUT &amp; OUTPUT'!$B$14="Reconfiguration of Lot",BG77,IF('INPUT &amp; OUTPUT'!$B$14="Material Change of Use",X77,""))</f>
        <v/>
      </c>
      <c r="CO77" s="199" t="str">
        <f>IF('INPUT &amp; OUTPUT'!$B$14="Reconfiguration of Lot",BH77,IF('INPUT &amp; OUTPUT'!$B$14="Material Change of Use",Y77,""))</f>
        <v/>
      </c>
      <c r="CP77" s="157" t="str">
        <f>IF('INPUT &amp; OUTPUT'!$B$14="Reconfiguration of Lot",BI77,IF('INPUT &amp; OUTPUT'!$B$14="Material Change of Use",Z77,""))</f>
        <v/>
      </c>
      <c r="CQ77" s="161"/>
      <c r="CR77" s="244" t="str">
        <f>IF('INPUT &amp; OUTPUT'!$B$14="Reconfiguration of Lot",BJ77,IF('INPUT &amp; OUTPUT'!$B$14="Material Change of Use",AB77,""))</f>
        <v/>
      </c>
      <c r="CS77" s="198" t="str">
        <f>IF('INPUT &amp; OUTPUT'!$B$14="Reconfiguration of Lot",BK77,IF('INPUT &amp; OUTPUT'!$B$14="Material Change of Use",AC77,""))</f>
        <v/>
      </c>
      <c r="CT77" s="199" t="str">
        <f>IF('INPUT &amp; OUTPUT'!$B$14="Reconfiguration of Lot",BL77,IF('INPUT &amp; OUTPUT'!$B$14="Material Change of Use",AD77,""))</f>
        <v/>
      </c>
      <c r="CU77" s="161"/>
      <c r="CV77" s="161"/>
      <c r="CW77" s="160"/>
    </row>
    <row r="78" spans="3:101" ht="12.75" customHeight="1" x14ac:dyDescent="0.25">
      <c r="C78" s="583" t="s">
        <v>517</v>
      </c>
      <c r="D78" s="584" t="s">
        <v>514</v>
      </c>
      <c r="E78" s="560" t="s">
        <v>880</v>
      </c>
      <c r="F78" s="464"/>
      <c r="G78" s="566"/>
      <c r="H78" s="567"/>
      <c r="I78" s="576" t="s">
        <v>284</v>
      </c>
      <c r="J78" s="464"/>
      <c r="K78" s="464"/>
      <c r="L78" s="360" t="s">
        <v>97</v>
      </c>
      <c r="M78" s="360">
        <v>1.8</v>
      </c>
      <c r="N78" s="576" t="s">
        <v>160</v>
      </c>
      <c r="O78" s="464"/>
      <c r="P78" s="360" t="s">
        <v>161</v>
      </c>
      <c r="Q78" s="360" t="s">
        <v>162</v>
      </c>
      <c r="R78" s="576" t="s">
        <v>160</v>
      </c>
      <c r="S78" s="464"/>
      <c r="T78" s="360" t="s">
        <v>161</v>
      </c>
      <c r="U78" s="360" t="s">
        <v>243</v>
      </c>
      <c r="V78" s="574" t="s">
        <v>705</v>
      </c>
      <c r="W78" s="359"/>
      <c r="X78" s="360" t="s">
        <v>158</v>
      </c>
      <c r="Y78" s="360">
        <v>0.8</v>
      </c>
      <c r="Z78" s="574" t="s">
        <v>251</v>
      </c>
      <c r="AA78" s="587"/>
      <c r="AB78" s="360" t="s">
        <v>347</v>
      </c>
      <c r="AC78" s="360">
        <v>1.7499999999999998E-3</v>
      </c>
      <c r="AD78" s="576" t="s">
        <v>368</v>
      </c>
      <c r="AE78" s="575"/>
      <c r="AF78" s="585"/>
      <c r="AH78" s="430"/>
      <c r="AI78" s="443"/>
      <c r="AJ78" s="444"/>
      <c r="AK78" s="447"/>
      <c r="AL78" s="443"/>
      <c r="AM78" s="443"/>
      <c r="AN78" s="444"/>
      <c r="AO78" s="443"/>
      <c r="AP78" s="443"/>
      <c r="AQ78" s="443"/>
      <c r="AR78" s="445"/>
      <c r="AS78" s="445"/>
      <c r="AT78" s="446"/>
      <c r="AU78" s="443"/>
      <c r="AV78" s="445"/>
      <c r="AW78" s="445"/>
      <c r="AX78" s="443"/>
      <c r="AY78" s="443"/>
      <c r="AZ78" s="443"/>
      <c r="BA78" s="445" t="s">
        <v>932</v>
      </c>
      <c r="BB78" s="445" t="s">
        <v>932</v>
      </c>
      <c r="BC78" s="447"/>
      <c r="BD78" s="443"/>
      <c r="BE78" s="443"/>
      <c r="BF78" s="443"/>
      <c r="BG78" s="445"/>
      <c r="BH78" s="445"/>
      <c r="BI78" s="446"/>
      <c r="BJ78" s="616"/>
      <c r="BK78" s="618"/>
      <c r="BL78" s="617"/>
      <c r="BM78" s="619"/>
      <c r="BN78" s="506"/>
      <c r="BS78" s="157" t="str">
        <f>IF('INPUT &amp; OUTPUT'!$B$14="Reconfiguration of Lot",AK78,IF('INPUT &amp; OUTPUT'!$B$14="Material Change of Use",E78,""))</f>
        <v/>
      </c>
      <c r="BT78" s="161"/>
      <c r="BU78" s="161"/>
      <c r="BV78" s="161"/>
      <c r="BW78" s="157" t="str">
        <f>IF('INPUT &amp; OUTPUT'!$B$14="Reconfiguration of Lot",IF(AK78&lt;&gt;"",$AO$8,""),IF('INPUT &amp; OUTPUT'!$B$14="Material Change of Use",I78,""))</f>
        <v/>
      </c>
      <c r="BX78" s="161"/>
      <c r="BY78" s="161"/>
      <c r="BZ78" s="157" t="str">
        <f>IF('INPUT &amp; OUTPUT'!$B$14="Reconfiguration of Lot",IF(BW78&lt;&gt;"",$AR$8,""),IF('INPUT &amp; OUTPUT'!$B$14="Material Change of Use",L78,""))</f>
        <v/>
      </c>
      <c r="CA78" s="157" t="str">
        <f>IF('INPUT &amp; OUTPUT'!$B$14="Reconfiguration of Lot",IF(BW78&lt;&gt;"",$AS$8,""),IF('INPUT &amp; OUTPUT'!$B$14="Material Change of Use",M78,""))</f>
        <v/>
      </c>
      <c r="CB78" s="157" t="str">
        <f>IF('INPUT &amp; OUTPUT'!$B$14="Reconfiguration of Lot",AT78,IF('INPUT &amp; OUTPUT'!$B$14="Material Change of Use",N78,""))</f>
        <v/>
      </c>
      <c r="CC78" s="196"/>
      <c r="CD78" s="157" t="str">
        <f>IF('INPUT &amp; OUTPUT'!$B$14="Reconfiguration of Lot",AV78,IF('INPUT &amp; OUTPUT'!$B$14="Material Change of Use",P78,""))</f>
        <v/>
      </c>
      <c r="CE78" s="157" t="str">
        <f>IF('INPUT &amp; OUTPUT'!$B$14="Reconfiguration of Lot",AW78,IF('INPUT &amp; OUTPUT'!$B$14="Material Change of Use",Q78,""))</f>
        <v/>
      </c>
      <c r="CF78" s="157" t="str">
        <f>IF('INPUT &amp; OUTPUT'!$B$14="Reconfiguration of Lot",AX78,IF('INPUT &amp; OUTPUT'!$B$14="Material Change of Use",R78,""))</f>
        <v/>
      </c>
      <c r="CG78" s="196"/>
      <c r="CH78" s="157" t="str">
        <f>IF('INPUT &amp; OUTPUT'!$B$14="Reconfiguration of Lot",BA78,IF('INPUT &amp; OUTPUT'!$B$14="Material Change of Use",T78,""))</f>
        <v/>
      </c>
      <c r="CI78" s="157" t="str">
        <f>IF('INPUT &amp; OUTPUT'!$B$14="Reconfiguration of Lot",BB78,IF('INPUT &amp; OUTPUT'!$B$14="Material Change of Use",U78,""))</f>
        <v/>
      </c>
      <c r="CJ78" s="157" t="str">
        <f>IF('INPUT &amp; OUTPUT'!$B$14="Reconfiguration of Lot",BC78,IF('INPUT &amp; OUTPUT'!$B$14="Material Change of Use",V78,""))</f>
        <v/>
      </c>
      <c r="CK78" s="196"/>
      <c r="CL78" s="236"/>
      <c r="CM78" s="239"/>
      <c r="CN78" s="157" t="str">
        <f>IF('INPUT &amp; OUTPUT'!$B$14="Reconfiguration of Lot",BG78,IF('INPUT &amp; OUTPUT'!$B$14="Material Change of Use",X78,""))</f>
        <v/>
      </c>
      <c r="CO78" s="199" t="str">
        <f>IF('INPUT &amp; OUTPUT'!$B$14="Reconfiguration of Lot",BH78,IF('INPUT &amp; OUTPUT'!$B$14="Material Change of Use",Y78,""))</f>
        <v/>
      </c>
      <c r="CP78" s="157" t="str">
        <f>IF('INPUT &amp; OUTPUT'!$B$14="Reconfiguration of Lot",BI78,IF('INPUT &amp; OUTPUT'!$B$14="Material Change of Use",Z78,""))</f>
        <v/>
      </c>
      <c r="CQ78" s="161"/>
      <c r="CR78" s="244" t="str">
        <f>IF('INPUT &amp; OUTPUT'!$B$14="Reconfiguration of Lot",BJ78,IF('INPUT &amp; OUTPUT'!$B$14="Material Change of Use",AB78,""))</f>
        <v/>
      </c>
      <c r="CS78" s="198" t="str">
        <f>IF('INPUT &amp; OUTPUT'!$B$14="Reconfiguration of Lot",BK78,IF('INPUT &amp; OUTPUT'!$B$14="Material Change of Use",AC78,""))</f>
        <v/>
      </c>
      <c r="CT78" s="199" t="str">
        <f>IF('INPUT &amp; OUTPUT'!$B$14="Reconfiguration of Lot",BL78,IF('INPUT &amp; OUTPUT'!$B$14="Material Change of Use",AD78,""))</f>
        <v/>
      </c>
      <c r="CU78" s="161"/>
      <c r="CV78" s="161"/>
      <c r="CW78" s="160"/>
    </row>
    <row r="79" spans="3:101" ht="12.75" customHeight="1" x14ac:dyDescent="0.25">
      <c r="C79" s="589" t="s">
        <v>517</v>
      </c>
      <c r="D79" s="590" t="s">
        <v>514</v>
      </c>
      <c r="E79" s="569" t="s">
        <v>881</v>
      </c>
      <c r="F79" s="570"/>
      <c r="G79" s="358"/>
      <c r="H79" s="452"/>
      <c r="I79" s="571" t="s">
        <v>284</v>
      </c>
      <c r="J79" s="570"/>
      <c r="K79" s="570"/>
      <c r="L79" s="591" t="s">
        <v>97</v>
      </c>
      <c r="M79" s="591">
        <v>1.8</v>
      </c>
      <c r="N79" s="571" t="s">
        <v>160</v>
      </c>
      <c r="O79" s="570"/>
      <c r="P79" s="591" t="s">
        <v>161</v>
      </c>
      <c r="Q79" s="591" t="s">
        <v>162</v>
      </c>
      <c r="R79" s="571" t="s">
        <v>160</v>
      </c>
      <c r="S79" s="570"/>
      <c r="T79" s="591" t="s">
        <v>161</v>
      </c>
      <c r="U79" s="591" t="s">
        <v>243</v>
      </c>
      <c r="V79" s="363" t="s">
        <v>706</v>
      </c>
      <c r="W79" s="362"/>
      <c r="X79" s="591" t="s">
        <v>158</v>
      </c>
      <c r="Y79" s="591">
        <v>0.8</v>
      </c>
      <c r="Z79" s="363" t="s">
        <v>251</v>
      </c>
      <c r="AA79" s="592"/>
      <c r="AB79" s="591" t="s">
        <v>347</v>
      </c>
      <c r="AC79" s="591">
        <v>1.7499999999999998E-3</v>
      </c>
      <c r="AD79" s="571" t="s">
        <v>368</v>
      </c>
      <c r="AE79" s="577"/>
      <c r="AF79" s="588"/>
      <c r="AH79" s="469" t="s">
        <v>656</v>
      </c>
      <c r="AI79" s="443"/>
      <c r="AJ79" s="444"/>
      <c r="AK79" s="470" t="s">
        <v>845</v>
      </c>
      <c r="AL79" s="443"/>
      <c r="AM79" s="443"/>
      <c r="AN79" s="444"/>
      <c r="AO79" s="443"/>
      <c r="AP79" s="443"/>
      <c r="AQ79" s="443"/>
      <c r="AR79" s="445"/>
      <c r="AS79" s="445"/>
      <c r="AT79" s="446"/>
      <c r="AU79" s="443"/>
      <c r="AV79" s="445"/>
      <c r="AW79" s="445"/>
      <c r="AX79" s="443"/>
      <c r="AY79" s="443"/>
      <c r="AZ79" s="443"/>
      <c r="BA79" s="445" t="s">
        <v>932</v>
      </c>
      <c r="BB79" s="445" t="s">
        <v>932</v>
      </c>
      <c r="BC79" s="447" t="s">
        <v>193</v>
      </c>
      <c r="BD79" s="443"/>
      <c r="BE79" s="443"/>
      <c r="BF79" s="443"/>
      <c r="BG79" s="445">
        <v>0</v>
      </c>
      <c r="BH79" s="445">
        <v>0</v>
      </c>
      <c r="BI79" s="446"/>
      <c r="BJ79" s="473"/>
      <c r="BK79" s="485"/>
      <c r="BL79" s="483"/>
      <c r="BM79" s="620"/>
      <c r="BN79" s="326"/>
      <c r="BS79" s="157" t="str">
        <f>IF('INPUT &amp; OUTPUT'!$B$14="Reconfiguration of Lot",AK79,IF('INPUT &amp; OUTPUT'!$B$14="Material Change of Use",E79,""))</f>
        <v/>
      </c>
      <c r="BT79" s="161"/>
      <c r="BU79" s="161"/>
      <c r="BV79" s="161"/>
      <c r="BW79" s="157" t="str">
        <f>IF('INPUT &amp; OUTPUT'!$B$14="Reconfiguration of Lot",IF(AK79&lt;&gt;"",$AO$8,""),IF('INPUT &amp; OUTPUT'!$B$14="Material Change of Use",I79,""))</f>
        <v/>
      </c>
      <c r="BX79" s="161"/>
      <c r="BY79" s="161"/>
      <c r="BZ79" s="157" t="str">
        <f>IF('INPUT &amp; OUTPUT'!$B$14="Reconfiguration of Lot",IF(BW79&lt;&gt;"",$AR$8,""),IF('INPUT &amp; OUTPUT'!$B$14="Material Change of Use",L79,""))</f>
        <v/>
      </c>
      <c r="CA79" s="157" t="str">
        <f>IF('INPUT &amp; OUTPUT'!$B$14="Reconfiguration of Lot",IF(BW79&lt;&gt;"",$AS$8,""),IF('INPUT &amp; OUTPUT'!$B$14="Material Change of Use",M79,""))</f>
        <v/>
      </c>
      <c r="CB79" s="157" t="str">
        <f>IF('INPUT &amp; OUTPUT'!$B$14="Reconfiguration of Lot",AT79,IF('INPUT &amp; OUTPUT'!$B$14="Material Change of Use",N79,""))</f>
        <v/>
      </c>
      <c r="CC79" s="196"/>
      <c r="CD79" s="157" t="str">
        <f>IF('INPUT &amp; OUTPUT'!$B$14="Reconfiguration of Lot",AV79,IF('INPUT &amp; OUTPUT'!$B$14="Material Change of Use",P79,""))</f>
        <v/>
      </c>
      <c r="CE79" s="157" t="str">
        <f>IF('INPUT &amp; OUTPUT'!$B$14="Reconfiguration of Lot",AW79,IF('INPUT &amp; OUTPUT'!$B$14="Material Change of Use",Q79,""))</f>
        <v/>
      </c>
      <c r="CF79" s="157" t="str">
        <f>IF('INPUT &amp; OUTPUT'!$B$14="Reconfiguration of Lot",AX79,IF('INPUT &amp; OUTPUT'!$B$14="Material Change of Use",R79,""))</f>
        <v/>
      </c>
      <c r="CG79" s="196"/>
      <c r="CH79" s="157" t="str">
        <f>IF('INPUT &amp; OUTPUT'!$B$14="Reconfiguration of Lot",BA79,IF('INPUT &amp; OUTPUT'!$B$14="Material Change of Use",T79,""))</f>
        <v/>
      </c>
      <c r="CI79" s="157" t="str">
        <f>IF('INPUT &amp; OUTPUT'!$B$14="Reconfiguration of Lot",BB79,IF('INPUT &amp; OUTPUT'!$B$14="Material Change of Use",U79,""))</f>
        <v/>
      </c>
      <c r="CJ79" s="157" t="str">
        <f>IF('INPUT &amp; OUTPUT'!$B$14="Reconfiguration of Lot",BC79,IF('INPUT &amp; OUTPUT'!$B$14="Material Change of Use",V79,""))</f>
        <v/>
      </c>
      <c r="CK79" s="196"/>
      <c r="CL79" s="236"/>
      <c r="CM79" s="239"/>
      <c r="CN79" s="157" t="str">
        <f>IF('INPUT &amp; OUTPUT'!$B$14="Reconfiguration of Lot",BG79,IF('INPUT &amp; OUTPUT'!$B$14="Material Change of Use",X79,""))</f>
        <v/>
      </c>
      <c r="CO79" s="199" t="str">
        <f>IF('INPUT &amp; OUTPUT'!$B$14="Reconfiguration of Lot",BH79,IF('INPUT &amp; OUTPUT'!$B$14="Material Change of Use",Y79,""))</f>
        <v/>
      </c>
      <c r="CP79" s="157" t="str">
        <f>IF('INPUT &amp; OUTPUT'!$B$14="Reconfiguration of Lot",BI79,IF('INPUT &amp; OUTPUT'!$B$14="Material Change of Use",Z79,""))</f>
        <v/>
      </c>
      <c r="CQ79" s="161"/>
      <c r="CR79" s="244" t="str">
        <f>IF('INPUT &amp; OUTPUT'!$B$14="Reconfiguration of Lot",BJ79,IF('INPUT &amp; OUTPUT'!$B$14="Material Change of Use",AB79,""))</f>
        <v/>
      </c>
      <c r="CS79" s="198" t="str">
        <f>IF('INPUT &amp; OUTPUT'!$B$14="Reconfiguration of Lot",BK79,IF('INPUT &amp; OUTPUT'!$B$14="Material Change of Use",AC79,""))</f>
        <v/>
      </c>
      <c r="CT79" s="199" t="str">
        <f>IF('INPUT &amp; OUTPUT'!$B$14="Reconfiguration of Lot",BL79,IF('INPUT &amp; OUTPUT'!$B$14="Material Change of Use",AD79,""))</f>
        <v/>
      </c>
      <c r="CU79" s="161"/>
      <c r="CV79" s="161"/>
      <c r="CW79" s="160"/>
    </row>
    <row r="80" spans="3:101" ht="12.75" customHeight="1" x14ac:dyDescent="0.25">
      <c r="C80" s="589" t="s">
        <v>517</v>
      </c>
      <c r="D80" s="590" t="s">
        <v>514</v>
      </c>
      <c r="E80" s="569" t="s">
        <v>883</v>
      </c>
      <c r="F80" s="570"/>
      <c r="G80" s="358"/>
      <c r="H80" s="452"/>
      <c r="I80" s="571" t="s">
        <v>284</v>
      </c>
      <c r="J80" s="570"/>
      <c r="K80" s="570"/>
      <c r="L80" s="591" t="s">
        <v>97</v>
      </c>
      <c r="M80" s="591">
        <v>1.8</v>
      </c>
      <c r="N80" s="571" t="s">
        <v>160</v>
      </c>
      <c r="O80" s="570"/>
      <c r="P80" s="591" t="s">
        <v>161</v>
      </c>
      <c r="Q80" s="591" t="s">
        <v>162</v>
      </c>
      <c r="R80" s="571" t="s">
        <v>160</v>
      </c>
      <c r="S80" s="570"/>
      <c r="T80" s="591" t="s">
        <v>161</v>
      </c>
      <c r="U80" s="591" t="s">
        <v>243</v>
      </c>
      <c r="V80" s="363" t="s">
        <v>708</v>
      </c>
      <c r="W80" s="362"/>
      <c r="X80" s="591" t="s">
        <v>158</v>
      </c>
      <c r="Y80" s="591">
        <v>1</v>
      </c>
      <c r="Z80" s="363" t="s">
        <v>251</v>
      </c>
      <c r="AA80" s="592"/>
      <c r="AB80" s="591" t="s">
        <v>347</v>
      </c>
      <c r="AC80" s="591">
        <v>1.7499999999999998E-3</v>
      </c>
      <c r="AD80" s="571" t="s">
        <v>368</v>
      </c>
      <c r="AE80" s="577"/>
      <c r="AF80" s="593"/>
      <c r="AH80" s="608" t="s">
        <v>657</v>
      </c>
      <c r="AI80" s="609"/>
      <c r="AJ80" s="610"/>
      <c r="AK80" s="609" t="s">
        <v>657</v>
      </c>
      <c r="AL80" s="609"/>
      <c r="AM80" s="609"/>
      <c r="AN80" s="610"/>
      <c r="AO80" s="609"/>
      <c r="AP80" s="609"/>
      <c r="AQ80" s="609"/>
      <c r="AR80" s="448"/>
      <c r="AS80" s="448"/>
      <c r="AT80" s="615" t="s">
        <v>680</v>
      </c>
      <c r="AU80" s="609"/>
      <c r="AV80" s="448" t="s">
        <v>240</v>
      </c>
      <c r="AW80" s="448">
        <v>10</v>
      </c>
      <c r="AX80" s="609" t="s">
        <v>693</v>
      </c>
      <c r="AY80" s="609"/>
      <c r="AZ80" s="609"/>
      <c r="BA80" s="448" t="s">
        <v>240</v>
      </c>
      <c r="BB80" s="448">
        <v>2.8</v>
      </c>
      <c r="BC80" s="450" t="s">
        <v>178</v>
      </c>
      <c r="BD80" s="609"/>
      <c r="BE80" s="609"/>
      <c r="BF80" s="609"/>
      <c r="BG80" s="448" t="s">
        <v>92</v>
      </c>
      <c r="BH80" s="448">
        <v>0</v>
      </c>
      <c r="BI80" s="615" t="s">
        <v>189</v>
      </c>
      <c r="BJ80" s="448" t="s">
        <v>240</v>
      </c>
      <c r="BK80" s="449">
        <v>1</v>
      </c>
      <c r="BL80" s="450" t="s">
        <v>816</v>
      </c>
      <c r="BM80" s="434"/>
      <c r="BN80" s="435"/>
      <c r="BS80" s="157" t="str">
        <f>IF('INPUT &amp; OUTPUT'!$B$14="Reconfiguration of Lot",AK80,IF('INPUT &amp; OUTPUT'!$B$14="Material Change of Use",E80,""))</f>
        <v/>
      </c>
      <c r="BT80" s="161"/>
      <c r="BU80" s="161"/>
      <c r="BV80" s="161"/>
      <c r="BW80" s="157" t="str">
        <f>IF('INPUT &amp; OUTPUT'!$B$14="Reconfiguration of Lot",IF(AK80&lt;&gt;"",$AO$8,""),IF('INPUT &amp; OUTPUT'!$B$14="Material Change of Use",I80,""))</f>
        <v/>
      </c>
      <c r="BX80" s="161"/>
      <c r="BY80" s="161"/>
      <c r="BZ80" s="157" t="str">
        <f>IF('INPUT &amp; OUTPUT'!$B$14="Reconfiguration of Lot",IF(BW80&lt;&gt;"",$AR$8,""),IF('INPUT &amp; OUTPUT'!$B$14="Material Change of Use",L80,""))</f>
        <v/>
      </c>
      <c r="CA80" s="157" t="str">
        <f>IF('INPUT &amp; OUTPUT'!$B$14="Reconfiguration of Lot",IF(BW80&lt;&gt;"",$AS$8,""),IF('INPUT &amp; OUTPUT'!$B$14="Material Change of Use",M80,""))</f>
        <v/>
      </c>
      <c r="CB80" s="157" t="str">
        <f>IF('INPUT &amp; OUTPUT'!$B$14="Reconfiguration of Lot",AT80,IF('INPUT &amp; OUTPUT'!$B$14="Material Change of Use",N80,""))</f>
        <v/>
      </c>
      <c r="CC80" s="196"/>
      <c r="CD80" s="157" t="str">
        <f>IF('INPUT &amp; OUTPUT'!$B$14="Reconfiguration of Lot",AV80,IF('INPUT &amp; OUTPUT'!$B$14="Material Change of Use",P80,""))</f>
        <v/>
      </c>
      <c r="CE80" s="157" t="str">
        <f>IF('INPUT &amp; OUTPUT'!$B$14="Reconfiguration of Lot",AW80,IF('INPUT &amp; OUTPUT'!$B$14="Material Change of Use",Q80,""))</f>
        <v/>
      </c>
      <c r="CF80" s="157" t="str">
        <f>IF('INPUT &amp; OUTPUT'!$B$14="Reconfiguration of Lot",AX80,IF('INPUT &amp; OUTPUT'!$B$14="Material Change of Use",R80,""))</f>
        <v/>
      </c>
      <c r="CG80" s="196"/>
      <c r="CH80" s="157" t="str">
        <f>IF('INPUT &amp; OUTPUT'!$B$14="Reconfiguration of Lot",BA80,IF('INPUT &amp; OUTPUT'!$B$14="Material Change of Use",T80,""))</f>
        <v/>
      </c>
      <c r="CI80" s="157" t="str">
        <f>IF('INPUT &amp; OUTPUT'!$B$14="Reconfiguration of Lot",BB80,IF('INPUT &amp; OUTPUT'!$B$14="Material Change of Use",U80,""))</f>
        <v/>
      </c>
      <c r="CJ80" s="157" t="str">
        <f>IF('INPUT &amp; OUTPUT'!$B$14="Reconfiguration of Lot",BC80,IF('INPUT &amp; OUTPUT'!$B$14="Material Change of Use",V80,""))</f>
        <v/>
      </c>
      <c r="CK80" s="196"/>
      <c r="CL80" s="236"/>
      <c r="CM80" s="239"/>
      <c r="CN80" s="157" t="str">
        <f>IF('INPUT &amp; OUTPUT'!$B$14="Reconfiguration of Lot",BG80,IF('INPUT &amp; OUTPUT'!$B$14="Material Change of Use",X80,""))</f>
        <v/>
      </c>
      <c r="CO80" s="199" t="str">
        <f>IF('INPUT &amp; OUTPUT'!$B$14="Reconfiguration of Lot",BH80,IF('INPUT &amp; OUTPUT'!$B$14="Material Change of Use",Y80,""))</f>
        <v/>
      </c>
      <c r="CP80" s="157" t="str">
        <f>IF('INPUT &amp; OUTPUT'!$B$14="Reconfiguration of Lot",BI80,IF('INPUT &amp; OUTPUT'!$B$14="Material Change of Use",Z80,""))</f>
        <v/>
      </c>
      <c r="CQ80" s="161"/>
      <c r="CR80" s="244" t="str">
        <f>IF('INPUT &amp; OUTPUT'!$B$14="Reconfiguration of Lot",BJ80,IF('INPUT &amp; OUTPUT'!$B$14="Material Change of Use",AB80,""))</f>
        <v/>
      </c>
      <c r="CS80" s="198" t="str">
        <f>IF('INPUT &amp; OUTPUT'!$B$14="Reconfiguration of Lot",BK80,IF('INPUT &amp; OUTPUT'!$B$14="Material Change of Use",AC80,""))</f>
        <v/>
      </c>
      <c r="CT80" s="199" t="str">
        <f>IF('INPUT &amp; OUTPUT'!$B$14="Reconfiguration of Lot",BL80,IF('INPUT &amp; OUTPUT'!$B$14="Material Change of Use",AD80,""))</f>
        <v/>
      </c>
      <c r="CU80" s="161"/>
      <c r="CV80" s="161"/>
      <c r="CW80" s="160"/>
    </row>
    <row r="81" spans="3:101" ht="12.75" customHeight="1" x14ac:dyDescent="0.25">
      <c r="C81" s="589" t="s">
        <v>517</v>
      </c>
      <c r="D81" s="590" t="s">
        <v>514</v>
      </c>
      <c r="E81" s="569" t="s">
        <v>884</v>
      </c>
      <c r="F81" s="570"/>
      <c r="G81" s="358"/>
      <c r="H81" s="452"/>
      <c r="I81" s="571" t="s">
        <v>284</v>
      </c>
      <c r="J81" s="570"/>
      <c r="K81" s="570"/>
      <c r="L81" s="591" t="s">
        <v>97</v>
      </c>
      <c r="M81" s="591">
        <v>1.8</v>
      </c>
      <c r="N81" s="571" t="s">
        <v>160</v>
      </c>
      <c r="O81" s="570"/>
      <c r="P81" s="591" t="s">
        <v>161</v>
      </c>
      <c r="Q81" s="591" t="s">
        <v>162</v>
      </c>
      <c r="R81" s="571" t="s">
        <v>160</v>
      </c>
      <c r="S81" s="570"/>
      <c r="T81" s="591" t="s">
        <v>161</v>
      </c>
      <c r="U81" s="591" t="s">
        <v>243</v>
      </c>
      <c r="V81" s="363" t="s">
        <v>709</v>
      </c>
      <c r="W81" s="362"/>
      <c r="X81" s="591" t="s">
        <v>92</v>
      </c>
      <c r="Y81" s="591">
        <v>0</v>
      </c>
      <c r="Z81" s="363" t="s">
        <v>251</v>
      </c>
      <c r="AA81" s="592"/>
      <c r="AB81" s="591" t="s">
        <v>347</v>
      </c>
      <c r="AC81" s="591">
        <v>1.7499999999999998E-3</v>
      </c>
      <c r="AD81" s="571" t="s">
        <v>368</v>
      </c>
      <c r="AE81" s="577"/>
      <c r="AF81" s="593"/>
      <c r="AH81" s="608" t="s">
        <v>658</v>
      </c>
      <c r="AI81" s="609"/>
      <c r="AJ81" s="610"/>
      <c r="AK81" s="609" t="s">
        <v>658</v>
      </c>
      <c r="AL81" s="609"/>
      <c r="AM81" s="609"/>
      <c r="AN81" s="610"/>
      <c r="AO81" s="609"/>
      <c r="AP81" s="609"/>
      <c r="AQ81" s="609"/>
      <c r="AR81" s="448"/>
      <c r="AS81" s="448"/>
      <c r="AT81" s="615" t="s">
        <v>93</v>
      </c>
      <c r="AU81" s="609"/>
      <c r="AV81" s="448" t="s">
        <v>238</v>
      </c>
      <c r="AW81" s="448"/>
      <c r="AX81" s="609" t="s">
        <v>93</v>
      </c>
      <c r="AY81" s="609"/>
      <c r="AZ81" s="609"/>
      <c r="BA81" s="448" t="s">
        <v>92</v>
      </c>
      <c r="BB81" s="448" t="s">
        <v>106</v>
      </c>
      <c r="BC81" s="625" t="s">
        <v>591</v>
      </c>
      <c r="BD81" s="609"/>
      <c r="BE81" s="609"/>
      <c r="BF81" s="609"/>
      <c r="BG81" s="448" t="s">
        <v>591</v>
      </c>
      <c r="BH81" s="448">
        <v>0</v>
      </c>
      <c r="BI81" s="623" t="s">
        <v>591</v>
      </c>
      <c r="BJ81" s="448" t="s">
        <v>591</v>
      </c>
      <c r="BK81" s="449"/>
      <c r="BL81" s="450" t="s">
        <v>816</v>
      </c>
      <c r="BM81" s="434"/>
      <c r="BN81" s="435"/>
      <c r="BS81" s="157" t="str">
        <f>IF('INPUT &amp; OUTPUT'!$B$14="Reconfiguration of Lot",AK81,IF('INPUT &amp; OUTPUT'!$B$14="Material Change of Use",E81,""))</f>
        <v/>
      </c>
      <c r="BT81" s="161"/>
      <c r="BU81" s="161"/>
      <c r="BV81" s="161"/>
      <c r="BW81" s="157" t="str">
        <f>IF('INPUT &amp; OUTPUT'!$B$14="Reconfiguration of Lot",IF(AK81&lt;&gt;"",$AO$8,""),IF('INPUT &amp; OUTPUT'!$B$14="Material Change of Use",I81,""))</f>
        <v/>
      </c>
      <c r="BX81" s="161"/>
      <c r="BY81" s="161"/>
      <c r="BZ81" s="157" t="str">
        <f>IF('INPUT &amp; OUTPUT'!$B$14="Reconfiguration of Lot",IF(BW81&lt;&gt;"",$AR$8,""),IF('INPUT &amp; OUTPUT'!$B$14="Material Change of Use",L81,""))</f>
        <v/>
      </c>
      <c r="CA81" s="157" t="str">
        <f>IF('INPUT &amp; OUTPUT'!$B$14="Reconfiguration of Lot",IF(BW81&lt;&gt;"",$AS$8,""),IF('INPUT &amp; OUTPUT'!$B$14="Material Change of Use",M81,""))</f>
        <v/>
      </c>
      <c r="CB81" s="157" t="str">
        <f>IF('INPUT &amp; OUTPUT'!$B$14="Reconfiguration of Lot",AT81,IF('INPUT &amp; OUTPUT'!$B$14="Material Change of Use",N81,""))</f>
        <v/>
      </c>
      <c r="CC81" s="196"/>
      <c r="CD81" s="157" t="str">
        <f>IF('INPUT &amp; OUTPUT'!$B$14="Reconfiguration of Lot",AV81,IF('INPUT &amp; OUTPUT'!$B$14="Material Change of Use",P81,""))</f>
        <v/>
      </c>
      <c r="CE81" s="157" t="str">
        <f>IF('INPUT &amp; OUTPUT'!$B$14="Reconfiguration of Lot",AW81,IF('INPUT &amp; OUTPUT'!$B$14="Material Change of Use",Q81,""))</f>
        <v/>
      </c>
      <c r="CF81" s="157" t="str">
        <f>IF('INPUT &amp; OUTPUT'!$B$14="Reconfiguration of Lot",AX81,IF('INPUT &amp; OUTPUT'!$B$14="Material Change of Use",R81,""))</f>
        <v/>
      </c>
      <c r="CG81" s="196"/>
      <c r="CH81" s="157" t="str">
        <f>IF('INPUT &amp; OUTPUT'!$B$14="Reconfiguration of Lot",BA81,IF('INPUT &amp; OUTPUT'!$B$14="Material Change of Use",T81,""))</f>
        <v/>
      </c>
      <c r="CI81" s="157" t="str">
        <f>IF('INPUT &amp; OUTPUT'!$B$14="Reconfiguration of Lot",BB81,IF('INPUT &amp; OUTPUT'!$B$14="Material Change of Use",U81,""))</f>
        <v/>
      </c>
      <c r="CJ81" s="157" t="str">
        <f>IF('INPUT &amp; OUTPUT'!$B$14="Reconfiguration of Lot",BC81,IF('INPUT &amp; OUTPUT'!$B$14="Material Change of Use",V81,""))</f>
        <v/>
      </c>
      <c r="CK81" s="196"/>
      <c r="CL81" s="236"/>
      <c r="CM81" s="239"/>
      <c r="CN81" s="157" t="str">
        <f>IF('INPUT &amp; OUTPUT'!$B$14="Reconfiguration of Lot",BG81,IF('INPUT &amp; OUTPUT'!$B$14="Material Change of Use",X81,""))</f>
        <v/>
      </c>
      <c r="CO81" s="199" t="str">
        <f>IF('INPUT &amp; OUTPUT'!$B$14="Reconfiguration of Lot",BH81,IF('INPUT &amp; OUTPUT'!$B$14="Material Change of Use",Y81,""))</f>
        <v/>
      </c>
      <c r="CP81" s="157" t="str">
        <f>IF('INPUT &amp; OUTPUT'!$B$14="Reconfiguration of Lot",BI81,IF('INPUT &amp; OUTPUT'!$B$14="Material Change of Use",Z81,""))</f>
        <v/>
      </c>
      <c r="CQ81" s="161"/>
      <c r="CR81" s="244" t="str">
        <f>IF('INPUT &amp; OUTPUT'!$B$14="Reconfiguration of Lot",BJ81,IF('INPUT &amp; OUTPUT'!$B$14="Material Change of Use",AB81,""))</f>
        <v/>
      </c>
      <c r="CS81" s="198" t="str">
        <f>IF('INPUT &amp; OUTPUT'!$B$14="Reconfiguration of Lot",BK81,IF('INPUT &amp; OUTPUT'!$B$14="Material Change of Use",AC81,""))</f>
        <v/>
      </c>
      <c r="CT81" s="199" t="str">
        <f>IF('INPUT &amp; OUTPUT'!$B$14="Reconfiguration of Lot",BL81,IF('INPUT &amp; OUTPUT'!$B$14="Material Change of Use",AD81,""))</f>
        <v/>
      </c>
      <c r="CU81" s="161"/>
      <c r="CV81" s="161"/>
      <c r="CW81" s="160"/>
    </row>
    <row r="82" spans="3:101" ht="12.75" customHeight="1" x14ac:dyDescent="0.25">
      <c r="C82" s="589" t="s">
        <v>517</v>
      </c>
      <c r="D82" s="590" t="s">
        <v>514</v>
      </c>
      <c r="E82" s="569" t="s">
        <v>882</v>
      </c>
      <c r="F82" s="570"/>
      <c r="G82" s="358"/>
      <c r="H82" s="452"/>
      <c r="I82" s="569" t="s">
        <v>284</v>
      </c>
      <c r="J82" s="362"/>
      <c r="K82" s="362"/>
      <c r="L82" s="591" t="s">
        <v>97</v>
      </c>
      <c r="M82" s="591">
        <v>1.8</v>
      </c>
      <c r="N82" s="569" t="s">
        <v>160</v>
      </c>
      <c r="O82" s="362"/>
      <c r="P82" s="591" t="s">
        <v>161</v>
      </c>
      <c r="Q82" s="591" t="s">
        <v>162</v>
      </c>
      <c r="R82" s="363" t="s">
        <v>160</v>
      </c>
      <c r="S82" s="362"/>
      <c r="T82" s="591" t="s">
        <v>161</v>
      </c>
      <c r="U82" s="591" t="s">
        <v>243</v>
      </c>
      <c r="V82" s="363" t="s">
        <v>707</v>
      </c>
      <c r="W82" s="362"/>
      <c r="X82" s="591" t="s">
        <v>158</v>
      </c>
      <c r="Y82" s="591">
        <v>1</v>
      </c>
      <c r="Z82" s="363" t="s">
        <v>251</v>
      </c>
      <c r="AA82" s="594"/>
      <c r="AB82" s="591" t="s">
        <v>347</v>
      </c>
      <c r="AC82" s="591">
        <v>1.7499999999999998E-3</v>
      </c>
      <c r="AD82" s="571" t="s">
        <v>368</v>
      </c>
      <c r="AE82" s="577"/>
      <c r="AF82" s="593"/>
      <c r="AH82" s="608" t="s">
        <v>659</v>
      </c>
      <c r="AI82" s="609"/>
      <c r="AJ82" s="610"/>
      <c r="AK82" s="609" t="s">
        <v>659</v>
      </c>
      <c r="AL82" s="609"/>
      <c r="AM82" s="609"/>
      <c r="AN82" s="610"/>
      <c r="AO82" s="609"/>
      <c r="AP82" s="609"/>
      <c r="AQ82" s="609"/>
      <c r="AR82" s="448"/>
      <c r="AS82" s="448"/>
      <c r="AT82" s="615" t="s">
        <v>591</v>
      </c>
      <c r="AU82" s="609"/>
      <c r="AV82" s="448" t="s">
        <v>591</v>
      </c>
      <c r="AW82" s="615">
        <v>0</v>
      </c>
      <c r="AX82" s="609" t="s">
        <v>591</v>
      </c>
      <c r="AY82" s="609"/>
      <c r="AZ82" s="609"/>
      <c r="BA82" s="448" t="s">
        <v>591</v>
      </c>
      <c r="BB82" s="615"/>
      <c r="BC82" s="450" t="s">
        <v>591</v>
      </c>
      <c r="BD82" s="609"/>
      <c r="BE82" s="609"/>
      <c r="BF82" s="609"/>
      <c r="BG82" s="448" t="s">
        <v>591</v>
      </c>
      <c r="BH82" s="448">
        <v>0</v>
      </c>
      <c r="BI82" s="623" t="s">
        <v>591</v>
      </c>
      <c r="BJ82" s="448" t="s">
        <v>591</v>
      </c>
      <c r="BK82" s="449"/>
      <c r="BL82" s="450" t="s">
        <v>93</v>
      </c>
      <c r="BM82" s="434"/>
      <c r="BN82" s="435"/>
      <c r="BS82" s="157" t="str">
        <f>IF('INPUT &amp; OUTPUT'!$B$14="Reconfiguration of Lot",AK82,IF('INPUT &amp; OUTPUT'!$B$14="Material Change of Use",E82,""))</f>
        <v/>
      </c>
      <c r="BT82" s="161"/>
      <c r="BU82" s="161"/>
      <c r="BV82" s="161"/>
      <c r="BW82" s="157" t="str">
        <f>IF('INPUT &amp; OUTPUT'!$B$14="Reconfiguration of Lot",IF(AK82&lt;&gt;"",$AO$8,""),IF('INPUT &amp; OUTPUT'!$B$14="Material Change of Use",I82,""))</f>
        <v/>
      </c>
      <c r="BX82" s="161"/>
      <c r="BY82" s="161"/>
      <c r="BZ82" s="157" t="str">
        <f>IF('INPUT &amp; OUTPUT'!$B$14="Reconfiguration of Lot",IF(BW82&lt;&gt;"",$AR$8,""),IF('INPUT &amp; OUTPUT'!$B$14="Material Change of Use",L82,""))</f>
        <v/>
      </c>
      <c r="CA82" s="157" t="str">
        <f>IF('INPUT &amp; OUTPUT'!$B$14="Reconfiguration of Lot",IF(BW82&lt;&gt;"",$AS$8,""),IF('INPUT &amp; OUTPUT'!$B$14="Material Change of Use",M82,""))</f>
        <v/>
      </c>
      <c r="CB82" s="157" t="str">
        <f>IF('INPUT &amp; OUTPUT'!$B$14="Reconfiguration of Lot",AT82,IF('INPUT &amp; OUTPUT'!$B$14="Material Change of Use",N82,""))</f>
        <v/>
      </c>
      <c r="CC82" s="196"/>
      <c r="CD82" s="157" t="str">
        <f>IF('INPUT &amp; OUTPUT'!$B$14="Reconfiguration of Lot",AV82,IF('INPUT &amp; OUTPUT'!$B$14="Material Change of Use",P82,""))</f>
        <v/>
      </c>
      <c r="CE82" s="157" t="str">
        <f>IF('INPUT &amp; OUTPUT'!$B$14="Reconfiguration of Lot",AW82,IF('INPUT &amp; OUTPUT'!$B$14="Material Change of Use",Q82,""))</f>
        <v/>
      </c>
      <c r="CF82" s="157" t="str">
        <f>IF('INPUT &amp; OUTPUT'!$B$14="Reconfiguration of Lot",AX82,IF('INPUT &amp; OUTPUT'!$B$14="Material Change of Use",R82,""))</f>
        <v/>
      </c>
      <c r="CG82" s="196"/>
      <c r="CH82" s="157" t="str">
        <f>IF('INPUT &amp; OUTPUT'!$B$14="Reconfiguration of Lot",BA82,IF('INPUT &amp; OUTPUT'!$B$14="Material Change of Use",T82,""))</f>
        <v/>
      </c>
      <c r="CI82" s="157" t="str">
        <f>IF('INPUT &amp; OUTPUT'!$B$14="Reconfiguration of Lot",BB82,IF('INPUT &amp; OUTPUT'!$B$14="Material Change of Use",U82,""))</f>
        <v/>
      </c>
      <c r="CJ82" s="157" t="str">
        <f>IF('INPUT &amp; OUTPUT'!$B$14="Reconfiguration of Lot",BC82,IF('INPUT &amp; OUTPUT'!$B$14="Material Change of Use",V82,""))</f>
        <v/>
      </c>
      <c r="CK82" s="196"/>
      <c r="CL82" s="236"/>
      <c r="CM82" s="239"/>
      <c r="CN82" s="157" t="str">
        <f>IF('INPUT &amp; OUTPUT'!$B$14="Reconfiguration of Lot",BG82,IF('INPUT &amp; OUTPUT'!$B$14="Material Change of Use",X82,""))</f>
        <v/>
      </c>
      <c r="CO82" s="199" t="str">
        <f>IF('INPUT &amp; OUTPUT'!$B$14="Reconfiguration of Lot",BH82,IF('INPUT &amp; OUTPUT'!$B$14="Material Change of Use",Y82,""))</f>
        <v/>
      </c>
      <c r="CP82" s="157" t="str">
        <f>IF('INPUT &amp; OUTPUT'!$B$14="Reconfiguration of Lot",BI82,IF('INPUT &amp; OUTPUT'!$B$14="Material Change of Use",Z82,""))</f>
        <v/>
      </c>
      <c r="CQ82" s="161"/>
      <c r="CR82" s="244" t="str">
        <f>IF('INPUT &amp; OUTPUT'!$B$14="Reconfiguration of Lot",BJ82,IF('INPUT &amp; OUTPUT'!$B$14="Material Change of Use",AB82,""))</f>
        <v/>
      </c>
      <c r="CS82" s="198" t="str">
        <f>IF('INPUT &amp; OUTPUT'!$B$14="Reconfiguration of Lot",BK82,IF('INPUT &amp; OUTPUT'!$B$14="Material Change of Use",AC82,""))</f>
        <v/>
      </c>
      <c r="CT82" s="199" t="str">
        <f>IF('INPUT &amp; OUTPUT'!$B$14="Reconfiguration of Lot",BL82,IF('INPUT &amp; OUTPUT'!$B$14="Material Change of Use",AD82,""))</f>
        <v/>
      </c>
      <c r="CU82" s="161"/>
      <c r="CV82" s="161"/>
      <c r="CW82" s="160"/>
    </row>
    <row r="83" spans="3:101" ht="12.75" customHeight="1" x14ac:dyDescent="0.25">
      <c r="C83" s="589" t="s">
        <v>517</v>
      </c>
      <c r="D83" s="590" t="s">
        <v>514</v>
      </c>
      <c r="E83" s="569" t="s">
        <v>945</v>
      </c>
      <c r="F83" s="570"/>
      <c r="G83" s="358"/>
      <c r="H83" s="452"/>
      <c r="I83" s="569" t="s">
        <v>284</v>
      </c>
      <c r="J83" s="362"/>
      <c r="K83" s="362"/>
      <c r="L83" s="591" t="s">
        <v>97</v>
      </c>
      <c r="M83" s="591">
        <v>1.8</v>
      </c>
      <c r="N83" s="569" t="s">
        <v>160</v>
      </c>
      <c r="O83" s="362"/>
      <c r="P83" s="591" t="s">
        <v>161</v>
      </c>
      <c r="Q83" s="591" t="s">
        <v>162</v>
      </c>
      <c r="R83" s="363" t="s">
        <v>160</v>
      </c>
      <c r="S83" s="362"/>
      <c r="T83" s="591" t="s">
        <v>161</v>
      </c>
      <c r="U83" s="591" t="s">
        <v>243</v>
      </c>
      <c r="V83" s="363" t="s">
        <v>938</v>
      </c>
      <c r="W83" s="362"/>
      <c r="X83" s="591" t="s">
        <v>591</v>
      </c>
      <c r="Y83" s="591" t="s">
        <v>0</v>
      </c>
      <c r="Z83" s="363" t="s">
        <v>251</v>
      </c>
      <c r="AA83" s="594"/>
      <c r="AB83" s="591" t="s">
        <v>347</v>
      </c>
      <c r="AC83" s="591">
        <v>1.7499999999999998E-3</v>
      </c>
      <c r="AD83" s="571" t="s">
        <v>368</v>
      </c>
      <c r="AE83" s="577"/>
      <c r="AF83" s="593"/>
      <c r="AH83" s="608" t="s">
        <v>660</v>
      </c>
      <c r="AI83" s="609"/>
      <c r="AJ83" s="610"/>
      <c r="AK83" s="609" t="s">
        <v>660</v>
      </c>
      <c r="AL83" s="609"/>
      <c r="AM83" s="609"/>
      <c r="AN83" s="610"/>
      <c r="AO83" s="609"/>
      <c r="AP83" s="609"/>
      <c r="AQ83" s="609"/>
      <c r="AR83" s="448"/>
      <c r="AS83" s="448"/>
      <c r="AT83" s="615" t="s">
        <v>93</v>
      </c>
      <c r="AU83" s="609"/>
      <c r="AV83" s="448" t="s">
        <v>238</v>
      </c>
      <c r="AW83" s="448"/>
      <c r="AX83" s="609" t="s">
        <v>93</v>
      </c>
      <c r="AY83" s="609"/>
      <c r="AZ83" s="609"/>
      <c r="BA83" s="448" t="s">
        <v>92</v>
      </c>
      <c r="BB83" s="448" t="s">
        <v>106</v>
      </c>
      <c r="BC83" s="450" t="s">
        <v>200</v>
      </c>
      <c r="BD83" s="609"/>
      <c r="BE83" s="609"/>
      <c r="BF83" s="609"/>
      <c r="BG83" s="448" t="s">
        <v>92</v>
      </c>
      <c r="BH83" s="448">
        <v>0</v>
      </c>
      <c r="BI83" s="623" t="s">
        <v>591</v>
      </c>
      <c r="BJ83" s="448" t="s">
        <v>591</v>
      </c>
      <c r="BK83" s="449"/>
      <c r="BL83" s="450" t="s">
        <v>816</v>
      </c>
      <c r="BM83" s="434"/>
      <c r="BN83" s="435"/>
      <c r="BS83" s="157" t="str">
        <f>IF('INPUT &amp; OUTPUT'!$B$14="Reconfiguration of Lot",AK83,IF('INPUT &amp; OUTPUT'!$B$14="Material Change of Use",E83,""))</f>
        <v/>
      </c>
      <c r="BT83" s="161"/>
      <c r="BU83" s="161"/>
      <c r="BV83" s="161"/>
      <c r="BW83" s="157" t="str">
        <f>IF('INPUT &amp; OUTPUT'!$B$14="Reconfiguration of Lot",IF(AK83&lt;&gt;"",$AO$8,""),IF('INPUT &amp; OUTPUT'!$B$14="Material Change of Use",I83,""))</f>
        <v/>
      </c>
      <c r="BX83" s="161"/>
      <c r="BY83" s="161"/>
      <c r="BZ83" s="157" t="str">
        <f>IF('INPUT &amp; OUTPUT'!$B$14="Reconfiguration of Lot",IF(BW83&lt;&gt;"",$AR$8,""),IF('INPUT &amp; OUTPUT'!$B$14="Material Change of Use",L83,""))</f>
        <v/>
      </c>
      <c r="CA83" s="157" t="str">
        <f>IF('INPUT &amp; OUTPUT'!$B$14="Reconfiguration of Lot",IF(BW83&lt;&gt;"",$AS$8,""),IF('INPUT &amp; OUTPUT'!$B$14="Material Change of Use",M83,""))</f>
        <v/>
      </c>
      <c r="CB83" s="157" t="str">
        <f>IF('INPUT &amp; OUTPUT'!$B$14="Reconfiguration of Lot",AT83,IF('INPUT &amp; OUTPUT'!$B$14="Material Change of Use",N83,""))</f>
        <v/>
      </c>
      <c r="CC83" s="196"/>
      <c r="CD83" s="157" t="str">
        <f>IF('INPUT &amp; OUTPUT'!$B$14="Reconfiguration of Lot",AV83,IF('INPUT &amp; OUTPUT'!$B$14="Material Change of Use",P83,""))</f>
        <v/>
      </c>
      <c r="CE83" s="157" t="str">
        <f>IF('INPUT &amp; OUTPUT'!$B$14="Reconfiguration of Lot",AW83,IF('INPUT &amp; OUTPUT'!$B$14="Material Change of Use",Q83,""))</f>
        <v/>
      </c>
      <c r="CF83" s="157" t="str">
        <f>IF('INPUT &amp; OUTPUT'!$B$14="Reconfiguration of Lot",AX83,IF('INPUT &amp; OUTPUT'!$B$14="Material Change of Use",R83,""))</f>
        <v/>
      </c>
      <c r="CG83" s="196"/>
      <c r="CH83" s="157" t="str">
        <f>IF('INPUT &amp; OUTPUT'!$B$14="Reconfiguration of Lot",BA83,IF('INPUT &amp; OUTPUT'!$B$14="Material Change of Use",T83,""))</f>
        <v/>
      </c>
      <c r="CI83" s="157" t="str">
        <f>IF('INPUT &amp; OUTPUT'!$B$14="Reconfiguration of Lot",BB83,IF('INPUT &amp; OUTPUT'!$B$14="Material Change of Use",U83,""))</f>
        <v/>
      </c>
      <c r="CJ83" s="157" t="str">
        <f>IF('INPUT &amp; OUTPUT'!$B$14="Reconfiguration of Lot",BC83,IF('INPUT &amp; OUTPUT'!$B$14="Material Change of Use",V83,""))</f>
        <v/>
      </c>
      <c r="CK83" s="196"/>
      <c r="CL83" s="236"/>
      <c r="CM83" s="239"/>
      <c r="CN83" s="157" t="str">
        <f>IF('INPUT &amp; OUTPUT'!$B$14="Reconfiguration of Lot",BG83,IF('INPUT &amp; OUTPUT'!$B$14="Material Change of Use",X83,""))</f>
        <v/>
      </c>
      <c r="CO83" s="199" t="str">
        <f>IF('INPUT &amp; OUTPUT'!$B$14="Reconfiguration of Lot",BH83,IF('INPUT &amp; OUTPUT'!$B$14="Material Change of Use",Y83,""))</f>
        <v/>
      </c>
      <c r="CP83" s="157" t="str">
        <f>IF('INPUT &amp; OUTPUT'!$B$14="Reconfiguration of Lot",BI83,IF('INPUT &amp; OUTPUT'!$B$14="Material Change of Use",Z83,""))</f>
        <v/>
      </c>
      <c r="CQ83" s="161"/>
      <c r="CR83" s="244" t="str">
        <f>IF('INPUT &amp; OUTPUT'!$B$14="Reconfiguration of Lot",BJ83,IF('INPUT &amp; OUTPUT'!$B$14="Material Change of Use",AB83,""))</f>
        <v/>
      </c>
      <c r="CS83" s="198" t="str">
        <f>IF('INPUT &amp; OUTPUT'!$B$14="Reconfiguration of Lot",BK83,IF('INPUT &amp; OUTPUT'!$B$14="Material Change of Use",AC83,""))</f>
        <v/>
      </c>
      <c r="CT83" s="199" t="str">
        <f>IF('INPUT &amp; OUTPUT'!$B$14="Reconfiguration of Lot",BL83,IF('INPUT &amp; OUTPUT'!$B$14="Material Change of Use",AD83,""))</f>
        <v/>
      </c>
      <c r="CU83" s="161"/>
      <c r="CV83" s="161"/>
      <c r="CW83" s="160"/>
    </row>
    <row r="84" spans="3:101" ht="12.75" customHeight="1" x14ac:dyDescent="0.25">
      <c r="C84" s="583" t="s">
        <v>517</v>
      </c>
      <c r="D84" s="584" t="s">
        <v>514</v>
      </c>
      <c r="E84" s="560" t="s">
        <v>885</v>
      </c>
      <c r="F84" s="464"/>
      <c r="G84" s="566"/>
      <c r="H84" s="567"/>
      <c r="I84" s="576" t="s">
        <v>283</v>
      </c>
      <c r="J84" s="464"/>
      <c r="K84" s="464"/>
      <c r="L84" s="360" t="s">
        <v>97</v>
      </c>
      <c r="M84" s="360">
        <v>1.4</v>
      </c>
      <c r="N84" s="576" t="s">
        <v>160</v>
      </c>
      <c r="O84" s="464"/>
      <c r="P84" s="360" t="s">
        <v>161</v>
      </c>
      <c r="Q84" s="360" t="s">
        <v>162</v>
      </c>
      <c r="R84" s="576" t="s">
        <v>160</v>
      </c>
      <c r="S84" s="464"/>
      <c r="T84" s="360" t="s">
        <v>161</v>
      </c>
      <c r="U84" s="360" t="s">
        <v>243</v>
      </c>
      <c r="V84" s="574" t="s">
        <v>705</v>
      </c>
      <c r="W84" s="359"/>
      <c r="X84" s="360" t="s">
        <v>158</v>
      </c>
      <c r="Y84" s="360">
        <v>0.8</v>
      </c>
      <c r="Z84" s="574" t="s">
        <v>251</v>
      </c>
      <c r="AA84" s="587"/>
      <c r="AB84" s="360" t="s">
        <v>347</v>
      </c>
      <c r="AC84" s="360">
        <v>1.7499999999999998E-3</v>
      </c>
      <c r="AD84" s="576" t="s">
        <v>367</v>
      </c>
      <c r="AE84" s="575"/>
      <c r="AF84" s="597"/>
      <c r="AH84" s="462"/>
      <c r="AI84" s="443"/>
      <c r="AJ84" s="444"/>
      <c r="AK84" s="447"/>
      <c r="AL84" s="443"/>
      <c r="AM84" s="443"/>
      <c r="AN84" s="444"/>
      <c r="AO84" s="443"/>
      <c r="AP84" s="443"/>
      <c r="AQ84" s="443"/>
      <c r="AR84" s="445"/>
      <c r="AS84" s="445"/>
      <c r="AT84" s="446"/>
      <c r="AU84" s="443"/>
      <c r="AV84" s="445"/>
      <c r="AW84" s="445"/>
      <c r="AX84" s="443"/>
      <c r="AY84" s="443"/>
      <c r="AZ84" s="443"/>
      <c r="BA84" s="445" t="s">
        <v>932</v>
      </c>
      <c r="BB84" s="445" t="s">
        <v>932</v>
      </c>
      <c r="BC84" s="447"/>
      <c r="BD84" s="443"/>
      <c r="BE84" s="443"/>
      <c r="BF84" s="443"/>
      <c r="BG84" s="445"/>
      <c r="BH84" s="445"/>
      <c r="BI84" s="446"/>
      <c r="BJ84" s="616"/>
      <c r="BK84" s="618"/>
      <c r="BL84" s="617"/>
      <c r="BM84" s="619"/>
      <c r="BN84" s="506"/>
      <c r="BS84" s="157" t="str">
        <f>IF('INPUT &amp; OUTPUT'!$B$14="Reconfiguration of Lot",AK84,IF('INPUT &amp; OUTPUT'!$B$14="Material Change of Use",E84,""))</f>
        <v/>
      </c>
      <c r="BT84" s="161"/>
      <c r="BU84" s="161"/>
      <c r="BV84" s="161"/>
      <c r="BW84" s="157" t="str">
        <f>IF('INPUT &amp; OUTPUT'!$B$14="Reconfiguration of Lot",IF(AK84&lt;&gt;"",$AO$8,""),IF('INPUT &amp; OUTPUT'!$B$14="Material Change of Use",I84,""))</f>
        <v/>
      </c>
      <c r="BX84" s="161"/>
      <c r="BY84" s="161"/>
      <c r="BZ84" s="157" t="str">
        <f>IF('INPUT &amp; OUTPUT'!$B$14="Reconfiguration of Lot",IF(BW84&lt;&gt;"",$AR$8,""),IF('INPUT &amp; OUTPUT'!$B$14="Material Change of Use",L84,""))</f>
        <v/>
      </c>
      <c r="CA84" s="157" t="str">
        <f>IF('INPUT &amp; OUTPUT'!$B$14="Reconfiguration of Lot",IF(BW84&lt;&gt;"",$AS$8,""),IF('INPUT &amp; OUTPUT'!$B$14="Material Change of Use",M84,""))</f>
        <v/>
      </c>
      <c r="CB84" s="157" t="str">
        <f>IF('INPUT &amp; OUTPUT'!$B$14="Reconfiguration of Lot",AT84,IF('INPUT &amp; OUTPUT'!$B$14="Material Change of Use",N84,""))</f>
        <v/>
      </c>
      <c r="CC84" s="196"/>
      <c r="CD84" s="157" t="str">
        <f>IF('INPUT &amp; OUTPUT'!$B$14="Reconfiguration of Lot",AV84,IF('INPUT &amp; OUTPUT'!$B$14="Material Change of Use",P84,""))</f>
        <v/>
      </c>
      <c r="CE84" s="157" t="str">
        <f>IF('INPUT &amp; OUTPUT'!$B$14="Reconfiguration of Lot",AW84,IF('INPUT &amp; OUTPUT'!$B$14="Material Change of Use",Q84,""))</f>
        <v/>
      </c>
      <c r="CF84" s="157" t="str">
        <f>IF('INPUT &amp; OUTPUT'!$B$14="Reconfiguration of Lot",AX84,IF('INPUT &amp; OUTPUT'!$B$14="Material Change of Use",R84,""))</f>
        <v/>
      </c>
      <c r="CG84" s="196"/>
      <c r="CH84" s="157" t="str">
        <f>IF('INPUT &amp; OUTPUT'!$B$14="Reconfiguration of Lot",BA84,IF('INPUT &amp; OUTPUT'!$B$14="Material Change of Use",T84,""))</f>
        <v/>
      </c>
      <c r="CI84" s="157" t="str">
        <f>IF('INPUT &amp; OUTPUT'!$B$14="Reconfiguration of Lot",BB84,IF('INPUT &amp; OUTPUT'!$B$14="Material Change of Use",U84,""))</f>
        <v/>
      </c>
      <c r="CJ84" s="157" t="str">
        <f>IF('INPUT &amp; OUTPUT'!$B$14="Reconfiguration of Lot",BC84,IF('INPUT &amp; OUTPUT'!$B$14="Material Change of Use",V84,""))</f>
        <v/>
      </c>
      <c r="CK84" s="196"/>
      <c r="CL84" s="236"/>
      <c r="CM84" s="239"/>
      <c r="CN84" s="157" t="str">
        <f>IF('INPUT &amp; OUTPUT'!$B$14="Reconfiguration of Lot",BG84,IF('INPUT &amp; OUTPUT'!$B$14="Material Change of Use",X84,""))</f>
        <v/>
      </c>
      <c r="CO84" s="199" t="str">
        <f>IF('INPUT &amp; OUTPUT'!$B$14="Reconfiguration of Lot",BH84,IF('INPUT &amp; OUTPUT'!$B$14="Material Change of Use",Y84,""))</f>
        <v/>
      </c>
      <c r="CP84" s="157" t="str">
        <f>IF('INPUT &amp; OUTPUT'!$B$14="Reconfiguration of Lot",BI84,IF('INPUT &amp; OUTPUT'!$B$14="Material Change of Use",Z84,""))</f>
        <v/>
      </c>
      <c r="CQ84" s="161"/>
      <c r="CR84" s="244" t="str">
        <f>IF('INPUT &amp; OUTPUT'!$B$14="Reconfiguration of Lot",BJ84,IF('INPUT &amp; OUTPUT'!$B$14="Material Change of Use",AB84,""))</f>
        <v/>
      </c>
      <c r="CS84" s="198" t="str">
        <f>IF('INPUT &amp; OUTPUT'!$B$14="Reconfiguration of Lot",BK84,IF('INPUT &amp; OUTPUT'!$B$14="Material Change of Use",AC84,""))</f>
        <v/>
      </c>
      <c r="CT84" s="199" t="str">
        <f>IF('INPUT &amp; OUTPUT'!$B$14="Reconfiguration of Lot",BL84,IF('INPUT &amp; OUTPUT'!$B$14="Material Change of Use",AD84,""))</f>
        <v/>
      </c>
      <c r="CU84" s="161"/>
      <c r="CV84" s="161"/>
      <c r="CW84" s="160"/>
    </row>
    <row r="85" spans="3:101" ht="12.75" customHeight="1" x14ac:dyDescent="0.25">
      <c r="C85" s="589" t="s">
        <v>517</v>
      </c>
      <c r="D85" s="590" t="s">
        <v>514</v>
      </c>
      <c r="E85" s="569" t="s">
        <v>886</v>
      </c>
      <c r="F85" s="570"/>
      <c r="G85" s="358"/>
      <c r="H85" s="452"/>
      <c r="I85" s="571" t="s">
        <v>283</v>
      </c>
      <c r="J85" s="570"/>
      <c r="K85" s="570"/>
      <c r="L85" s="591" t="s">
        <v>97</v>
      </c>
      <c r="M85" s="591">
        <v>1.4</v>
      </c>
      <c r="N85" s="571" t="s">
        <v>160</v>
      </c>
      <c r="O85" s="570"/>
      <c r="P85" s="591" t="s">
        <v>161</v>
      </c>
      <c r="Q85" s="591" t="s">
        <v>162</v>
      </c>
      <c r="R85" s="571" t="s">
        <v>160</v>
      </c>
      <c r="S85" s="570"/>
      <c r="T85" s="591" t="s">
        <v>161</v>
      </c>
      <c r="U85" s="591" t="s">
        <v>243</v>
      </c>
      <c r="V85" s="363" t="s">
        <v>706</v>
      </c>
      <c r="W85" s="362"/>
      <c r="X85" s="591" t="s">
        <v>158</v>
      </c>
      <c r="Y85" s="591">
        <v>0.8</v>
      </c>
      <c r="Z85" s="363" t="s">
        <v>251</v>
      </c>
      <c r="AA85" s="592"/>
      <c r="AB85" s="591" t="s">
        <v>347</v>
      </c>
      <c r="AC85" s="591">
        <v>1.7499999999999998E-3</v>
      </c>
      <c r="AD85" s="571" t="s">
        <v>367</v>
      </c>
      <c r="AE85" s="577"/>
      <c r="AF85" s="588"/>
      <c r="AH85" s="469" t="s">
        <v>661</v>
      </c>
      <c r="AI85" s="443"/>
      <c r="AJ85" s="444"/>
      <c r="AK85" s="470" t="s">
        <v>834</v>
      </c>
      <c r="AL85" s="443"/>
      <c r="AM85" s="443"/>
      <c r="AN85" s="444"/>
      <c r="AO85" s="443"/>
      <c r="AP85" s="443"/>
      <c r="AQ85" s="443"/>
      <c r="AR85" s="445"/>
      <c r="AS85" s="445"/>
      <c r="AT85" s="446"/>
      <c r="AU85" s="443"/>
      <c r="AV85" s="445"/>
      <c r="AW85" s="445"/>
      <c r="AX85" s="443"/>
      <c r="AY85" s="443"/>
      <c r="AZ85" s="443"/>
      <c r="BA85" s="445" t="s">
        <v>932</v>
      </c>
      <c r="BB85" s="445" t="s">
        <v>932</v>
      </c>
      <c r="BC85" s="447" t="s">
        <v>194</v>
      </c>
      <c r="BD85" s="443"/>
      <c r="BE85" s="443"/>
      <c r="BF85" s="443"/>
      <c r="BG85" s="445">
        <v>0</v>
      </c>
      <c r="BH85" s="445">
        <v>0</v>
      </c>
      <c r="BI85" s="446"/>
      <c r="BJ85" s="473"/>
      <c r="BK85" s="485"/>
      <c r="BL85" s="483"/>
      <c r="BM85" s="620"/>
      <c r="BN85" s="326"/>
      <c r="BS85" s="157" t="str">
        <f>IF('INPUT &amp; OUTPUT'!$B$14="Reconfiguration of Lot",AK85,IF('INPUT &amp; OUTPUT'!$B$14="Material Change of Use",E85,""))</f>
        <v/>
      </c>
      <c r="BT85" s="161"/>
      <c r="BU85" s="161"/>
      <c r="BV85" s="161"/>
      <c r="BW85" s="157" t="str">
        <f>IF('INPUT &amp; OUTPUT'!$B$14="Reconfiguration of Lot",IF(AK85&lt;&gt;"",$AO$8,""),IF('INPUT &amp; OUTPUT'!$B$14="Material Change of Use",I85,""))</f>
        <v/>
      </c>
      <c r="BX85" s="161"/>
      <c r="BY85" s="161"/>
      <c r="BZ85" s="157" t="str">
        <f>IF('INPUT &amp; OUTPUT'!$B$14="Reconfiguration of Lot",IF(BW85&lt;&gt;"",$AR$8,""),IF('INPUT &amp; OUTPUT'!$B$14="Material Change of Use",L85,""))</f>
        <v/>
      </c>
      <c r="CA85" s="157" t="str">
        <f>IF('INPUT &amp; OUTPUT'!$B$14="Reconfiguration of Lot",IF(BW85&lt;&gt;"",$AS$8,""),IF('INPUT &amp; OUTPUT'!$B$14="Material Change of Use",M85,""))</f>
        <v/>
      </c>
      <c r="CB85" s="157" t="str">
        <f>IF('INPUT &amp; OUTPUT'!$B$14="Reconfiguration of Lot",AT85,IF('INPUT &amp; OUTPUT'!$B$14="Material Change of Use",N85,""))</f>
        <v/>
      </c>
      <c r="CC85" s="196"/>
      <c r="CD85" s="157" t="str">
        <f>IF('INPUT &amp; OUTPUT'!$B$14="Reconfiguration of Lot",AV85,IF('INPUT &amp; OUTPUT'!$B$14="Material Change of Use",P85,""))</f>
        <v/>
      </c>
      <c r="CE85" s="157" t="str">
        <f>IF('INPUT &amp; OUTPUT'!$B$14="Reconfiguration of Lot",AW85,IF('INPUT &amp; OUTPUT'!$B$14="Material Change of Use",Q85,""))</f>
        <v/>
      </c>
      <c r="CF85" s="157" t="str">
        <f>IF('INPUT &amp; OUTPUT'!$B$14="Reconfiguration of Lot",AX85,IF('INPUT &amp; OUTPUT'!$B$14="Material Change of Use",R85,""))</f>
        <v/>
      </c>
      <c r="CG85" s="196"/>
      <c r="CH85" s="157" t="str">
        <f>IF('INPUT &amp; OUTPUT'!$B$14="Reconfiguration of Lot",BA85,IF('INPUT &amp; OUTPUT'!$B$14="Material Change of Use",T85,""))</f>
        <v/>
      </c>
      <c r="CI85" s="157" t="str">
        <f>IF('INPUT &amp; OUTPUT'!$B$14="Reconfiguration of Lot",BB85,IF('INPUT &amp; OUTPUT'!$B$14="Material Change of Use",U85,""))</f>
        <v/>
      </c>
      <c r="CJ85" s="157" t="str">
        <f>IF('INPUT &amp; OUTPUT'!$B$14="Reconfiguration of Lot",BC85,IF('INPUT &amp; OUTPUT'!$B$14="Material Change of Use",V85,""))</f>
        <v/>
      </c>
      <c r="CK85" s="196"/>
      <c r="CL85" s="236"/>
      <c r="CM85" s="239"/>
      <c r="CN85" s="157" t="str">
        <f>IF('INPUT &amp; OUTPUT'!$B$14="Reconfiguration of Lot",BG85,IF('INPUT &amp; OUTPUT'!$B$14="Material Change of Use",X85,""))</f>
        <v/>
      </c>
      <c r="CO85" s="199" t="str">
        <f>IF('INPUT &amp; OUTPUT'!$B$14="Reconfiguration of Lot",BH85,IF('INPUT &amp; OUTPUT'!$B$14="Material Change of Use",Y85,""))</f>
        <v/>
      </c>
      <c r="CP85" s="157" t="str">
        <f>IF('INPUT &amp; OUTPUT'!$B$14="Reconfiguration of Lot",BI85,IF('INPUT &amp; OUTPUT'!$B$14="Material Change of Use",Z85,""))</f>
        <v/>
      </c>
      <c r="CQ85" s="161"/>
      <c r="CR85" s="244" t="str">
        <f>IF('INPUT &amp; OUTPUT'!$B$14="Reconfiguration of Lot",BJ85,IF('INPUT &amp; OUTPUT'!$B$14="Material Change of Use",AB85,""))</f>
        <v/>
      </c>
      <c r="CS85" s="198" t="str">
        <f>IF('INPUT &amp; OUTPUT'!$B$14="Reconfiguration of Lot",BK85,IF('INPUT &amp; OUTPUT'!$B$14="Material Change of Use",AC85,""))</f>
        <v/>
      </c>
      <c r="CT85" s="199" t="str">
        <f>IF('INPUT &amp; OUTPUT'!$B$14="Reconfiguration of Lot",BL85,IF('INPUT &amp; OUTPUT'!$B$14="Material Change of Use",AD85,""))</f>
        <v/>
      </c>
      <c r="CU85" s="161"/>
      <c r="CV85" s="161"/>
      <c r="CW85" s="160"/>
    </row>
    <row r="86" spans="3:101" ht="12.75" customHeight="1" x14ac:dyDescent="0.25">
      <c r="C86" s="589" t="s">
        <v>517</v>
      </c>
      <c r="D86" s="590" t="s">
        <v>514</v>
      </c>
      <c r="E86" s="569" t="s">
        <v>888</v>
      </c>
      <c r="F86" s="570"/>
      <c r="G86" s="358"/>
      <c r="H86" s="452"/>
      <c r="I86" s="571" t="s">
        <v>283</v>
      </c>
      <c r="J86" s="570"/>
      <c r="K86" s="570"/>
      <c r="L86" s="591" t="s">
        <v>97</v>
      </c>
      <c r="M86" s="591">
        <v>1.4</v>
      </c>
      <c r="N86" s="571" t="s">
        <v>160</v>
      </c>
      <c r="O86" s="570"/>
      <c r="P86" s="591" t="s">
        <v>161</v>
      </c>
      <c r="Q86" s="591" t="s">
        <v>162</v>
      </c>
      <c r="R86" s="571" t="s">
        <v>160</v>
      </c>
      <c r="S86" s="570"/>
      <c r="T86" s="591" t="s">
        <v>161</v>
      </c>
      <c r="U86" s="591" t="s">
        <v>243</v>
      </c>
      <c r="V86" s="363" t="s">
        <v>708</v>
      </c>
      <c r="W86" s="362"/>
      <c r="X86" s="591" t="s">
        <v>158</v>
      </c>
      <c r="Y86" s="591">
        <v>1</v>
      </c>
      <c r="Z86" s="363" t="s">
        <v>251</v>
      </c>
      <c r="AA86" s="592"/>
      <c r="AB86" s="591" t="s">
        <v>347</v>
      </c>
      <c r="AC86" s="591">
        <v>1.7499999999999998E-3</v>
      </c>
      <c r="AD86" s="571" t="s">
        <v>367</v>
      </c>
      <c r="AE86" s="577"/>
      <c r="AF86" s="593"/>
      <c r="AH86" s="608" t="s">
        <v>662</v>
      </c>
      <c r="AI86" s="609"/>
      <c r="AJ86" s="610"/>
      <c r="AK86" s="609" t="s">
        <v>662</v>
      </c>
      <c r="AL86" s="609"/>
      <c r="AM86" s="609"/>
      <c r="AN86" s="610"/>
      <c r="AO86" s="609"/>
      <c r="AP86" s="609"/>
      <c r="AQ86" s="609"/>
      <c r="AR86" s="448"/>
      <c r="AS86" s="448"/>
      <c r="AT86" s="615" t="s">
        <v>591</v>
      </c>
      <c r="AU86" s="609"/>
      <c r="AV86" s="448" t="s">
        <v>591</v>
      </c>
      <c r="AW86" s="448"/>
      <c r="AX86" s="609" t="s">
        <v>591</v>
      </c>
      <c r="AY86" s="609"/>
      <c r="AZ86" s="609"/>
      <c r="BA86" s="448" t="s">
        <v>591</v>
      </c>
      <c r="BB86" s="448"/>
      <c r="BC86" s="450" t="s">
        <v>591</v>
      </c>
      <c r="BD86" s="609"/>
      <c r="BE86" s="609"/>
      <c r="BF86" s="609"/>
      <c r="BG86" s="448" t="s">
        <v>591</v>
      </c>
      <c r="BH86" s="448">
        <v>0</v>
      </c>
      <c r="BI86" s="623" t="s">
        <v>591</v>
      </c>
      <c r="BJ86" s="448" t="s">
        <v>591</v>
      </c>
      <c r="BK86" s="449"/>
      <c r="BL86" s="450" t="s">
        <v>816</v>
      </c>
      <c r="BM86" s="434"/>
      <c r="BN86" s="435"/>
      <c r="BS86" s="157" t="str">
        <f>IF('INPUT &amp; OUTPUT'!$B$14="Reconfiguration of Lot",AK86,IF('INPUT &amp; OUTPUT'!$B$14="Material Change of Use",E86,""))</f>
        <v/>
      </c>
      <c r="BT86" s="161"/>
      <c r="BU86" s="161"/>
      <c r="BV86" s="161"/>
      <c r="BW86" s="157" t="str">
        <f>IF('INPUT &amp; OUTPUT'!$B$14="Reconfiguration of Lot",IF(AK86&lt;&gt;"",$AO$8,""),IF('INPUT &amp; OUTPUT'!$B$14="Material Change of Use",I86,""))</f>
        <v/>
      </c>
      <c r="BX86" s="161"/>
      <c r="BY86" s="161"/>
      <c r="BZ86" s="157" t="str">
        <f>IF('INPUT &amp; OUTPUT'!$B$14="Reconfiguration of Lot",IF(BW86&lt;&gt;"",$AR$8,""),IF('INPUT &amp; OUTPUT'!$B$14="Material Change of Use",L86,""))</f>
        <v/>
      </c>
      <c r="CA86" s="157" t="str">
        <f>IF('INPUT &amp; OUTPUT'!$B$14="Reconfiguration of Lot",IF(BW86&lt;&gt;"",$AS$8,""),IF('INPUT &amp; OUTPUT'!$B$14="Material Change of Use",M86,""))</f>
        <v/>
      </c>
      <c r="CB86" s="157" t="str">
        <f>IF('INPUT &amp; OUTPUT'!$B$14="Reconfiguration of Lot",AT86,IF('INPUT &amp; OUTPUT'!$B$14="Material Change of Use",N86,""))</f>
        <v/>
      </c>
      <c r="CC86" s="196"/>
      <c r="CD86" s="157" t="str">
        <f>IF('INPUT &amp; OUTPUT'!$B$14="Reconfiguration of Lot",AV86,IF('INPUT &amp; OUTPUT'!$B$14="Material Change of Use",P86,""))</f>
        <v/>
      </c>
      <c r="CE86" s="157" t="str">
        <f>IF('INPUT &amp; OUTPUT'!$B$14="Reconfiguration of Lot",AW86,IF('INPUT &amp; OUTPUT'!$B$14="Material Change of Use",Q86,""))</f>
        <v/>
      </c>
      <c r="CF86" s="157" t="str">
        <f>IF('INPUT &amp; OUTPUT'!$B$14="Reconfiguration of Lot",AX86,IF('INPUT &amp; OUTPUT'!$B$14="Material Change of Use",R86,""))</f>
        <v/>
      </c>
      <c r="CG86" s="196"/>
      <c r="CH86" s="157" t="str">
        <f>IF('INPUT &amp; OUTPUT'!$B$14="Reconfiguration of Lot",BA86,IF('INPUT &amp; OUTPUT'!$B$14="Material Change of Use",T86,""))</f>
        <v/>
      </c>
      <c r="CI86" s="157" t="str">
        <f>IF('INPUT &amp; OUTPUT'!$B$14="Reconfiguration of Lot",BB86,IF('INPUT &amp; OUTPUT'!$B$14="Material Change of Use",U86,""))</f>
        <v/>
      </c>
      <c r="CJ86" s="157" t="str">
        <f>IF('INPUT &amp; OUTPUT'!$B$14="Reconfiguration of Lot",BC86,IF('INPUT &amp; OUTPUT'!$B$14="Material Change of Use",V86,""))</f>
        <v/>
      </c>
      <c r="CK86" s="196"/>
      <c r="CL86" s="236"/>
      <c r="CM86" s="239"/>
      <c r="CN86" s="157" t="str">
        <f>IF('INPUT &amp; OUTPUT'!$B$14="Reconfiguration of Lot",BG86,IF('INPUT &amp; OUTPUT'!$B$14="Material Change of Use",X86,""))</f>
        <v/>
      </c>
      <c r="CO86" s="199" t="str">
        <f>IF('INPUT &amp; OUTPUT'!$B$14="Reconfiguration of Lot",BH86,IF('INPUT &amp; OUTPUT'!$B$14="Material Change of Use",Y86,""))</f>
        <v/>
      </c>
      <c r="CP86" s="157" t="str">
        <f>IF('INPUT &amp; OUTPUT'!$B$14="Reconfiguration of Lot",BI86,IF('INPUT &amp; OUTPUT'!$B$14="Material Change of Use",Z86,""))</f>
        <v/>
      </c>
      <c r="CQ86" s="161"/>
      <c r="CR86" s="244" t="str">
        <f>IF('INPUT &amp; OUTPUT'!$B$14="Reconfiguration of Lot",BJ86,IF('INPUT &amp; OUTPUT'!$B$14="Material Change of Use",AB86,""))</f>
        <v/>
      </c>
      <c r="CS86" s="198" t="str">
        <f>IF('INPUT &amp; OUTPUT'!$B$14="Reconfiguration of Lot",BK86,IF('INPUT &amp; OUTPUT'!$B$14="Material Change of Use",AC86,""))</f>
        <v/>
      </c>
      <c r="CT86" s="199" t="str">
        <f>IF('INPUT &amp; OUTPUT'!$B$14="Reconfiguration of Lot",BL86,IF('INPUT &amp; OUTPUT'!$B$14="Material Change of Use",AD86,""))</f>
        <v/>
      </c>
      <c r="CU86" s="161"/>
      <c r="CV86" s="161"/>
      <c r="CW86" s="160"/>
    </row>
    <row r="87" spans="3:101" ht="12.75" customHeight="1" x14ac:dyDescent="0.25">
      <c r="C87" s="589" t="s">
        <v>517</v>
      </c>
      <c r="D87" s="590" t="s">
        <v>514</v>
      </c>
      <c r="E87" s="569" t="s">
        <v>889</v>
      </c>
      <c r="F87" s="570"/>
      <c r="G87" s="358"/>
      <c r="H87" s="452"/>
      <c r="I87" s="571" t="s">
        <v>283</v>
      </c>
      <c r="J87" s="570"/>
      <c r="K87" s="570"/>
      <c r="L87" s="591" t="s">
        <v>97</v>
      </c>
      <c r="M87" s="591">
        <v>1.4</v>
      </c>
      <c r="N87" s="571" t="s">
        <v>160</v>
      </c>
      <c r="O87" s="570"/>
      <c r="P87" s="591" t="s">
        <v>161</v>
      </c>
      <c r="Q87" s="591" t="s">
        <v>162</v>
      </c>
      <c r="R87" s="571" t="s">
        <v>160</v>
      </c>
      <c r="S87" s="570"/>
      <c r="T87" s="591" t="s">
        <v>161</v>
      </c>
      <c r="U87" s="591" t="s">
        <v>243</v>
      </c>
      <c r="V87" s="363" t="s">
        <v>709</v>
      </c>
      <c r="W87" s="362"/>
      <c r="X87" s="591" t="s">
        <v>92</v>
      </c>
      <c r="Y87" s="591">
        <v>0</v>
      </c>
      <c r="Z87" s="363" t="s">
        <v>251</v>
      </c>
      <c r="AA87" s="592"/>
      <c r="AB87" s="591" t="s">
        <v>347</v>
      </c>
      <c r="AC87" s="591">
        <v>1.7499999999999998E-3</v>
      </c>
      <c r="AD87" s="571" t="s">
        <v>367</v>
      </c>
      <c r="AE87" s="577"/>
      <c r="AF87" s="593"/>
      <c r="AH87" s="608" t="s">
        <v>663</v>
      </c>
      <c r="AI87" s="609"/>
      <c r="AJ87" s="610"/>
      <c r="AK87" s="609" t="s">
        <v>663</v>
      </c>
      <c r="AL87" s="609"/>
      <c r="AM87" s="609"/>
      <c r="AN87" s="610"/>
      <c r="AO87" s="609"/>
      <c r="AP87" s="609"/>
      <c r="AQ87" s="609"/>
      <c r="AR87" s="448"/>
      <c r="AS87" s="448"/>
      <c r="AT87" s="615" t="s">
        <v>680</v>
      </c>
      <c r="AU87" s="609"/>
      <c r="AV87" s="448" t="s">
        <v>240</v>
      </c>
      <c r="AW87" s="448">
        <v>10</v>
      </c>
      <c r="AX87" s="609" t="s">
        <v>693</v>
      </c>
      <c r="AY87" s="609"/>
      <c r="AZ87" s="609"/>
      <c r="BA87" s="448" t="s">
        <v>240</v>
      </c>
      <c r="BB87" s="448">
        <v>2.8</v>
      </c>
      <c r="BC87" s="450" t="s">
        <v>179</v>
      </c>
      <c r="BD87" s="609"/>
      <c r="BE87" s="609"/>
      <c r="BF87" s="609"/>
      <c r="BG87" s="448" t="s">
        <v>92</v>
      </c>
      <c r="BH87" s="448">
        <v>0</v>
      </c>
      <c r="BI87" s="615" t="s">
        <v>189</v>
      </c>
      <c r="BJ87" s="448" t="s">
        <v>240</v>
      </c>
      <c r="BK87" s="449">
        <v>1</v>
      </c>
      <c r="BL87" s="450" t="s">
        <v>816</v>
      </c>
      <c r="BM87" s="434"/>
      <c r="BN87" s="435"/>
      <c r="BS87" s="157" t="str">
        <f>IF('INPUT &amp; OUTPUT'!$B$14="Reconfiguration of Lot",AK87,IF('INPUT &amp; OUTPUT'!$B$14="Material Change of Use",E87,""))</f>
        <v/>
      </c>
      <c r="BT87" s="161"/>
      <c r="BU87" s="161"/>
      <c r="BV87" s="161"/>
      <c r="BW87" s="157" t="str">
        <f>IF('INPUT &amp; OUTPUT'!$B$14="Reconfiguration of Lot",IF(AK87&lt;&gt;"",$AO$8,""),IF('INPUT &amp; OUTPUT'!$B$14="Material Change of Use",I87,""))</f>
        <v/>
      </c>
      <c r="BX87" s="161"/>
      <c r="BY87" s="161"/>
      <c r="BZ87" s="157" t="str">
        <f>IF('INPUT &amp; OUTPUT'!$B$14="Reconfiguration of Lot",IF(BW87&lt;&gt;"",$AR$8,""),IF('INPUT &amp; OUTPUT'!$B$14="Material Change of Use",L87,""))</f>
        <v/>
      </c>
      <c r="CA87" s="157" t="str">
        <f>IF('INPUT &amp; OUTPUT'!$B$14="Reconfiguration of Lot",IF(BW87&lt;&gt;"",$AS$8,""),IF('INPUT &amp; OUTPUT'!$B$14="Material Change of Use",M87,""))</f>
        <v/>
      </c>
      <c r="CB87" s="157" t="str">
        <f>IF('INPUT &amp; OUTPUT'!$B$14="Reconfiguration of Lot",AT87,IF('INPUT &amp; OUTPUT'!$B$14="Material Change of Use",N87,""))</f>
        <v/>
      </c>
      <c r="CC87" s="196"/>
      <c r="CD87" s="157" t="str">
        <f>IF('INPUT &amp; OUTPUT'!$B$14="Reconfiguration of Lot",AV87,IF('INPUT &amp; OUTPUT'!$B$14="Material Change of Use",P87,""))</f>
        <v/>
      </c>
      <c r="CE87" s="157" t="str">
        <f>IF('INPUT &amp; OUTPUT'!$B$14="Reconfiguration of Lot",AW87,IF('INPUT &amp; OUTPUT'!$B$14="Material Change of Use",Q87,""))</f>
        <v/>
      </c>
      <c r="CF87" s="157" t="str">
        <f>IF('INPUT &amp; OUTPUT'!$B$14="Reconfiguration of Lot",AX87,IF('INPUT &amp; OUTPUT'!$B$14="Material Change of Use",R87,""))</f>
        <v/>
      </c>
      <c r="CG87" s="196"/>
      <c r="CH87" s="157" t="str">
        <f>IF('INPUT &amp; OUTPUT'!$B$14="Reconfiguration of Lot",BA87,IF('INPUT &amp; OUTPUT'!$B$14="Material Change of Use",T87,""))</f>
        <v/>
      </c>
      <c r="CI87" s="157" t="str">
        <f>IF('INPUT &amp; OUTPUT'!$B$14="Reconfiguration of Lot",BB87,IF('INPUT &amp; OUTPUT'!$B$14="Material Change of Use",U87,""))</f>
        <v/>
      </c>
      <c r="CJ87" s="157" t="str">
        <f>IF('INPUT &amp; OUTPUT'!$B$14="Reconfiguration of Lot",BC87,IF('INPUT &amp; OUTPUT'!$B$14="Material Change of Use",V87,""))</f>
        <v/>
      </c>
      <c r="CK87" s="196"/>
      <c r="CL87" s="236"/>
      <c r="CM87" s="239"/>
      <c r="CN87" s="157" t="str">
        <f>IF('INPUT &amp; OUTPUT'!$B$14="Reconfiguration of Lot",BG87,IF('INPUT &amp; OUTPUT'!$B$14="Material Change of Use",X87,""))</f>
        <v/>
      </c>
      <c r="CO87" s="199" t="str">
        <f>IF('INPUT &amp; OUTPUT'!$B$14="Reconfiguration of Lot",BH87,IF('INPUT &amp; OUTPUT'!$B$14="Material Change of Use",Y87,""))</f>
        <v/>
      </c>
      <c r="CP87" s="157" t="str">
        <f>IF('INPUT &amp; OUTPUT'!$B$14="Reconfiguration of Lot",BI87,IF('INPUT &amp; OUTPUT'!$B$14="Material Change of Use",Z87,""))</f>
        <v/>
      </c>
      <c r="CQ87" s="161"/>
      <c r="CR87" s="244" t="str">
        <f>IF('INPUT &amp; OUTPUT'!$B$14="Reconfiguration of Lot",BJ87,IF('INPUT &amp; OUTPUT'!$B$14="Material Change of Use",AB87,""))</f>
        <v/>
      </c>
      <c r="CS87" s="198" t="str">
        <f>IF('INPUT &amp; OUTPUT'!$B$14="Reconfiguration of Lot",BK87,IF('INPUT &amp; OUTPUT'!$B$14="Material Change of Use",AC87,""))</f>
        <v/>
      </c>
      <c r="CT87" s="199" t="str">
        <f>IF('INPUT &amp; OUTPUT'!$B$14="Reconfiguration of Lot",BL87,IF('INPUT &amp; OUTPUT'!$B$14="Material Change of Use",AD87,""))</f>
        <v/>
      </c>
      <c r="CU87" s="161"/>
      <c r="CV87" s="161"/>
      <c r="CW87" s="160"/>
    </row>
    <row r="88" spans="3:101" ht="12.75" customHeight="1" x14ac:dyDescent="0.25">
      <c r="C88" s="589" t="s">
        <v>517</v>
      </c>
      <c r="D88" s="590" t="s">
        <v>514</v>
      </c>
      <c r="E88" s="569" t="s">
        <v>887</v>
      </c>
      <c r="F88" s="570"/>
      <c r="G88" s="358"/>
      <c r="H88" s="452"/>
      <c r="I88" s="569" t="s">
        <v>283</v>
      </c>
      <c r="J88" s="362"/>
      <c r="K88" s="362"/>
      <c r="L88" s="591" t="s">
        <v>97</v>
      </c>
      <c r="M88" s="591">
        <v>1.4</v>
      </c>
      <c r="N88" s="569" t="s">
        <v>160</v>
      </c>
      <c r="O88" s="362"/>
      <c r="P88" s="591" t="s">
        <v>161</v>
      </c>
      <c r="Q88" s="591" t="s">
        <v>162</v>
      </c>
      <c r="R88" s="363" t="s">
        <v>160</v>
      </c>
      <c r="S88" s="362"/>
      <c r="T88" s="591" t="s">
        <v>161</v>
      </c>
      <c r="U88" s="591" t="s">
        <v>243</v>
      </c>
      <c r="V88" s="363" t="s">
        <v>707</v>
      </c>
      <c r="W88" s="362"/>
      <c r="X88" s="591" t="s">
        <v>158</v>
      </c>
      <c r="Y88" s="591">
        <v>1</v>
      </c>
      <c r="Z88" s="363" t="s">
        <v>251</v>
      </c>
      <c r="AA88" s="594"/>
      <c r="AB88" s="591" t="s">
        <v>347</v>
      </c>
      <c r="AC88" s="591">
        <v>1.7499999999999998E-3</v>
      </c>
      <c r="AD88" s="571" t="s">
        <v>367</v>
      </c>
      <c r="AE88" s="577"/>
      <c r="AF88" s="593"/>
      <c r="AH88" s="608" t="s">
        <v>664</v>
      </c>
      <c r="AI88" s="609"/>
      <c r="AJ88" s="610"/>
      <c r="AK88" s="609" t="s">
        <v>664</v>
      </c>
      <c r="AL88" s="609"/>
      <c r="AM88" s="609"/>
      <c r="AN88" s="610"/>
      <c r="AO88" s="609"/>
      <c r="AP88" s="609"/>
      <c r="AQ88" s="609"/>
      <c r="AR88" s="448"/>
      <c r="AS88" s="448"/>
      <c r="AT88" s="615" t="s">
        <v>93</v>
      </c>
      <c r="AU88" s="609"/>
      <c r="AV88" s="448" t="s">
        <v>238</v>
      </c>
      <c r="AW88" s="448"/>
      <c r="AX88" s="609" t="s">
        <v>93</v>
      </c>
      <c r="AY88" s="609"/>
      <c r="AZ88" s="609"/>
      <c r="BA88" s="448" t="s">
        <v>92</v>
      </c>
      <c r="BB88" s="448" t="s">
        <v>106</v>
      </c>
      <c r="BC88" s="450" t="s">
        <v>197</v>
      </c>
      <c r="BD88" s="609"/>
      <c r="BE88" s="609"/>
      <c r="BF88" s="609"/>
      <c r="BG88" s="448" t="s">
        <v>92</v>
      </c>
      <c r="BH88" s="448">
        <v>0</v>
      </c>
      <c r="BI88" s="623" t="s">
        <v>591</v>
      </c>
      <c r="BJ88" s="448" t="s">
        <v>591</v>
      </c>
      <c r="BK88" s="449"/>
      <c r="BL88" s="450" t="s">
        <v>816</v>
      </c>
      <c r="BM88" s="434"/>
      <c r="BN88" s="435"/>
      <c r="BS88" s="157" t="str">
        <f>IF('INPUT &amp; OUTPUT'!$B$14="Reconfiguration of Lot",AK88,IF('INPUT &amp; OUTPUT'!$B$14="Material Change of Use",E88,""))</f>
        <v/>
      </c>
      <c r="BT88" s="161"/>
      <c r="BU88" s="161"/>
      <c r="BV88" s="161"/>
      <c r="BW88" s="157" t="str">
        <f>IF('INPUT &amp; OUTPUT'!$B$14="Reconfiguration of Lot",IF(AK88&lt;&gt;"",$AO$8,""),IF('INPUT &amp; OUTPUT'!$B$14="Material Change of Use",I88,""))</f>
        <v/>
      </c>
      <c r="BX88" s="161"/>
      <c r="BY88" s="161"/>
      <c r="BZ88" s="157" t="str">
        <f>IF('INPUT &amp; OUTPUT'!$B$14="Reconfiguration of Lot",IF(BW88&lt;&gt;"",$AR$8,""),IF('INPUT &amp; OUTPUT'!$B$14="Material Change of Use",L88,""))</f>
        <v/>
      </c>
      <c r="CA88" s="157" t="str">
        <f>IF('INPUT &amp; OUTPUT'!$B$14="Reconfiguration of Lot",IF(BW88&lt;&gt;"",$AS$8,""),IF('INPUT &amp; OUTPUT'!$B$14="Material Change of Use",M88,""))</f>
        <v/>
      </c>
      <c r="CB88" s="157" t="str">
        <f>IF('INPUT &amp; OUTPUT'!$B$14="Reconfiguration of Lot",AT88,IF('INPUT &amp; OUTPUT'!$B$14="Material Change of Use",N88,""))</f>
        <v/>
      </c>
      <c r="CC88" s="196"/>
      <c r="CD88" s="157" t="str">
        <f>IF('INPUT &amp; OUTPUT'!$B$14="Reconfiguration of Lot",AV88,IF('INPUT &amp; OUTPUT'!$B$14="Material Change of Use",P88,""))</f>
        <v/>
      </c>
      <c r="CE88" s="157" t="str">
        <f>IF('INPUT &amp; OUTPUT'!$B$14="Reconfiguration of Lot",AW88,IF('INPUT &amp; OUTPUT'!$B$14="Material Change of Use",Q88,""))</f>
        <v/>
      </c>
      <c r="CF88" s="157" t="str">
        <f>IF('INPUT &amp; OUTPUT'!$B$14="Reconfiguration of Lot",AX88,IF('INPUT &amp; OUTPUT'!$B$14="Material Change of Use",R88,""))</f>
        <v/>
      </c>
      <c r="CG88" s="196"/>
      <c r="CH88" s="157" t="str">
        <f>IF('INPUT &amp; OUTPUT'!$B$14="Reconfiguration of Lot",BA88,IF('INPUT &amp; OUTPUT'!$B$14="Material Change of Use",T88,""))</f>
        <v/>
      </c>
      <c r="CI88" s="157" t="str">
        <f>IF('INPUT &amp; OUTPUT'!$B$14="Reconfiguration of Lot",BB88,IF('INPUT &amp; OUTPUT'!$B$14="Material Change of Use",U88,""))</f>
        <v/>
      </c>
      <c r="CJ88" s="157" t="str">
        <f>IF('INPUT &amp; OUTPUT'!$B$14="Reconfiguration of Lot",BC88,IF('INPUT &amp; OUTPUT'!$B$14="Material Change of Use",V88,""))</f>
        <v/>
      </c>
      <c r="CK88" s="196"/>
      <c r="CL88" s="236"/>
      <c r="CM88" s="239"/>
      <c r="CN88" s="157" t="str">
        <f>IF('INPUT &amp; OUTPUT'!$B$14="Reconfiguration of Lot",BG88,IF('INPUT &amp; OUTPUT'!$B$14="Material Change of Use",X88,""))</f>
        <v/>
      </c>
      <c r="CO88" s="199" t="str">
        <f>IF('INPUT &amp; OUTPUT'!$B$14="Reconfiguration of Lot",BH88,IF('INPUT &amp; OUTPUT'!$B$14="Material Change of Use",Y88,""))</f>
        <v/>
      </c>
      <c r="CP88" s="157" t="str">
        <f>IF('INPUT &amp; OUTPUT'!$B$14="Reconfiguration of Lot",BI88,IF('INPUT &amp; OUTPUT'!$B$14="Material Change of Use",Z88,""))</f>
        <v/>
      </c>
      <c r="CQ88" s="161"/>
      <c r="CR88" s="244" t="str">
        <f>IF('INPUT &amp; OUTPUT'!$B$14="Reconfiguration of Lot",BJ88,IF('INPUT &amp; OUTPUT'!$B$14="Material Change of Use",AB88,""))</f>
        <v/>
      </c>
      <c r="CS88" s="198" t="str">
        <f>IF('INPUT &amp; OUTPUT'!$B$14="Reconfiguration of Lot",BK88,IF('INPUT &amp; OUTPUT'!$B$14="Material Change of Use",AC88,""))</f>
        <v/>
      </c>
      <c r="CT88" s="199" t="str">
        <f>IF('INPUT &amp; OUTPUT'!$B$14="Reconfiguration of Lot",BL88,IF('INPUT &amp; OUTPUT'!$B$14="Material Change of Use",AD88,""))</f>
        <v/>
      </c>
      <c r="CU88" s="161"/>
      <c r="CV88" s="161"/>
      <c r="CW88" s="160"/>
    </row>
    <row r="89" spans="3:101" ht="12.75" customHeight="1" x14ac:dyDescent="0.25">
      <c r="C89" s="589" t="s">
        <v>517</v>
      </c>
      <c r="D89" s="590" t="s">
        <v>514</v>
      </c>
      <c r="E89" s="569" t="s">
        <v>946</v>
      </c>
      <c r="F89" s="570"/>
      <c r="G89" s="358"/>
      <c r="H89" s="452"/>
      <c r="I89" s="569" t="s">
        <v>283</v>
      </c>
      <c r="J89" s="362"/>
      <c r="K89" s="362"/>
      <c r="L89" s="591" t="s">
        <v>97</v>
      </c>
      <c r="M89" s="591">
        <v>1.4</v>
      </c>
      <c r="N89" s="569" t="s">
        <v>160</v>
      </c>
      <c r="O89" s="362"/>
      <c r="P89" s="591" t="s">
        <v>161</v>
      </c>
      <c r="Q89" s="591" t="s">
        <v>162</v>
      </c>
      <c r="R89" s="363" t="s">
        <v>160</v>
      </c>
      <c r="S89" s="362"/>
      <c r="T89" s="591" t="s">
        <v>161</v>
      </c>
      <c r="U89" s="591" t="s">
        <v>243</v>
      </c>
      <c r="V89" s="363" t="s">
        <v>938</v>
      </c>
      <c r="W89" s="362"/>
      <c r="X89" s="591" t="s">
        <v>591</v>
      </c>
      <c r="Y89" s="591" t="s">
        <v>0</v>
      </c>
      <c r="Z89" s="363" t="s">
        <v>251</v>
      </c>
      <c r="AA89" s="594"/>
      <c r="AB89" s="591" t="s">
        <v>347</v>
      </c>
      <c r="AC89" s="591">
        <v>1.7499999999999998E-3</v>
      </c>
      <c r="AD89" s="571" t="s">
        <v>367</v>
      </c>
      <c r="AE89" s="577"/>
      <c r="AF89" s="593"/>
      <c r="AH89" s="608" t="s">
        <v>665</v>
      </c>
      <c r="AI89" s="609"/>
      <c r="AJ89" s="610"/>
      <c r="AK89" s="609" t="s">
        <v>665</v>
      </c>
      <c r="AL89" s="609"/>
      <c r="AM89" s="609"/>
      <c r="AN89" s="610"/>
      <c r="AO89" s="609"/>
      <c r="AP89" s="609"/>
      <c r="AQ89" s="609"/>
      <c r="AR89" s="448"/>
      <c r="AS89" s="448"/>
      <c r="AT89" s="615" t="s">
        <v>93</v>
      </c>
      <c r="AU89" s="609"/>
      <c r="AV89" s="448" t="s">
        <v>238</v>
      </c>
      <c r="AW89" s="448"/>
      <c r="AX89" s="609" t="s">
        <v>93</v>
      </c>
      <c r="AY89" s="609"/>
      <c r="AZ89" s="609"/>
      <c r="BA89" s="448" t="s">
        <v>92</v>
      </c>
      <c r="BB89" s="448" t="s">
        <v>106</v>
      </c>
      <c r="BC89" s="450" t="s">
        <v>199</v>
      </c>
      <c r="BD89" s="609"/>
      <c r="BE89" s="609"/>
      <c r="BF89" s="609"/>
      <c r="BG89" s="448" t="s">
        <v>92</v>
      </c>
      <c r="BH89" s="448">
        <v>0</v>
      </c>
      <c r="BI89" s="623" t="s">
        <v>591</v>
      </c>
      <c r="BJ89" s="448" t="s">
        <v>591</v>
      </c>
      <c r="BK89" s="449"/>
      <c r="BL89" s="450" t="s">
        <v>816</v>
      </c>
      <c r="BM89" s="434"/>
      <c r="BN89" s="435"/>
      <c r="BS89" s="157" t="str">
        <f>IF('INPUT &amp; OUTPUT'!$B$14="Reconfiguration of Lot",AK89,IF('INPUT &amp; OUTPUT'!$B$14="Material Change of Use",E89,""))</f>
        <v/>
      </c>
      <c r="BT89" s="161"/>
      <c r="BU89" s="161"/>
      <c r="BV89" s="161"/>
      <c r="BW89" s="157" t="str">
        <f>IF('INPUT &amp; OUTPUT'!$B$14="Reconfiguration of Lot",IF(AK89&lt;&gt;"",$AO$8,""),IF('INPUT &amp; OUTPUT'!$B$14="Material Change of Use",I89,""))</f>
        <v/>
      </c>
      <c r="BX89" s="161"/>
      <c r="BY89" s="161"/>
      <c r="BZ89" s="157" t="str">
        <f>IF('INPUT &amp; OUTPUT'!$B$14="Reconfiguration of Lot",IF(BW89&lt;&gt;"",$AR$8,""),IF('INPUT &amp; OUTPUT'!$B$14="Material Change of Use",L89,""))</f>
        <v/>
      </c>
      <c r="CA89" s="157" t="str">
        <f>IF('INPUT &amp; OUTPUT'!$B$14="Reconfiguration of Lot",IF(BW89&lt;&gt;"",$AS$8,""),IF('INPUT &amp; OUTPUT'!$B$14="Material Change of Use",M89,""))</f>
        <v/>
      </c>
      <c r="CB89" s="157" t="str">
        <f>IF('INPUT &amp; OUTPUT'!$B$14="Reconfiguration of Lot",AT89,IF('INPUT &amp; OUTPUT'!$B$14="Material Change of Use",N89,""))</f>
        <v/>
      </c>
      <c r="CC89" s="196"/>
      <c r="CD89" s="157" t="str">
        <f>IF('INPUT &amp; OUTPUT'!$B$14="Reconfiguration of Lot",AV89,IF('INPUT &amp; OUTPUT'!$B$14="Material Change of Use",P89,""))</f>
        <v/>
      </c>
      <c r="CE89" s="157" t="str">
        <f>IF('INPUT &amp; OUTPUT'!$B$14="Reconfiguration of Lot",AW89,IF('INPUT &amp; OUTPUT'!$B$14="Material Change of Use",Q89,""))</f>
        <v/>
      </c>
      <c r="CF89" s="157" t="str">
        <f>IF('INPUT &amp; OUTPUT'!$B$14="Reconfiguration of Lot",AX89,IF('INPUT &amp; OUTPUT'!$B$14="Material Change of Use",R89,""))</f>
        <v/>
      </c>
      <c r="CG89" s="196"/>
      <c r="CH89" s="157" t="str">
        <f>IF('INPUT &amp; OUTPUT'!$B$14="Reconfiguration of Lot",BA89,IF('INPUT &amp; OUTPUT'!$B$14="Material Change of Use",T89,""))</f>
        <v/>
      </c>
      <c r="CI89" s="157" t="str">
        <f>IF('INPUT &amp; OUTPUT'!$B$14="Reconfiguration of Lot",BB89,IF('INPUT &amp; OUTPUT'!$B$14="Material Change of Use",U89,""))</f>
        <v/>
      </c>
      <c r="CJ89" s="157" t="str">
        <f>IF('INPUT &amp; OUTPUT'!$B$14="Reconfiguration of Lot",BC89,IF('INPUT &amp; OUTPUT'!$B$14="Material Change of Use",V89,""))</f>
        <v/>
      </c>
      <c r="CK89" s="196"/>
      <c r="CL89" s="236"/>
      <c r="CM89" s="239"/>
      <c r="CN89" s="157" t="str">
        <f>IF('INPUT &amp; OUTPUT'!$B$14="Reconfiguration of Lot",BG89,IF('INPUT &amp; OUTPUT'!$B$14="Material Change of Use",X89,""))</f>
        <v/>
      </c>
      <c r="CO89" s="199" t="str">
        <f>IF('INPUT &amp; OUTPUT'!$B$14="Reconfiguration of Lot",BH89,IF('INPUT &amp; OUTPUT'!$B$14="Material Change of Use",Y89,""))</f>
        <v/>
      </c>
      <c r="CP89" s="157" t="str">
        <f>IF('INPUT &amp; OUTPUT'!$B$14="Reconfiguration of Lot",BI89,IF('INPUT &amp; OUTPUT'!$B$14="Material Change of Use",Z89,""))</f>
        <v/>
      </c>
      <c r="CQ89" s="161"/>
      <c r="CR89" s="244" t="str">
        <f>IF('INPUT &amp; OUTPUT'!$B$14="Reconfiguration of Lot",BJ89,IF('INPUT &amp; OUTPUT'!$B$14="Material Change of Use",AB89,""))</f>
        <v/>
      </c>
      <c r="CS89" s="198" t="str">
        <f>IF('INPUT &amp; OUTPUT'!$B$14="Reconfiguration of Lot",BK89,IF('INPUT &amp; OUTPUT'!$B$14="Material Change of Use",AC89,""))</f>
        <v/>
      </c>
      <c r="CT89" s="199" t="str">
        <f>IF('INPUT &amp; OUTPUT'!$B$14="Reconfiguration of Lot",BL89,IF('INPUT &amp; OUTPUT'!$B$14="Material Change of Use",AD89,""))</f>
        <v/>
      </c>
      <c r="CU89" s="161"/>
      <c r="CV89" s="161"/>
      <c r="CW89" s="160"/>
    </row>
    <row r="90" spans="3:101" ht="12.75" customHeight="1" x14ac:dyDescent="0.25">
      <c r="C90" s="437" t="s">
        <v>27</v>
      </c>
      <c r="D90" s="437" t="s">
        <v>366</v>
      </c>
      <c r="E90" s="467" t="s">
        <v>890</v>
      </c>
      <c r="F90" s="416"/>
      <c r="G90" s="416"/>
      <c r="H90" s="416"/>
      <c r="I90" s="316" t="s">
        <v>27</v>
      </c>
      <c r="J90" s="416"/>
      <c r="K90" s="416"/>
      <c r="L90" s="440" t="s">
        <v>158</v>
      </c>
      <c r="M90" s="440">
        <v>2.8</v>
      </c>
      <c r="N90" s="316" t="s">
        <v>139</v>
      </c>
      <c r="O90" s="416"/>
      <c r="P90" s="440" t="s">
        <v>158</v>
      </c>
      <c r="Q90" s="440">
        <v>10</v>
      </c>
      <c r="R90" s="316" t="s">
        <v>139</v>
      </c>
      <c r="S90" s="416"/>
      <c r="T90" s="440" t="s">
        <v>158</v>
      </c>
      <c r="U90" s="440">
        <v>2.8</v>
      </c>
      <c r="V90" s="316" t="s">
        <v>591</v>
      </c>
      <c r="W90" s="416"/>
      <c r="X90" s="440" t="s">
        <v>591</v>
      </c>
      <c r="Y90" s="440" t="s">
        <v>0</v>
      </c>
      <c r="Z90" s="316" t="s">
        <v>591</v>
      </c>
      <c r="AA90" s="442"/>
      <c r="AB90" s="440" t="s">
        <v>591</v>
      </c>
      <c r="AC90" s="440">
        <v>0</v>
      </c>
      <c r="AD90" s="316" t="s">
        <v>367</v>
      </c>
      <c r="AE90" s="308"/>
      <c r="AF90" s="597"/>
      <c r="AH90" s="469"/>
      <c r="AI90" s="443"/>
      <c r="AJ90" s="444"/>
      <c r="AK90" s="447"/>
      <c r="AL90" s="443"/>
      <c r="AM90" s="443"/>
      <c r="AN90" s="444"/>
      <c r="AO90" s="443"/>
      <c r="AP90" s="443"/>
      <c r="AQ90" s="443"/>
      <c r="AR90" s="445"/>
      <c r="AS90" s="445"/>
      <c r="AT90" s="446"/>
      <c r="AU90" s="443"/>
      <c r="AV90" s="445"/>
      <c r="AW90" s="445"/>
      <c r="AX90" s="443"/>
      <c r="AY90" s="443"/>
      <c r="AZ90" s="443"/>
      <c r="BA90" s="445" t="s">
        <v>932</v>
      </c>
      <c r="BB90" s="445" t="s">
        <v>932</v>
      </c>
      <c r="BC90" s="447"/>
      <c r="BD90" s="443"/>
      <c r="BE90" s="443"/>
      <c r="BF90" s="443"/>
      <c r="BG90" s="445"/>
      <c r="BH90" s="445"/>
      <c r="BI90" s="446"/>
      <c r="BJ90" s="473"/>
      <c r="BK90" s="485"/>
      <c r="BL90" s="483"/>
      <c r="BM90" s="620"/>
      <c r="BN90" s="326"/>
      <c r="BS90" s="157" t="str">
        <f>IF('INPUT &amp; OUTPUT'!$B$14="Reconfiguration of Lot",AK90,IF('INPUT &amp; OUTPUT'!$B$14="Material Change of Use",E90,""))</f>
        <v/>
      </c>
      <c r="BT90" s="161"/>
      <c r="BU90" s="161"/>
      <c r="BV90" s="161"/>
      <c r="BW90" s="157" t="str">
        <f>IF('INPUT &amp; OUTPUT'!$B$14="Reconfiguration of Lot",IF(AK90&lt;&gt;"",$AO$8,""),IF('INPUT &amp; OUTPUT'!$B$14="Material Change of Use",I90,""))</f>
        <v/>
      </c>
      <c r="BX90" s="161"/>
      <c r="BY90" s="161"/>
      <c r="BZ90" s="157" t="str">
        <f>IF('INPUT &amp; OUTPUT'!$B$14="Reconfiguration of Lot",IF(BW90&lt;&gt;"",$AR$8,""),IF('INPUT &amp; OUTPUT'!$B$14="Material Change of Use",L90,""))</f>
        <v/>
      </c>
      <c r="CA90" s="157" t="str">
        <f>IF('INPUT &amp; OUTPUT'!$B$14="Reconfiguration of Lot",IF(BW90&lt;&gt;"",$AS$8,""),IF('INPUT &amp; OUTPUT'!$B$14="Material Change of Use",M90,""))</f>
        <v/>
      </c>
      <c r="CB90" s="157" t="str">
        <f>IF('INPUT &amp; OUTPUT'!$B$14="Reconfiguration of Lot",AT90,IF('INPUT &amp; OUTPUT'!$B$14="Material Change of Use",N90,""))</f>
        <v/>
      </c>
      <c r="CC90" s="196"/>
      <c r="CD90" s="157" t="str">
        <f>IF('INPUT &amp; OUTPUT'!$B$14="Reconfiguration of Lot",AV90,IF('INPUT &amp; OUTPUT'!$B$14="Material Change of Use",P90,""))</f>
        <v/>
      </c>
      <c r="CE90" s="157" t="str">
        <f>IF('INPUT &amp; OUTPUT'!$B$14="Reconfiguration of Lot",AW90,IF('INPUT &amp; OUTPUT'!$B$14="Material Change of Use",Q90,""))</f>
        <v/>
      </c>
      <c r="CF90" s="157" t="str">
        <f>IF('INPUT &amp; OUTPUT'!$B$14="Reconfiguration of Lot",AX90,IF('INPUT &amp; OUTPUT'!$B$14="Material Change of Use",R90,""))</f>
        <v/>
      </c>
      <c r="CG90" s="196"/>
      <c r="CH90" s="157" t="str">
        <f>IF('INPUT &amp; OUTPUT'!$B$14="Reconfiguration of Lot",BA90,IF('INPUT &amp; OUTPUT'!$B$14="Material Change of Use",T90,""))</f>
        <v/>
      </c>
      <c r="CI90" s="157" t="str">
        <f>IF('INPUT &amp; OUTPUT'!$B$14="Reconfiguration of Lot",BB90,IF('INPUT &amp; OUTPUT'!$B$14="Material Change of Use",U90,""))</f>
        <v/>
      </c>
      <c r="CJ90" s="157" t="str">
        <f>IF('INPUT &amp; OUTPUT'!$B$14="Reconfiguration of Lot",BC90,IF('INPUT &amp; OUTPUT'!$B$14="Material Change of Use",V90,""))</f>
        <v/>
      </c>
      <c r="CK90" s="196"/>
      <c r="CL90" s="236"/>
      <c r="CM90" s="239"/>
      <c r="CN90" s="157" t="str">
        <f>IF('INPUT &amp; OUTPUT'!$B$14="Reconfiguration of Lot",BG90,IF('INPUT &amp; OUTPUT'!$B$14="Material Change of Use",X90,""))</f>
        <v/>
      </c>
      <c r="CO90" s="199" t="str">
        <f>IF('INPUT &amp; OUTPUT'!$B$14="Reconfiguration of Lot",BH90,IF('INPUT &amp; OUTPUT'!$B$14="Material Change of Use",Y90,""))</f>
        <v/>
      </c>
      <c r="CP90" s="157" t="str">
        <f>IF('INPUT &amp; OUTPUT'!$B$14="Reconfiguration of Lot",BI90,IF('INPUT &amp; OUTPUT'!$B$14="Material Change of Use",Z90,""))</f>
        <v/>
      </c>
      <c r="CQ90" s="161"/>
      <c r="CR90" s="244" t="str">
        <f>IF('INPUT &amp; OUTPUT'!$B$14="Reconfiguration of Lot",BJ90,IF('INPUT &amp; OUTPUT'!$B$14="Material Change of Use",AB90,""))</f>
        <v/>
      </c>
      <c r="CS90" s="198" t="str">
        <f>IF('INPUT &amp; OUTPUT'!$B$14="Reconfiguration of Lot",BK90,IF('INPUT &amp; OUTPUT'!$B$14="Material Change of Use",AC90,""))</f>
        <v/>
      </c>
      <c r="CT90" s="199" t="str">
        <f>IF('INPUT &amp; OUTPUT'!$B$14="Reconfiguration of Lot",BL90,IF('INPUT &amp; OUTPUT'!$B$14="Material Change of Use",AD90,""))</f>
        <v/>
      </c>
      <c r="CU90" s="161"/>
      <c r="CV90" s="161"/>
      <c r="CW90" s="160"/>
    </row>
    <row r="91" spans="3:101" ht="12.75" customHeight="1" x14ac:dyDescent="0.25">
      <c r="C91" s="437" t="s">
        <v>27</v>
      </c>
      <c r="D91" s="437" t="s">
        <v>366</v>
      </c>
      <c r="E91" s="467" t="s">
        <v>891</v>
      </c>
      <c r="F91" s="416"/>
      <c r="G91" s="416"/>
      <c r="H91" s="416"/>
      <c r="I91" s="316" t="s">
        <v>27</v>
      </c>
      <c r="J91" s="439"/>
      <c r="K91" s="439"/>
      <c r="L91" s="440" t="s">
        <v>158</v>
      </c>
      <c r="M91" s="440">
        <v>2.8</v>
      </c>
      <c r="N91" s="316" t="s">
        <v>139</v>
      </c>
      <c r="O91" s="439"/>
      <c r="P91" s="440" t="s">
        <v>158</v>
      </c>
      <c r="Q91" s="440">
        <v>10</v>
      </c>
      <c r="R91" s="316" t="s">
        <v>139</v>
      </c>
      <c r="S91" s="439"/>
      <c r="T91" s="440" t="s">
        <v>158</v>
      </c>
      <c r="U91" s="440">
        <v>2.8</v>
      </c>
      <c r="V91" s="316" t="s">
        <v>591</v>
      </c>
      <c r="W91" s="416"/>
      <c r="X91" s="440" t="s">
        <v>591</v>
      </c>
      <c r="Y91" s="440" t="s">
        <v>0</v>
      </c>
      <c r="Z91" s="316" t="s">
        <v>591</v>
      </c>
      <c r="AA91" s="463"/>
      <c r="AB91" s="440" t="s">
        <v>591</v>
      </c>
      <c r="AC91" s="440">
        <v>0</v>
      </c>
      <c r="AD91" s="316" t="s">
        <v>368</v>
      </c>
      <c r="AE91" s="308"/>
      <c r="AF91" s="585"/>
      <c r="AH91" s="469" t="s">
        <v>666</v>
      </c>
      <c r="AI91" s="443"/>
      <c r="AJ91" s="444"/>
      <c r="AK91" s="470" t="s">
        <v>835</v>
      </c>
      <c r="AL91" s="443"/>
      <c r="AM91" s="443"/>
      <c r="AN91" s="444"/>
      <c r="AO91" s="443"/>
      <c r="AP91" s="443"/>
      <c r="AQ91" s="443"/>
      <c r="AR91" s="445"/>
      <c r="AS91" s="445"/>
      <c r="AT91" s="446"/>
      <c r="AU91" s="443"/>
      <c r="AV91" s="445"/>
      <c r="AW91" s="445"/>
      <c r="AX91" s="443"/>
      <c r="AY91" s="443"/>
      <c r="AZ91" s="443"/>
      <c r="BA91" s="445" t="s">
        <v>932</v>
      </c>
      <c r="BB91" s="445" t="s">
        <v>932</v>
      </c>
      <c r="BC91" s="479" t="s">
        <v>195</v>
      </c>
      <c r="BD91" s="443"/>
      <c r="BE91" s="443"/>
      <c r="BF91" s="443"/>
      <c r="BG91" s="445">
        <v>0</v>
      </c>
      <c r="BH91" s="445">
        <v>0</v>
      </c>
      <c r="BI91" s="446"/>
      <c r="BJ91" s="616"/>
      <c r="BK91" s="618"/>
      <c r="BL91" s="617"/>
      <c r="BM91" s="619"/>
      <c r="BN91" s="506"/>
      <c r="BS91" s="157" t="str">
        <f>IF('INPUT &amp; OUTPUT'!$B$14="Reconfiguration of Lot",AK91,IF('INPUT &amp; OUTPUT'!$B$14="Material Change of Use",E91,""))</f>
        <v/>
      </c>
      <c r="BT91" s="161"/>
      <c r="BU91" s="161"/>
      <c r="BV91" s="161"/>
      <c r="BW91" s="157" t="str">
        <f>IF('INPUT &amp; OUTPUT'!$B$14="Reconfiguration of Lot",IF(AK91&lt;&gt;"",$AO$8,""),IF('INPUT &amp; OUTPUT'!$B$14="Material Change of Use",I91,""))</f>
        <v/>
      </c>
      <c r="BX91" s="161"/>
      <c r="BY91" s="161"/>
      <c r="BZ91" s="157" t="str">
        <f>IF('INPUT &amp; OUTPUT'!$B$14="Reconfiguration of Lot",IF(BW91&lt;&gt;"",$AR$8,""),IF('INPUT &amp; OUTPUT'!$B$14="Material Change of Use",L91,""))</f>
        <v/>
      </c>
      <c r="CA91" s="157" t="str">
        <f>IF('INPUT &amp; OUTPUT'!$B$14="Reconfiguration of Lot",IF(BW91&lt;&gt;"",$AS$8,""),IF('INPUT &amp; OUTPUT'!$B$14="Material Change of Use",M91,""))</f>
        <v/>
      </c>
      <c r="CB91" s="157" t="str">
        <f>IF('INPUT &amp; OUTPUT'!$B$14="Reconfiguration of Lot",AT91,IF('INPUT &amp; OUTPUT'!$B$14="Material Change of Use",N91,""))</f>
        <v/>
      </c>
      <c r="CC91" s="196"/>
      <c r="CD91" s="157" t="str">
        <f>IF('INPUT &amp; OUTPUT'!$B$14="Reconfiguration of Lot",AV91,IF('INPUT &amp; OUTPUT'!$B$14="Material Change of Use",P91,""))</f>
        <v/>
      </c>
      <c r="CE91" s="157" t="str">
        <f>IF('INPUT &amp; OUTPUT'!$B$14="Reconfiguration of Lot",AW91,IF('INPUT &amp; OUTPUT'!$B$14="Material Change of Use",Q91,""))</f>
        <v/>
      </c>
      <c r="CF91" s="157" t="str">
        <f>IF('INPUT &amp; OUTPUT'!$B$14="Reconfiguration of Lot",AX91,IF('INPUT &amp; OUTPUT'!$B$14="Material Change of Use",R91,""))</f>
        <v/>
      </c>
      <c r="CG91" s="196"/>
      <c r="CH91" s="157" t="str">
        <f>IF('INPUT &amp; OUTPUT'!$B$14="Reconfiguration of Lot",BA91,IF('INPUT &amp; OUTPUT'!$B$14="Material Change of Use",T91,""))</f>
        <v/>
      </c>
      <c r="CI91" s="157" t="str">
        <f>IF('INPUT &amp; OUTPUT'!$B$14="Reconfiguration of Lot",BB91,IF('INPUT &amp; OUTPUT'!$B$14="Material Change of Use",U91,""))</f>
        <v/>
      </c>
      <c r="CJ91" s="157" t="str">
        <f>IF('INPUT &amp; OUTPUT'!$B$14="Reconfiguration of Lot",BC91,IF('INPUT &amp; OUTPUT'!$B$14="Material Change of Use",V91,""))</f>
        <v/>
      </c>
      <c r="CK91" s="196"/>
      <c r="CL91" s="236"/>
      <c r="CM91" s="239"/>
      <c r="CN91" s="157" t="str">
        <f>IF('INPUT &amp; OUTPUT'!$B$14="Reconfiguration of Lot",BG91,IF('INPUT &amp; OUTPUT'!$B$14="Material Change of Use",X91,""))</f>
        <v/>
      </c>
      <c r="CO91" s="199" t="str">
        <f>IF('INPUT &amp; OUTPUT'!$B$14="Reconfiguration of Lot",BH91,IF('INPUT &amp; OUTPUT'!$B$14="Material Change of Use",Y91,""))</f>
        <v/>
      </c>
      <c r="CP91" s="157" t="str">
        <f>IF('INPUT &amp; OUTPUT'!$B$14="Reconfiguration of Lot",BI91,IF('INPUT &amp; OUTPUT'!$B$14="Material Change of Use",Z91,""))</f>
        <v/>
      </c>
      <c r="CQ91" s="161"/>
      <c r="CR91" s="244" t="str">
        <f>IF('INPUT &amp; OUTPUT'!$B$14="Reconfiguration of Lot",BJ91,IF('INPUT &amp; OUTPUT'!$B$14="Material Change of Use",AB91,""))</f>
        <v/>
      </c>
      <c r="CS91" s="198" t="str">
        <f>IF('INPUT &amp; OUTPUT'!$B$14="Reconfiguration of Lot",BK91,IF('INPUT &amp; OUTPUT'!$B$14="Material Change of Use",AC91,""))</f>
        <v/>
      </c>
      <c r="CT91" s="199" t="str">
        <f>IF('INPUT &amp; OUTPUT'!$B$14="Reconfiguration of Lot",BL91,IF('INPUT &amp; OUTPUT'!$B$14="Material Change of Use",AD91,""))</f>
        <v/>
      </c>
      <c r="CU91" s="161"/>
      <c r="CV91" s="161"/>
      <c r="CW91" s="160"/>
    </row>
    <row r="92" spans="3:101" ht="12.75" customHeight="1" x14ac:dyDescent="0.25">
      <c r="C92" s="313" t="s">
        <v>26</v>
      </c>
      <c r="D92" s="313" t="s">
        <v>365</v>
      </c>
      <c r="E92" s="467" t="s">
        <v>910</v>
      </c>
      <c r="F92" s="416"/>
      <c r="G92" s="416"/>
      <c r="H92" s="416"/>
      <c r="I92" s="314" t="s">
        <v>26</v>
      </c>
      <c r="J92" s="416"/>
      <c r="K92" s="416"/>
      <c r="L92" s="440" t="s">
        <v>25</v>
      </c>
      <c r="M92" s="440">
        <v>0.7</v>
      </c>
      <c r="N92" s="314" t="s">
        <v>346</v>
      </c>
      <c r="O92" s="416"/>
      <c r="P92" s="440" t="s">
        <v>151</v>
      </c>
      <c r="Q92" s="440" t="s">
        <v>152</v>
      </c>
      <c r="R92" s="314" t="s">
        <v>346</v>
      </c>
      <c r="S92" s="416"/>
      <c r="T92" s="440" t="s">
        <v>151</v>
      </c>
      <c r="U92" s="440" t="s">
        <v>242</v>
      </c>
      <c r="V92" s="316" t="s">
        <v>591</v>
      </c>
      <c r="W92" s="416"/>
      <c r="X92" s="440" t="s">
        <v>591</v>
      </c>
      <c r="Y92" s="440" t="s">
        <v>0</v>
      </c>
      <c r="Z92" s="316" t="s">
        <v>591</v>
      </c>
      <c r="AA92" s="442"/>
      <c r="AB92" s="440" t="s">
        <v>591</v>
      </c>
      <c r="AC92" s="440">
        <v>0</v>
      </c>
      <c r="AD92" s="314" t="s">
        <v>337</v>
      </c>
      <c r="AE92" s="308"/>
      <c r="AF92" s="585"/>
      <c r="AH92" s="608" t="s">
        <v>667</v>
      </c>
      <c r="AI92" s="609"/>
      <c r="AJ92" s="610"/>
      <c r="AK92" s="609" t="s">
        <v>667</v>
      </c>
      <c r="AL92" s="609"/>
      <c r="AM92" s="609"/>
      <c r="AN92" s="610"/>
      <c r="AO92" s="609"/>
      <c r="AP92" s="609"/>
      <c r="AQ92" s="609"/>
      <c r="AR92" s="448"/>
      <c r="AS92" s="448"/>
      <c r="AT92" s="615" t="s">
        <v>93</v>
      </c>
      <c r="AU92" s="609"/>
      <c r="AV92" s="448" t="s">
        <v>238</v>
      </c>
      <c r="AW92" s="448"/>
      <c r="AX92" s="609" t="s">
        <v>185</v>
      </c>
      <c r="AY92" s="609"/>
      <c r="AZ92" s="609"/>
      <c r="BA92" s="448" t="s">
        <v>240</v>
      </c>
      <c r="BB92" s="448">
        <v>2.8</v>
      </c>
      <c r="BC92" s="450" t="s">
        <v>591</v>
      </c>
      <c r="BD92" s="609"/>
      <c r="BE92" s="609"/>
      <c r="BF92" s="609"/>
      <c r="BG92" s="448" t="s">
        <v>591</v>
      </c>
      <c r="BH92" s="448">
        <v>0</v>
      </c>
      <c r="BI92" s="623" t="s">
        <v>591</v>
      </c>
      <c r="BJ92" s="448" t="s">
        <v>591</v>
      </c>
      <c r="BK92" s="449"/>
      <c r="BL92" s="450" t="s">
        <v>816</v>
      </c>
      <c r="BM92" s="434"/>
      <c r="BN92" s="435"/>
      <c r="BS92" s="157" t="str">
        <f>IF('INPUT &amp; OUTPUT'!$B$14="Reconfiguration of Lot",AK92,IF('INPUT &amp; OUTPUT'!$B$14="Material Change of Use",E92,""))</f>
        <v/>
      </c>
      <c r="BT92" s="161"/>
      <c r="BU92" s="161"/>
      <c r="BV92" s="161"/>
      <c r="BW92" s="157" t="str">
        <f>IF('INPUT &amp; OUTPUT'!$B$14="Reconfiguration of Lot",IF(AK92&lt;&gt;"",$AO$8,""),IF('INPUT &amp; OUTPUT'!$B$14="Material Change of Use",I92,""))</f>
        <v/>
      </c>
      <c r="BX92" s="161"/>
      <c r="BY92" s="161"/>
      <c r="BZ92" s="157" t="str">
        <f>IF('INPUT &amp; OUTPUT'!$B$14="Reconfiguration of Lot",IF(BW92&lt;&gt;"",$AR$8,""),IF('INPUT &amp; OUTPUT'!$B$14="Material Change of Use",L92,""))</f>
        <v/>
      </c>
      <c r="CA92" s="157" t="str">
        <f>IF('INPUT &amp; OUTPUT'!$B$14="Reconfiguration of Lot",IF(BW92&lt;&gt;"",$AS$8,""),IF('INPUT &amp; OUTPUT'!$B$14="Material Change of Use",M92,""))</f>
        <v/>
      </c>
      <c r="CB92" s="157" t="str">
        <f>IF('INPUT &amp; OUTPUT'!$B$14="Reconfiguration of Lot",AT92,IF('INPUT &amp; OUTPUT'!$B$14="Material Change of Use",N92,""))</f>
        <v/>
      </c>
      <c r="CC92" s="196"/>
      <c r="CD92" s="157" t="str">
        <f>IF('INPUT &amp; OUTPUT'!$B$14="Reconfiguration of Lot",AV92,IF('INPUT &amp; OUTPUT'!$B$14="Material Change of Use",P92,""))</f>
        <v/>
      </c>
      <c r="CE92" s="157" t="str">
        <f>IF('INPUT &amp; OUTPUT'!$B$14="Reconfiguration of Lot",AW92,IF('INPUT &amp; OUTPUT'!$B$14="Material Change of Use",Q92,""))</f>
        <v/>
      </c>
      <c r="CF92" s="157" t="str">
        <f>IF('INPUT &amp; OUTPUT'!$B$14="Reconfiguration of Lot",AX92,IF('INPUT &amp; OUTPUT'!$B$14="Material Change of Use",R92,""))</f>
        <v/>
      </c>
      <c r="CG92" s="196"/>
      <c r="CH92" s="157" t="str">
        <f>IF('INPUT &amp; OUTPUT'!$B$14="Reconfiguration of Lot",BA92,IF('INPUT &amp; OUTPUT'!$B$14="Material Change of Use",T92,""))</f>
        <v/>
      </c>
      <c r="CI92" s="157" t="str">
        <f>IF('INPUT &amp; OUTPUT'!$B$14="Reconfiguration of Lot",BB92,IF('INPUT &amp; OUTPUT'!$B$14="Material Change of Use",U92,""))</f>
        <v/>
      </c>
      <c r="CJ92" s="157" t="str">
        <f>IF('INPUT &amp; OUTPUT'!$B$14="Reconfiguration of Lot",BC92,IF('INPUT &amp; OUTPUT'!$B$14="Material Change of Use",V92,""))</f>
        <v/>
      </c>
      <c r="CK92" s="196"/>
      <c r="CL92" s="236"/>
      <c r="CM92" s="239"/>
      <c r="CN92" s="157" t="str">
        <f>IF('INPUT &amp; OUTPUT'!$B$14="Reconfiguration of Lot",BG92,IF('INPUT &amp; OUTPUT'!$B$14="Material Change of Use",X92,""))</f>
        <v/>
      </c>
      <c r="CO92" s="199" t="str">
        <f>IF('INPUT &amp; OUTPUT'!$B$14="Reconfiguration of Lot",BH92,IF('INPUT &amp; OUTPUT'!$B$14="Material Change of Use",Y92,""))</f>
        <v/>
      </c>
      <c r="CP92" s="157" t="str">
        <f>IF('INPUT &amp; OUTPUT'!$B$14="Reconfiguration of Lot",BI92,IF('INPUT &amp; OUTPUT'!$B$14="Material Change of Use",Z92,""))</f>
        <v/>
      </c>
      <c r="CQ92" s="161"/>
      <c r="CR92" s="244" t="str">
        <f>IF('INPUT &amp; OUTPUT'!$B$14="Reconfiguration of Lot",BJ92,IF('INPUT &amp; OUTPUT'!$B$14="Material Change of Use",AB92,""))</f>
        <v/>
      </c>
      <c r="CS92" s="198" t="str">
        <f>IF('INPUT &amp; OUTPUT'!$B$14="Reconfiguration of Lot",BK92,IF('INPUT &amp; OUTPUT'!$B$14="Material Change of Use",AC92,""))</f>
        <v/>
      </c>
      <c r="CT92" s="199" t="str">
        <f>IF('INPUT &amp; OUTPUT'!$B$14="Reconfiguration of Lot",BL92,IF('INPUT &amp; OUTPUT'!$B$14="Material Change of Use",AD92,""))</f>
        <v/>
      </c>
      <c r="CU92" s="161"/>
      <c r="CV92" s="161"/>
      <c r="CW92" s="160"/>
    </row>
    <row r="93" spans="3:101" ht="12.75" customHeight="1" x14ac:dyDescent="0.25">
      <c r="C93" s="471" t="s">
        <v>543</v>
      </c>
      <c r="D93" s="471" t="s">
        <v>497</v>
      </c>
      <c r="E93" s="472" t="s">
        <v>892</v>
      </c>
      <c r="F93" s="416"/>
      <c r="G93" s="416"/>
      <c r="H93" s="416"/>
      <c r="I93" s="472" t="s">
        <v>93</v>
      </c>
      <c r="J93" s="309"/>
      <c r="K93" s="309"/>
      <c r="L93" s="440" t="s">
        <v>92</v>
      </c>
      <c r="M93" s="440">
        <v>0</v>
      </c>
      <c r="N93" s="472" t="s">
        <v>93</v>
      </c>
      <c r="O93" s="416"/>
      <c r="P93" s="440" t="s">
        <v>238</v>
      </c>
      <c r="Q93" s="440">
        <v>0</v>
      </c>
      <c r="R93" s="472" t="s">
        <v>93</v>
      </c>
      <c r="S93" s="416"/>
      <c r="T93" s="440" t="s">
        <v>92</v>
      </c>
      <c r="U93" s="440">
        <v>0</v>
      </c>
      <c r="V93" s="316" t="s">
        <v>591</v>
      </c>
      <c r="W93" s="416"/>
      <c r="X93" s="440" t="s">
        <v>591</v>
      </c>
      <c r="Y93" s="440" t="s">
        <v>0</v>
      </c>
      <c r="Z93" s="316" t="s">
        <v>591</v>
      </c>
      <c r="AA93" s="310"/>
      <c r="AB93" s="440" t="s">
        <v>591</v>
      </c>
      <c r="AC93" s="440">
        <v>0</v>
      </c>
      <c r="AD93" s="472" t="s">
        <v>93</v>
      </c>
      <c r="AE93" s="309"/>
      <c r="AF93" s="585"/>
      <c r="AH93" s="608" t="s">
        <v>668</v>
      </c>
      <c r="AI93" s="609"/>
      <c r="AJ93" s="610"/>
      <c r="AK93" s="609" t="s">
        <v>668</v>
      </c>
      <c r="AL93" s="609"/>
      <c r="AM93" s="609"/>
      <c r="AN93" s="610"/>
      <c r="AO93" s="609"/>
      <c r="AP93" s="609"/>
      <c r="AQ93" s="609"/>
      <c r="AR93" s="448"/>
      <c r="AS93" s="448"/>
      <c r="AT93" s="615" t="s">
        <v>93</v>
      </c>
      <c r="AU93" s="609"/>
      <c r="AV93" s="448" t="s">
        <v>238</v>
      </c>
      <c r="AW93" s="448"/>
      <c r="AX93" s="609" t="s">
        <v>93</v>
      </c>
      <c r="AY93" s="609"/>
      <c r="AZ93" s="609"/>
      <c r="BA93" s="448" t="s">
        <v>92</v>
      </c>
      <c r="BB93" s="448" t="s">
        <v>106</v>
      </c>
      <c r="BC93" s="450" t="s">
        <v>196</v>
      </c>
      <c r="BD93" s="609"/>
      <c r="BE93" s="609"/>
      <c r="BF93" s="609"/>
      <c r="BG93" s="448" t="s">
        <v>92</v>
      </c>
      <c r="BH93" s="448">
        <v>0</v>
      </c>
      <c r="BI93" s="623" t="s">
        <v>591</v>
      </c>
      <c r="BJ93" s="448" t="s">
        <v>591</v>
      </c>
      <c r="BK93" s="449"/>
      <c r="BL93" s="450" t="s">
        <v>816</v>
      </c>
      <c r="BM93" s="434"/>
      <c r="BN93" s="435"/>
      <c r="BS93" s="157" t="str">
        <f>IF('INPUT &amp; OUTPUT'!$B$14="Reconfiguration of Lot",AK93,IF('INPUT &amp; OUTPUT'!$B$14="Material Change of Use",E93,""))</f>
        <v/>
      </c>
      <c r="BT93" s="161"/>
      <c r="BU93" s="161"/>
      <c r="BV93" s="161"/>
      <c r="BW93" s="157" t="str">
        <f>IF('INPUT &amp; OUTPUT'!$B$14="Reconfiguration of Lot",IF(AK93&lt;&gt;"",$AO$8,""),IF('INPUT &amp; OUTPUT'!$B$14="Material Change of Use",I93,""))</f>
        <v/>
      </c>
      <c r="BX93" s="161"/>
      <c r="BY93" s="161"/>
      <c r="BZ93" s="157" t="str">
        <f>IF('INPUT &amp; OUTPUT'!$B$14="Reconfiguration of Lot",IF(BW93&lt;&gt;"",$AR$8,""),IF('INPUT &amp; OUTPUT'!$B$14="Material Change of Use",L93,""))</f>
        <v/>
      </c>
      <c r="CA93" s="157" t="str">
        <f>IF('INPUT &amp; OUTPUT'!$B$14="Reconfiguration of Lot",IF(BW93&lt;&gt;"",$AS$8,""),IF('INPUT &amp; OUTPUT'!$B$14="Material Change of Use",M93,""))</f>
        <v/>
      </c>
      <c r="CB93" s="157" t="str">
        <f>IF('INPUT &amp; OUTPUT'!$B$14="Reconfiguration of Lot",AT93,IF('INPUT &amp; OUTPUT'!$B$14="Material Change of Use",N93,""))</f>
        <v/>
      </c>
      <c r="CC93" s="196"/>
      <c r="CD93" s="157" t="str">
        <f>IF('INPUT &amp; OUTPUT'!$B$14="Reconfiguration of Lot",AV93,IF('INPUT &amp; OUTPUT'!$B$14="Material Change of Use",P93,""))</f>
        <v/>
      </c>
      <c r="CE93" s="157" t="str">
        <f>IF('INPUT &amp; OUTPUT'!$B$14="Reconfiguration of Lot",AW93,IF('INPUT &amp; OUTPUT'!$B$14="Material Change of Use",Q93,""))</f>
        <v/>
      </c>
      <c r="CF93" s="157" t="str">
        <f>IF('INPUT &amp; OUTPUT'!$B$14="Reconfiguration of Lot",AX93,IF('INPUT &amp; OUTPUT'!$B$14="Material Change of Use",R93,""))</f>
        <v/>
      </c>
      <c r="CG93" s="196"/>
      <c r="CH93" s="157" t="str">
        <f>IF('INPUT &amp; OUTPUT'!$B$14="Reconfiguration of Lot",BA93,IF('INPUT &amp; OUTPUT'!$B$14="Material Change of Use",T93,""))</f>
        <v/>
      </c>
      <c r="CI93" s="157" t="str">
        <f>IF('INPUT &amp; OUTPUT'!$B$14="Reconfiguration of Lot",BB93,IF('INPUT &amp; OUTPUT'!$B$14="Material Change of Use",U93,""))</f>
        <v/>
      </c>
      <c r="CJ93" s="157" t="str">
        <f>IF('INPUT &amp; OUTPUT'!$B$14="Reconfiguration of Lot",BC93,IF('INPUT &amp; OUTPUT'!$B$14="Material Change of Use",V93,""))</f>
        <v/>
      </c>
      <c r="CK93" s="196"/>
      <c r="CL93" s="236"/>
      <c r="CM93" s="239"/>
      <c r="CN93" s="157" t="str">
        <f>IF('INPUT &amp; OUTPUT'!$B$14="Reconfiguration of Lot",BG93,IF('INPUT &amp; OUTPUT'!$B$14="Material Change of Use",X93,""))</f>
        <v/>
      </c>
      <c r="CO93" s="199" t="str">
        <f>IF('INPUT &amp; OUTPUT'!$B$14="Reconfiguration of Lot",BH93,IF('INPUT &amp; OUTPUT'!$B$14="Material Change of Use",Y93,""))</f>
        <v/>
      </c>
      <c r="CP93" s="157" t="str">
        <f>IF('INPUT &amp; OUTPUT'!$B$14="Reconfiguration of Lot",BI93,IF('INPUT &amp; OUTPUT'!$B$14="Material Change of Use",Z93,""))</f>
        <v/>
      </c>
      <c r="CQ93" s="161"/>
      <c r="CR93" s="244" t="str">
        <f>IF('INPUT &amp; OUTPUT'!$B$14="Reconfiguration of Lot",BJ93,IF('INPUT &amp; OUTPUT'!$B$14="Material Change of Use",AB93,""))</f>
        <v/>
      </c>
      <c r="CS93" s="198" t="str">
        <f>IF('INPUT &amp; OUTPUT'!$B$14="Reconfiguration of Lot",BK93,IF('INPUT &amp; OUTPUT'!$B$14="Material Change of Use",AC93,""))</f>
        <v/>
      </c>
      <c r="CT93" s="199" t="str">
        <f>IF('INPUT &amp; OUTPUT'!$B$14="Reconfiguration of Lot",BL93,IF('INPUT &amp; OUTPUT'!$B$14="Material Change of Use",AD93,""))</f>
        <v/>
      </c>
      <c r="CU93" s="161"/>
      <c r="CV93" s="161"/>
      <c r="CW93" s="160"/>
    </row>
    <row r="94" spans="3:101" ht="12.75" customHeight="1" x14ac:dyDescent="0.25">
      <c r="C94" s="313" t="s">
        <v>543</v>
      </c>
      <c r="D94" s="313" t="s">
        <v>527</v>
      </c>
      <c r="E94" s="467" t="s">
        <v>937</v>
      </c>
      <c r="F94" s="309"/>
      <c r="G94" s="309"/>
      <c r="H94" s="309"/>
      <c r="I94" s="314" t="s">
        <v>96</v>
      </c>
      <c r="J94" s="309"/>
      <c r="K94" s="309"/>
      <c r="L94" s="440" t="s">
        <v>263</v>
      </c>
      <c r="M94" s="440">
        <v>1.1000000000000001</v>
      </c>
      <c r="N94" s="314" t="s">
        <v>96</v>
      </c>
      <c r="O94" s="309"/>
      <c r="P94" s="440" t="s">
        <v>159</v>
      </c>
      <c r="Q94" s="440">
        <v>3</v>
      </c>
      <c r="R94" s="314" t="s">
        <v>96</v>
      </c>
      <c r="S94" s="309"/>
      <c r="T94" s="440" t="s">
        <v>159</v>
      </c>
      <c r="U94" s="440">
        <v>0.93</v>
      </c>
      <c r="V94" s="314" t="s">
        <v>591</v>
      </c>
      <c r="W94" s="309"/>
      <c r="X94" s="440" t="s">
        <v>591</v>
      </c>
      <c r="Y94" s="440" t="s">
        <v>0</v>
      </c>
      <c r="Z94" s="314" t="s">
        <v>253</v>
      </c>
      <c r="AA94" s="310"/>
      <c r="AB94" s="440" t="s">
        <v>347</v>
      </c>
      <c r="AC94" s="440">
        <v>2.5000000000000001E-3</v>
      </c>
      <c r="AD94" s="472" t="s">
        <v>8</v>
      </c>
      <c r="AE94" s="309"/>
      <c r="AF94" s="585"/>
      <c r="AH94" s="608" t="s">
        <v>669</v>
      </c>
      <c r="AI94" s="609"/>
      <c r="AJ94" s="610"/>
      <c r="AK94" s="609" t="s">
        <v>669</v>
      </c>
      <c r="AL94" s="609"/>
      <c r="AM94" s="609"/>
      <c r="AN94" s="610"/>
      <c r="AO94" s="609"/>
      <c r="AP94" s="609"/>
      <c r="AQ94" s="609"/>
      <c r="AR94" s="448"/>
      <c r="AS94" s="448"/>
      <c r="AT94" s="615" t="s">
        <v>93</v>
      </c>
      <c r="AU94" s="609"/>
      <c r="AV94" s="448" t="s">
        <v>238</v>
      </c>
      <c r="AW94" s="448"/>
      <c r="AX94" s="609" t="s">
        <v>93</v>
      </c>
      <c r="AY94" s="609"/>
      <c r="AZ94" s="609"/>
      <c r="BA94" s="448" t="s">
        <v>92</v>
      </c>
      <c r="BB94" s="448" t="s">
        <v>106</v>
      </c>
      <c r="BC94" s="450" t="s">
        <v>197</v>
      </c>
      <c r="BD94" s="609"/>
      <c r="BE94" s="609"/>
      <c r="BF94" s="609"/>
      <c r="BG94" s="448" t="s">
        <v>92</v>
      </c>
      <c r="BH94" s="448">
        <v>0</v>
      </c>
      <c r="BI94" s="623" t="s">
        <v>591</v>
      </c>
      <c r="BJ94" s="448" t="s">
        <v>591</v>
      </c>
      <c r="BK94" s="449"/>
      <c r="BL94" s="450" t="s">
        <v>816</v>
      </c>
      <c r="BM94" s="434"/>
      <c r="BN94" s="435"/>
      <c r="BS94" s="157" t="str">
        <f>IF('INPUT &amp; OUTPUT'!$B$14="Reconfiguration of Lot",AK94,IF('INPUT &amp; OUTPUT'!$B$14="Material Change of Use",E94,""))</f>
        <v/>
      </c>
      <c r="BT94" s="161"/>
      <c r="BU94" s="161"/>
      <c r="BV94" s="161"/>
      <c r="BW94" s="157" t="str">
        <f>IF('INPUT &amp; OUTPUT'!$B$14="Reconfiguration of Lot",IF(AK94&lt;&gt;"",$AO$8,""),IF('INPUT &amp; OUTPUT'!$B$14="Material Change of Use",I94,""))</f>
        <v/>
      </c>
      <c r="BX94" s="161"/>
      <c r="BY94" s="161"/>
      <c r="BZ94" s="157" t="str">
        <f>IF('INPUT &amp; OUTPUT'!$B$14="Reconfiguration of Lot",IF(BW94&lt;&gt;"",$AR$8,""),IF('INPUT &amp; OUTPUT'!$B$14="Material Change of Use",L94,""))</f>
        <v/>
      </c>
      <c r="CA94" s="157" t="str">
        <f>IF('INPUT &amp; OUTPUT'!$B$14="Reconfiguration of Lot",IF(BW94&lt;&gt;"",$AS$8,""),IF('INPUT &amp; OUTPUT'!$B$14="Material Change of Use",M94,""))</f>
        <v/>
      </c>
      <c r="CB94" s="157" t="str">
        <f>IF('INPUT &amp; OUTPUT'!$B$14="Reconfiguration of Lot",AT94,IF('INPUT &amp; OUTPUT'!$B$14="Material Change of Use",N94,""))</f>
        <v/>
      </c>
      <c r="CC94" s="196"/>
      <c r="CD94" s="157" t="str">
        <f>IF('INPUT &amp; OUTPUT'!$B$14="Reconfiguration of Lot",AV94,IF('INPUT &amp; OUTPUT'!$B$14="Material Change of Use",P94,""))</f>
        <v/>
      </c>
      <c r="CE94" s="157" t="str">
        <f>IF('INPUT &amp; OUTPUT'!$B$14="Reconfiguration of Lot",AW94,IF('INPUT &amp; OUTPUT'!$B$14="Material Change of Use",Q94,""))</f>
        <v/>
      </c>
      <c r="CF94" s="157" t="str">
        <f>IF('INPUT &amp; OUTPUT'!$B$14="Reconfiguration of Lot",AX94,IF('INPUT &amp; OUTPUT'!$B$14="Material Change of Use",R94,""))</f>
        <v/>
      </c>
      <c r="CG94" s="196"/>
      <c r="CH94" s="157" t="str">
        <f>IF('INPUT &amp; OUTPUT'!$B$14="Reconfiguration of Lot",BA94,IF('INPUT &amp; OUTPUT'!$B$14="Material Change of Use",T94,""))</f>
        <v/>
      </c>
      <c r="CI94" s="157" t="str">
        <f>IF('INPUT &amp; OUTPUT'!$B$14="Reconfiguration of Lot",BB94,IF('INPUT &amp; OUTPUT'!$B$14="Material Change of Use",U94,""))</f>
        <v/>
      </c>
      <c r="CJ94" s="157" t="str">
        <f>IF('INPUT &amp; OUTPUT'!$B$14="Reconfiguration of Lot",BC94,IF('INPUT &amp; OUTPUT'!$B$14="Material Change of Use",V94,""))</f>
        <v/>
      </c>
      <c r="CK94" s="196"/>
      <c r="CL94" s="236"/>
      <c r="CM94" s="239"/>
      <c r="CN94" s="157" t="str">
        <f>IF('INPUT &amp; OUTPUT'!$B$14="Reconfiguration of Lot",BG94,IF('INPUT &amp; OUTPUT'!$B$14="Material Change of Use",X94,""))</f>
        <v/>
      </c>
      <c r="CO94" s="199" t="str">
        <f>IF('INPUT &amp; OUTPUT'!$B$14="Reconfiguration of Lot",BH94,IF('INPUT &amp; OUTPUT'!$B$14="Material Change of Use",Y94,""))</f>
        <v/>
      </c>
      <c r="CP94" s="157" t="str">
        <f>IF('INPUT &amp; OUTPUT'!$B$14="Reconfiguration of Lot",BI94,IF('INPUT &amp; OUTPUT'!$B$14="Material Change of Use",Z94,""))</f>
        <v/>
      </c>
      <c r="CQ94" s="161"/>
      <c r="CR94" s="244" t="str">
        <f>IF('INPUT &amp; OUTPUT'!$B$14="Reconfiguration of Lot",BJ94,IF('INPUT &amp; OUTPUT'!$B$14="Material Change of Use",AB94,""))</f>
        <v/>
      </c>
      <c r="CS94" s="198" t="str">
        <f>IF('INPUT &amp; OUTPUT'!$B$14="Reconfiguration of Lot",BK94,IF('INPUT &amp; OUTPUT'!$B$14="Material Change of Use",AC94,""))</f>
        <v/>
      </c>
      <c r="CT94" s="199" t="str">
        <f>IF('INPUT &amp; OUTPUT'!$B$14="Reconfiguration of Lot",BL94,IF('INPUT &amp; OUTPUT'!$B$14="Material Change of Use",AD94,""))</f>
        <v/>
      </c>
      <c r="CU94" s="161"/>
      <c r="CV94" s="161"/>
      <c r="CW94" s="160"/>
    </row>
    <row r="95" spans="3:101" ht="12.75" customHeight="1" x14ac:dyDescent="0.25">
      <c r="C95" s="650"/>
      <c r="D95" s="650"/>
      <c r="E95" s="648"/>
      <c r="F95" s="649"/>
      <c r="G95" s="649"/>
      <c r="H95" s="649"/>
      <c r="I95" s="651"/>
      <c r="J95" s="649"/>
      <c r="K95" s="649"/>
      <c r="L95" s="652"/>
      <c r="M95" s="652"/>
      <c r="N95" s="651"/>
      <c r="O95" s="649"/>
      <c r="P95" s="652"/>
      <c r="Q95" s="652"/>
      <c r="R95" s="651"/>
      <c r="S95" s="649"/>
      <c r="T95" s="652"/>
      <c r="U95" s="652"/>
      <c r="V95" s="651"/>
      <c r="W95" s="649"/>
      <c r="X95" s="652"/>
      <c r="Y95" s="652"/>
      <c r="Z95" s="651"/>
      <c r="AA95" s="653"/>
      <c r="AB95" s="652"/>
      <c r="AC95" s="652"/>
      <c r="AD95" s="651"/>
      <c r="AE95" s="649"/>
      <c r="AF95" s="399"/>
      <c r="AH95" s="608" t="s">
        <v>670</v>
      </c>
      <c r="AI95" s="609"/>
      <c r="AJ95" s="610"/>
      <c r="AK95" s="609" t="s">
        <v>670</v>
      </c>
      <c r="AL95" s="609"/>
      <c r="AM95" s="609"/>
      <c r="AN95" s="610"/>
      <c r="AO95" s="609"/>
      <c r="AP95" s="609"/>
      <c r="AQ95" s="609"/>
      <c r="AR95" s="448"/>
      <c r="AS95" s="448"/>
      <c r="AT95" s="615" t="s">
        <v>680</v>
      </c>
      <c r="AU95" s="609"/>
      <c r="AV95" s="448" t="s">
        <v>240</v>
      </c>
      <c r="AW95" s="448">
        <v>10</v>
      </c>
      <c r="AX95" s="609" t="s">
        <v>693</v>
      </c>
      <c r="AY95" s="609"/>
      <c r="AZ95" s="609"/>
      <c r="BA95" s="448" t="s">
        <v>240</v>
      </c>
      <c r="BB95" s="448">
        <v>2.8</v>
      </c>
      <c r="BC95" s="626" t="s">
        <v>197</v>
      </c>
      <c r="BD95" s="609"/>
      <c r="BE95" s="609"/>
      <c r="BF95" s="609"/>
      <c r="BG95" s="448" t="s">
        <v>92</v>
      </c>
      <c r="BH95" s="448">
        <v>0</v>
      </c>
      <c r="BI95" s="623" t="s">
        <v>591</v>
      </c>
      <c r="BJ95" s="448" t="s">
        <v>591</v>
      </c>
      <c r="BK95" s="449"/>
      <c r="BL95" s="450" t="s">
        <v>816</v>
      </c>
      <c r="BM95" s="434"/>
      <c r="BN95" s="435"/>
      <c r="BS95" s="157" t="str">
        <f>IF('INPUT &amp; OUTPUT'!$B$14="Reconfiguration of Lot",AK95,IF('INPUT &amp; OUTPUT'!$B$14="Material Change of Use",E95,""))</f>
        <v/>
      </c>
      <c r="BT95" s="161"/>
      <c r="BU95" s="161"/>
      <c r="BV95" s="161"/>
      <c r="BW95" s="157" t="str">
        <f>IF('INPUT &amp; OUTPUT'!$B$14="Reconfiguration of Lot",IF(AK95&lt;&gt;"",$AO$8,""),IF('INPUT &amp; OUTPUT'!$B$14="Material Change of Use",I95,""))</f>
        <v/>
      </c>
      <c r="BX95" s="161"/>
      <c r="BY95" s="161"/>
      <c r="BZ95" s="157" t="str">
        <f>IF('INPUT &amp; OUTPUT'!$B$14="Reconfiguration of Lot",IF(BW95&lt;&gt;"",$AR$8,""),IF('INPUT &amp; OUTPUT'!$B$14="Material Change of Use",L95,""))</f>
        <v/>
      </c>
      <c r="CA95" s="157" t="str">
        <f>IF('INPUT &amp; OUTPUT'!$B$14="Reconfiguration of Lot",IF(BW95&lt;&gt;"",$AS$8,""),IF('INPUT &amp; OUTPUT'!$B$14="Material Change of Use",M95,""))</f>
        <v/>
      </c>
      <c r="CB95" s="157" t="str">
        <f>IF('INPUT &amp; OUTPUT'!$B$14="Reconfiguration of Lot",AT95,IF('INPUT &amp; OUTPUT'!$B$14="Material Change of Use",N95,""))</f>
        <v/>
      </c>
      <c r="CC95" s="196"/>
      <c r="CD95" s="157" t="str">
        <f>IF('INPUT &amp; OUTPUT'!$B$14="Reconfiguration of Lot",AV95,IF('INPUT &amp; OUTPUT'!$B$14="Material Change of Use",P95,""))</f>
        <v/>
      </c>
      <c r="CE95" s="157" t="str">
        <f>IF('INPUT &amp; OUTPUT'!$B$14="Reconfiguration of Lot",AW95,IF('INPUT &amp; OUTPUT'!$B$14="Material Change of Use",Q95,""))</f>
        <v/>
      </c>
      <c r="CF95" s="157" t="str">
        <f>IF('INPUT &amp; OUTPUT'!$B$14="Reconfiguration of Lot",AX95,IF('INPUT &amp; OUTPUT'!$B$14="Material Change of Use",R95,""))</f>
        <v/>
      </c>
      <c r="CG95" s="196"/>
      <c r="CH95" s="157" t="str">
        <f>IF('INPUT &amp; OUTPUT'!$B$14="Reconfiguration of Lot",BA95,IF('INPUT &amp; OUTPUT'!$B$14="Material Change of Use",T95,""))</f>
        <v/>
      </c>
      <c r="CI95" s="157" t="str">
        <f>IF('INPUT &amp; OUTPUT'!$B$14="Reconfiguration of Lot",BB95,IF('INPUT &amp; OUTPUT'!$B$14="Material Change of Use",U95,""))</f>
        <v/>
      </c>
      <c r="CJ95" s="157" t="str">
        <f>IF('INPUT &amp; OUTPUT'!$B$14="Reconfiguration of Lot",BC95,IF('INPUT &amp; OUTPUT'!$B$14="Material Change of Use",V95,""))</f>
        <v/>
      </c>
      <c r="CK95" s="196"/>
      <c r="CL95" s="236"/>
      <c r="CM95" s="239"/>
      <c r="CN95" s="157" t="str">
        <f>IF('INPUT &amp; OUTPUT'!$B$14="Reconfiguration of Lot",BG95,IF('INPUT &amp; OUTPUT'!$B$14="Material Change of Use",X95,""))</f>
        <v/>
      </c>
      <c r="CO95" s="199" t="str">
        <f>IF('INPUT &amp; OUTPUT'!$B$14="Reconfiguration of Lot",BH95,IF('INPUT &amp; OUTPUT'!$B$14="Material Change of Use",Y95,""))</f>
        <v/>
      </c>
      <c r="CP95" s="157" t="str">
        <f>IF('INPUT &amp; OUTPUT'!$B$14="Reconfiguration of Lot",BI95,IF('INPUT &amp; OUTPUT'!$B$14="Material Change of Use",Z95,""))</f>
        <v/>
      </c>
      <c r="CQ95" s="161"/>
      <c r="CR95" s="244" t="str">
        <f>IF('INPUT &amp; OUTPUT'!$B$14="Reconfiguration of Lot",BJ95,IF('INPUT &amp; OUTPUT'!$B$14="Material Change of Use",AB95,""))</f>
        <v/>
      </c>
      <c r="CS95" s="198" t="str">
        <f>IF('INPUT &amp; OUTPUT'!$B$14="Reconfiguration of Lot",BK95,IF('INPUT &amp; OUTPUT'!$B$14="Material Change of Use",AC95,""))</f>
        <v/>
      </c>
      <c r="CT95" s="199" t="str">
        <f>IF('INPUT &amp; OUTPUT'!$B$14="Reconfiguration of Lot",BL95,IF('INPUT &amp; OUTPUT'!$B$14="Material Change of Use",AD95,""))</f>
        <v/>
      </c>
      <c r="CU95" s="161"/>
      <c r="CV95" s="161"/>
      <c r="CW95" s="160"/>
    </row>
    <row r="96" spans="3:101" ht="12.75" customHeight="1" x14ac:dyDescent="0.3">
      <c r="C96" s="471"/>
      <c r="D96" s="471"/>
      <c r="E96" s="475" t="s">
        <v>824</v>
      </c>
      <c r="F96" s="474"/>
      <c r="G96" s="474"/>
      <c r="H96" s="474"/>
      <c r="I96" s="472"/>
      <c r="J96" s="311"/>
      <c r="K96" s="311"/>
      <c r="L96" s="440"/>
      <c r="M96" s="440"/>
      <c r="N96" s="472"/>
      <c r="O96" s="311"/>
      <c r="P96" s="440"/>
      <c r="Q96" s="440"/>
      <c r="R96" s="472"/>
      <c r="S96" s="311"/>
      <c r="T96" s="440"/>
      <c r="U96" s="440"/>
      <c r="V96" s="316"/>
      <c r="W96" s="416"/>
      <c r="X96" s="440"/>
      <c r="Y96" s="440"/>
      <c r="Z96" s="316"/>
      <c r="AA96" s="310"/>
      <c r="AB96" s="440"/>
      <c r="AC96" s="440"/>
      <c r="AD96" s="472"/>
      <c r="AE96" s="476"/>
      <c r="AF96" s="477"/>
      <c r="AH96" s="608" t="s">
        <v>671</v>
      </c>
      <c r="AI96" s="609"/>
      <c r="AJ96" s="610"/>
      <c r="AK96" s="609" t="s">
        <v>671</v>
      </c>
      <c r="AL96" s="609"/>
      <c r="AM96" s="609"/>
      <c r="AN96" s="610"/>
      <c r="AO96" s="609"/>
      <c r="AP96" s="609"/>
      <c r="AQ96" s="609"/>
      <c r="AR96" s="448"/>
      <c r="AS96" s="448"/>
      <c r="AT96" s="615" t="s">
        <v>93</v>
      </c>
      <c r="AU96" s="609"/>
      <c r="AV96" s="448" t="s">
        <v>238</v>
      </c>
      <c r="AW96" s="448"/>
      <c r="AX96" s="609" t="s">
        <v>93</v>
      </c>
      <c r="AY96" s="609"/>
      <c r="AZ96" s="609"/>
      <c r="BA96" s="448" t="s">
        <v>92</v>
      </c>
      <c r="BB96" s="448" t="s">
        <v>106</v>
      </c>
      <c r="BC96" s="627" t="s">
        <v>198</v>
      </c>
      <c r="BD96" s="609"/>
      <c r="BE96" s="609"/>
      <c r="BF96" s="609"/>
      <c r="BG96" s="448" t="s">
        <v>240</v>
      </c>
      <c r="BH96" s="448">
        <v>1</v>
      </c>
      <c r="BI96" s="623" t="s">
        <v>591</v>
      </c>
      <c r="BJ96" s="448" t="s">
        <v>591</v>
      </c>
      <c r="BK96" s="449"/>
      <c r="BL96" s="450" t="s">
        <v>816</v>
      </c>
      <c r="BM96" s="434"/>
      <c r="BN96" s="435"/>
      <c r="BS96" s="157" t="str">
        <f>IF('INPUT &amp; OUTPUT'!$B$14="Reconfiguration of Lot",AK96,IF('INPUT &amp; OUTPUT'!$B$14="Material Change of Use",E96,""))</f>
        <v/>
      </c>
      <c r="BT96" s="161"/>
      <c r="BU96" s="161"/>
      <c r="BV96" s="161"/>
      <c r="BW96" s="157" t="str">
        <f>IF('INPUT &amp; OUTPUT'!$B$14="Reconfiguration of Lot",IF(AK96&lt;&gt;"",$AO$8,""),IF('INPUT &amp; OUTPUT'!$B$14="Material Change of Use",I96,""))</f>
        <v/>
      </c>
      <c r="BX96" s="161"/>
      <c r="BY96" s="161"/>
      <c r="BZ96" s="157" t="str">
        <f>IF('INPUT &amp; OUTPUT'!$B$14="Reconfiguration of Lot",IF(BW96&lt;&gt;"",$AR$8,""),IF('INPUT &amp; OUTPUT'!$B$14="Material Change of Use",L96,""))</f>
        <v/>
      </c>
      <c r="CA96" s="157" t="str">
        <f>IF('INPUT &amp; OUTPUT'!$B$14="Reconfiguration of Lot",IF(BW96&lt;&gt;"",$AS$8,""),IF('INPUT &amp; OUTPUT'!$B$14="Material Change of Use",M96,""))</f>
        <v/>
      </c>
      <c r="CB96" s="157" t="str">
        <f>IF('INPUT &amp; OUTPUT'!$B$14="Reconfiguration of Lot",AT96,IF('INPUT &amp; OUTPUT'!$B$14="Material Change of Use",N96,""))</f>
        <v/>
      </c>
      <c r="CC96" s="196"/>
      <c r="CD96" s="157" t="str">
        <f>IF('INPUT &amp; OUTPUT'!$B$14="Reconfiguration of Lot",AV96,IF('INPUT &amp; OUTPUT'!$B$14="Material Change of Use",P96,""))</f>
        <v/>
      </c>
      <c r="CE96" s="157" t="str">
        <f>IF('INPUT &amp; OUTPUT'!$B$14="Reconfiguration of Lot",AW96,IF('INPUT &amp; OUTPUT'!$B$14="Material Change of Use",Q96,""))</f>
        <v/>
      </c>
      <c r="CF96" s="157" t="str">
        <f>IF('INPUT &amp; OUTPUT'!$B$14="Reconfiguration of Lot",AX96,IF('INPUT &amp; OUTPUT'!$B$14="Material Change of Use",R96,""))</f>
        <v/>
      </c>
      <c r="CG96" s="196"/>
      <c r="CH96" s="157" t="str">
        <f>IF('INPUT &amp; OUTPUT'!$B$14="Reconfiguration of Lot",BA96,IF('INPUT &amp; OUTPUT'!$B$14="Material Change of Use",T96,""))</f>
        <v/>
      </c>
      <c r="CI96" s="157" t="str">
        <f>IF('INPUT &amp; OUTPUT'!$B$14="Reconfiguration of Lot",BB96,IF('INPUT &amp; OUTPUT'!$B$14="Material Change of Use",U96,""))</f>
        <v/>
      </c>
      <c r="CJ96" s="157" t="str">
        <f>IF('INPUT &amp; OUTPUT'!$B$14="Reconfiguration of Lot",BC96,IF('INPUT &amp; OUTPUT'!$B$14="Material Change of Use",V96,""))</f>
        <v/>
      </c>
      <c r="CK96" s="196"/>
      <c r="CL96" s="236"/>
      <c r="CM96" s="239"/>
      <c r="CN96" s="157" t="str">
        <f>IF('INPUT &amp; OUTPUT'!$B$14="Reconfiguration of Lot",BG96,IF('INPUT &amp; OUTPUT'!$B$14="Material Change of Use",X96,""))</f>
        <v/>
      </c>
      <c r="CO96" s="199" t="str">
        <f>IF('INPUT &amp; OUTPUT'!$B$14="Reconfiguration of Lot",BH96,IF('INPUT &amp; OUTPUT'!$B$14="Material Change of Use",Y96,""))</f>
        <v/>
      </c>
      <c r="CP96" s="157" t="str">
        <f>IF('INPUT &amp; OUTPUT'!$B$14="Reconfiguration of Lot",BI96,IF('INPUT &amp; OUTPUT'!$B$14="Material Change of Use",Z96,""))</f>
        <v/>
      </c>
      <c r="CQ96" s="161"/>
      <c r="CR96" s="244" t="str">
        <f>IF('INPUT &amp; OUTPUT'!$B$14="Reconfiguration of Lot",BJ96,IF('INPUT &amp; OUTPUT'!$B$14="Material Change of Use",AB96,""))</f>
        <v/>
      </c>
      <c r="CS96" s="198" t="str">
        <f>IF('INPUT &amp; OUTPUT'!$B$14="Reconfiguration of Lot",BK96,IF('INPUT &amp; OUTPUT'!$B$14="Material Change of Use",AC96,""))</f>
        <v/>
      </c>
      <c r="CT96" s="199" t="str">
        <f>IF('INPUT &amp; OUTPUT'!$B$14="Reconfiguration of Lot",BL96,IF('INPUT &amp; OUTPUT'!$B$14="Material Change of Use",AD96,""))</f>
        <v/>
      </c>
      <c r="CU96" s="161"/>
      <c r="CV96" s="161"/>
      <c r="CW96" s="160"/>
    </row>
    <row r="97" spans="3:101" ht="12.75" customHeight="1" x14ac:dyDescent="0.3">
      <c r="C97" s="471"/>
      <c r="D97" s="474"/>
      <c r="E97" s="459" t="s">
        <v>825</v>
      </c>
      <c r="F97" s="474"/>
      <c r="G97" s="474"/>
      <c r="H97" s="474"/>
      <c r="I97" s="474"/>
      <c r="J97" s="474"/>
      <c r="K97" s="474"/>
      <c r="L97" s="440"/>
      <c r="M97" s="440"/>
      <c r="N97" s="474"/>
      <c r="O97" s="474"/>
      <c r="P97" s="440"/>
      <c r="Q97" s="440"/>
      <c r="R97" s="474"/>
      <c r="S97" s="474"/>
      <c r="T97" s="440"/>
      <c r="U97" s="440"/>
      <c r="V97" s="474"/>
      <c r="W97" s="474"/>
      <c r="X97" s="440"/>
      <c r="Y97" s="440"/>
      <c r="Z97" s="316"/>
      <c r="AA97" s="310"/>
      <c r="AB97" s="440"/>
      <c r="AC97" s="440"/>
      <c r="AD97" s="474"/>
      <c r="AE97" s="474"/>
      <c r="AF97" s="399"/>
      <c r="AH97" s="608" t="s">
        <v>672</v>
      </c>
      <c r="AI97" s="609"/>
      <c r="AJ97" s="610"/>
      <c r="AK97" s="609" t="s">
        <v>672</v>
      </c>
      <c r="AL97" s="609"/>
      <c r="AM97" s="609"/>
      <c r="AN97" s="610"/>
      <c r="AO97" s="609"/>
      <c r="AP97" s="609"/>
      <c r="AQ97" s="609"/>
      <c r="AR97" s="448"/>
      <c r="AS97" s="448"/>
      <c r="AT97" s="615" t="s">
        <v>680</v>
      </c>
      <c r="AU97" s="609"/>
      <c r="AV97" s="448" t="s">
        <v>240</v>
      </c>
      <c r="AW97" s="448">
        <v>10</v>
      </c>
      <c r="AX97" s="609" t="s">
        <v>693</v>
      </c>
      <c r="AY97" s="609"/>
      <c r="AZ97" s="609"/>
      <c r="BA97" s="448" t="s">
        <v>240</v>
      </c>
      <c r="BB97" s="448">
        <v>2.8</v>
      </c>
      <c r="BC97" s="450" t="s">
        <v>933</v>
      </c>
      <c r="BD97" s="609"/>
      <c r="BE97" s="609"/>
      <c r="BF97" s="609"/>
      <c r="BG97" s="448" t="s">
        <v>240</v>
      </c>
      <c r="BH97" s="448">
        <v>1</v>
      </c>
      <c r="BI97" s="623" t="s">
        <v>591</v>
      </c>
      <c r="BJ97" s="448" t="s">
        <v>591</v>
      </c>
      <c r="BK97" s="449"/>
      <c r="BL97" s="450" t="s">
        <v>816</v>
      </c>
      <c r="BM97" s="434"/>
      <c r="BN97" s="435"/>
      <c r="BS97" s="157" t="str">
        <f>IF('INPUT &amp; OUTPUT'!$B$14="Reconfiguration of Lot",AK97,IF('INPUT &amp; OUTPUT'!$B$14="Material Change of Use",E97,""))</f>
        <v/>
      </c>
      <c r="BT97" s="161"/>
      <c r="BU97" s="161"/>
      <c r="BV97" s="161"/>
      <c r="BW97" s="157" t="str">
        <f>IF('INPUT &amp; OUTPUT'!$B$14="Reconfiguration of Lot",IF(AK97&lt;&gt;"",$AO$8,""),IF('INPUT &amp; OUTPUT'!$B$14="Material Change of Use",I97,""))</f>
        <v/>
      </c>
      <c r="BX97" s="161"/>
      <c r="BY97" s="161"/>
      <c r="BZ97" s="157" t="str">
        <f>IF('INPUT &amp; OUTPUT'!$B$14="Reconfiguration of Lot",IF(BW97&lt;&gt;"",$AR$8,""),IF('INPUT &amp; OUTPUT'!$B$14="Material Change of Use",L97,""))</f>
        <v/>
      </c>
      <c r="CA97" s="157" t="str">
        <f>IF('INPUT &amp; OUTPUT'!$B$14="Reconfiguration of Lot",IF(BW97&lt;&gt;"",$AS$8,""),IF('INPUT &amp; OUTPUT'!$B$14="Material Change of Use",M97,""))</f>
        <v/>
      </c>
      <c r="CB97" s="157" t="str">
        <f>IF('INPUT &amp; OUTPUT'!$B$14="Reconfiguration of Lot",AT97,IF('INPUT &amp; OUTPUT'!$B$14="Material Change of Use",N97,""))</f>
        <v/>
      </c>
      <c r="CC97" s="196"/>
      <c r="CD97" s="157" t="str">
        <f>IF('INPUT &amp; OUTPUT'!$B$14="Reconfiguration of Lot",AV97,IF('INPUT &amp; OUTPUT'!$B$14="Material Change of Use",P97,""))</f>
        <v/>
      </c>
      <c r="CE97" s="157" t="str">
        <f>IF('INPUT &amp; OUTPUT'!$B$14="Reconfiguration of Lot",AW97,IF('INPUT &amp; OUTPUT'!$B$14="Material Change of Use",Q97,""))</f>
        <v/>
      </c>
      <c r="CF97" s="157" t="str">
        <f>IF('INPUT &amp; OUTPUT'!$B$14="Reconfiguration of Lot",AX97,IF('INPUT &amp; OUTPUT'!$B$14="Material Change of Use",R97,""))</f>
        <v/>
      </c>
      <c r="CG97" s="196"/>
      <c r="CH97" s="157" t="str">
        <f>IF('INPUT &amp; OUTPUT'!$B$14="Reconfiguration of Lot",BA97,IF('INPUT &amp; OUTPUT'!$B$14="Material Change of Use",T97,""))</f>
        <v/>
      </c>
      <c r="CI97" s="157" t="str">
        <f>IF('INPUT &amp; OUTPUT'!$B$14="Reconfiguration of Lot",BB97,IF('INPUT &amp; OUTPUT'!$B$14="Material Change of Use",U97,""))</f>
        <v/>
      </c>
      <c r="CJ97" s="157" t="str">
        <f>IF('INPUT &amp; OUTPUT'!$B$14="Reconfiguration of Lot",BC97,IF('INPUT &amp; OUTPUT'!$B$14="Material Change of Use",V97,""))</f>
        <v/>
      </c>
      <c r="CK97" s="196"/>
      <c r="CL97" s="236"/>
      <c r="CM97" s="239"/>
      <c r="CN97" s="157" t="str">
        <f>IF('INPUT &amp; OUTPUT'!$B$14="Reconfiguration of Lot",BG97,IF('INPUT &amp; OUTPUT'!$B$14="Material Change of Use",X97,""))</f>
        <v/>
      </c>
      <c r="CO97" s="199" t="str">
        <f>IF('INPUT &amp; OUTPUT'!$B$14="Reconfiguration of Lot",BH97,IF('INPUT &amp; OUTPUT'!$B$14="Material Change of Use",Y97,""))</f>
        <v/>
      </c>
      <c r="CP97" s="157" t="str">
        <f>IF('INPUT &amp; OUTPUT'!$B$14="Reconfiguration of Lot",BI97,IF('INPUT &amp; OUTPUT'!$B$14="Material Change of Use",Z97,""))</f>
        <v/>
      </c>
      <c r="CQ97" s="161"/>
      <c r="CR97" s="244" t="str">
        <f>IF('INPUT &amp; OUTPUT'!$B$14="Reconfiguration of Lot",BJ97,IF('INPUT &amp; OUTPUT'!$B$14="Material Change of Use",AB97,""))</f>
        <v/>
      </c>
      <c r="CS97" s="198" t="str">
        <f>IF('INPUT &amp; OUTPUT'!$B$14="Reconfiguration of Lot",BK97,IF('INPUT &amp; OUTPUT'!$B$14="Material Change of Use",AC97,""))</f>
        <v/>
      </c>
      <c r="CT97" s="199" t="str">
        <f>IF('INPUT &amp; OUTPUT'!$B$14="Reconfiguration of Lot",BL97,IF('INPUT &amp; OUTPUT'!$B$14="Material Change of Use",AD97,""))</f>
        <v/>
      </c>
      <c r="CU97" s="161"/>
      <c r="CV97" s="161"/>
      <c r="CW97" s="160"/>
    </row>
    <row r="98" spans="3:101" ht="12.75" customHeight="1" x14ac:dyDescent="0.25">
      <c r="C98" s="471" t="s">
        <v>132</v>
      </c>
      <c r="D98" s="471" t="s">
        <v>496</v>
      </c>
      <c r="E98" s="478" t="s">
        <v>76</v>
      </c>
      <c r="F98" s="416"/>
      <c r="G98" s="416"/>
      <c r="H98" s="416"/>
      <c r="I98" s="472" t="s">
        <v>93</v>
      </c>
      <c r="J98" s="311"/>
      <c r="K98" s="311"/>
      <c r="L98" s="440" t="s">
        <v>92</v>
      </c>
      <c r="M98" s="440">
        <v>0</v>
      </c>
      <c r="N98" s="472" t="s">
        <v>132</v>
      </c>
      <c r="O98" s="311"/>
      <c r="P98" s="440" t="s">
        <v>238</v>
      </c>
      <c r="Q98" s="440">
        <v>0</v>
      </c>
      <c r="R98" s="472" t="s">
        <v>132</v>
      </c>
      <c r="S98" s="311"/>
      <c r="T98" s="440" t="s">
        <v>92</v>
      </c>
      <c r="U98" s="440">
        <v>0</v>
      </c>
      <c r="V98" s="316" t="s">
        <v>591</v>
      </c>
      <c r="W98" s="416"/>
      <c r="X98" s="440" t="s">
        <v>591</v>
      </c>
      <c r="Y98" s="440" t="s">
        <v>0</v>
      </c>
      <c r="Z98" s="316" t="s">
        <v>591</v>
      </c>
      <c r="AA98" s="312"/>
      <c r="AB98" s="440" t="s">
        <v>591</v>
      </c>
      <c r="AC98" s="440">
        <v>0</v>
      </c>
      <c r="AD98" s="472" t="s">
        <v>68</v>
      </c>
      <c r="AE98" s="476"/>
      <c r="AF98" s="477"/>
      <c r="AH98" s="462"/>
      <c r="AI98" s="443"/>
      <c r="AJ98" s="444"/>
      <c r="AK98" s="447"/>
      <c r="AL98" s="443"/>
      <c r="AM98" s="443"/>
      <c r="AN98" s="444"/>
      <c r="AO98" s="443"/>
      <c r="AP98" s="443"/>
      <c r="AQ98" s="443"/>
      <c r="AR98" s="445"/>
      <c r="AS98" s="445"/>
      <c r="AT98" s="446"/>
      <c r="AU98" s="443"/>
      <c r="AV98" s="445"/>
      <c r="AW98" s="445"/>
      <c r="AX98" s="443"/>
      <c r="AY98" s="443"/>
      <c r="AZ98" s="443"/>
      <c r="BA98" s="445" t="s">
        <v>932</v>
      </c>
      <c r="BB98" s="445" t="s">
        <v>932</v>
      </c>
      <c r="BC98" s="447"/>
      <c r="BD98" s="443"/>
      <c r="BE98" s="443"/>
      <c r="BF98" s="443"/>
      <c r="BG98" s="445"/>
      <c r="BH98" s="445"/>
      <c r="BI98" s="446"/>
      <c r="BJ98" s="616"/>
      <c r="BK98" s="618"/>
      <c r="BL98" s="617"/>
      <c r="BM98" s="619"/>
      <c r="BN98" s="506"/>
      <c r="BS98" s="157" t="str">
        <f>IF('INPUT &amp; OUTPUT'!$B$14="Reconfiguration of Lot",AK98,IF('INPUT &amp; OUTPUT'!$B$14="Material Change of Use",E98,""))</f>
        <v/>
      </c>
      <c r="BT98" s="161"/>
      <c r="BU98" s="161"/>
      <c r="BV98" s="161"/>
      <c r="BW98" s="157" t="str">
        <f>IF('INPUT &amp; OUTPUT'!$B$14="Reconfiguration of Lot",IF(AK98&lt;&gt;"",$AO$8,""),IF('INPUT &amp; OUTPUT'!$B$14="Material Change of Use",I98,""))</f>
        <v/>
      </c>
      <c r="BX98" s="161"/>
      <c r="BY98" s="161"/>
      <c r="BZ98" s="157" t="str">
        <f>IF('INPUT &amp; OUTPUT'!$B$14="Reconfiguration of Lot",IF(BW98&lt;&gt;"",$AR$8,""),IF('INPUT &amp; OUTPUT'!$B$14="Material Change of Use",L98,""))</f>
        <v/>
      </c>
      <c r="CA98" s="157" t="str">
        <f>IF('INPUT &amp; OUTPUT'!$B$14="Reconfiguration of Lot",IF(BW98&lt;&gt;"",$AS$8,""),IF('INPUT &amp; OUTPUT'!$B$14="Material Change of Use",M98,""))</f>
        <v/>
      </c>
      <c r="CB98" s="157" t="str">
        <f>IF('INPUT &amp; OUTPUT'!$B$14="Reconfiguration of Lot",AT98,IF('INPUT &amp; OUTPUT'!$B$14="Material Change of Use",N98,""))</f>
        <v/>
      </c>
      <c r="CC98" s="196"/>
      <c r="CD98" s="157" t="str">
        <f>IF('INPUT &amp; OUTPUT'!$B$14="Reconfiguration of Lot",AV98,IF('INPUT &amp; OUTPUT'!$B$14="Material Change of Use",P98,""))</f>
        <v/>
      </c>
      <c r="CE98" s="157" t="str">
        <f>IF('INPUT &amp; OUTPUT'!$B$14="Reconfiguration of Lot",AW98,IF('INPUT &amp; OUTPUT'!$B$14="Material Change of Use",Q98,""))</f>
        <v/>
      </c>
      <c r="CF98" s="157" t="str">
        <f>IF('INPUT &amp; OUTPUT'!$B$14="Reconfiguration of Lot",AX98,IF('INPUT &amp; OUTPUT'!$B$14="Material Change of Use",R98,""))</f>
        <v/>
      </c>
      <c r="CG98" s="196"/>
      <c r="CH98" s="157" t="str">
        <f>IF('INPUT &amp; OUTPUT'!$B$14="Reconfiguration of Lot",BA98,IF('INPUT &amp; OUTPUT'!$B$14="Material Change of Use",T98,""))</f>
        <v/>
      </c>
      <c r="CI98" s="157" t="str">
        <f>IF('INPUT &amp; OUTPUT'!$B$14="Reconfiguration of Lot",BB98,IF('INPUT &amp; OUTPUT'!$B$14="Material Change of Use",U98,""))</f>
        <v/>
      </c>
      <c r="CJ98" s="157" t="str">
        <f>IF('INPUT &amp; OUTPUT'!$B$14="Reconfiguration of Lot",BC98,IF('INPUT &amp; OUTPUT'!$B$14="Material Change of Use",V98,""))</f>
        <v/>
      </c>
      <c r="CK98" s="196"/>
      <c r="CL98" s="236"/>
      <c r="CM98" s="239"/>
      <c r="CN98" s="157" t="str">
        <f>IF('INPUT &amp; OUTPUT'!$B$14="Reconfiguration of Lot",BG98,IF('INPUT &amp; OUTPUT'!$B$14="Material Change of Use",X98,""))</f>
        <v/>
      </c>
      <c r="CO98" s="199" t="str">
        <f>IF('INPUT &amp; OUTPUT'!$B$14="Reconfiguration of Lot",BH98,IF('INPUT &amp; OUTPUT'!$B$14="Material Change of Use",Y98,""))</f>
        <v/>
      </c>
      <c r="CP98" s="157" t="str">
        <f>IF('INPUT &amp; OUTPUT'!$B$14="Reconfiguration of Lot",BI98,IF('INPUT &amp; OUTPUT'!$B$14="Material Change of Use",Z98,""))</f>
        <v/>
      </c>
      <c r="CQ98" s="161"/>
      <c r="CR98" s="244" t="str">
        <f>IF('INPUT &amp; OUTPUT'!$B$14="Reconfiguration of Lot",BJ98,IF('INPUT &amp; OUTPUT'!$B$14="Material Change of Use",AB98,""))</f>
        <v/>
      </c>
      <c r="CS98" s="198" t="str">
        <f>IF('INPUT &amp; OUTPUT'!$B$14="Reconfiguration of Lot",BK98,IF('INPUT &amp; OUTPUT'!$B$14="Material Change of Use",AC98,""))</f>
        <v/>
      </c>
      <c r="CT98" s="199" t="str">
        <f>IF('INPUT &amp; OUTPUT'!$B$14="Reconfiguration of Lot",BL98,IF('INPUT &amp; OUTPUT'!$B$14="Material Change of Use",AD98,""))</f>
        <v/>
      </c>
      <c r="CU98" s="161"/>
      <c r="CV98" s="161"/>
      <c r="CW98" s="160"/>
    </row>
    <row r="99" spans="3:101" ht="12.75" customHeight="1" thickBot="1" x14ac:dyDescent="0.3">
      <c r="C99" s="471" t="s">
        <v>132</v>
      </c>
      <c r="D99" s="471" t="s">
        <v>509</v>
      </c>
      <c r="E99" s="478" t="s">
        <v>70</v>
      </c>
      <c r="F99" s="416"/>
      <c r="G99" s="416"/>
      <c r="H99" s="416"/>
      <c r="I99" s="472" t="s">
        <v>93</v>
      </c>
      <c r="J99" s="311"/>
      <c r="K99" s="311"/>
      <c r="L99" s="440" t="s">
        <v>92</v>
      </c>
      <c r="M99" s="440">
        <v>0</v>
      </c>
      <c r="N99" s="472" t="s">
        <v>132</v>
      </c>
      <c r="O99" s="311"/>
      <c r="P99" s="440" t="s">
        <v>238</v>
      </c>
      <c r="Q99" s="440">
        <v>0</v>
      </c>
      <c r="R99" s="472" t="s">
        <v>132</v>
      </c>
      <c r="S99" s="311"/>
      <c r="T99" s="440" t="s">
        <v>92</v>
      </c>
      <c r="U99" s="440">
        <v>0</v>
      </c>
      <c r="V99" s="316" t="s">
        <v>591</v>
      </c>
      <c r="W99" s="416"/>
      <c r="X99" s="440" t="s">
        <v>591</v>
      </c>
      <c r="Y99" s="440" t="s">
        <v>0</v>
      </c>
      <c r="Z99" s="316" t="s">
        <v>591</v>
      </c>
      <c r="AA99" s="312"/>
      <c r="AB99" s="440" t="s">
        <v>591</v>
      </c>
      <c r="AC99" s="440">
        <v>0</v>
      </c>
      <c r="AD99" s="472" t="s">
        <v>67</v>
      </c>
      <c r="AE99" s="476"/>
      <c r="AF99" s="477"/>
      <c r="AH99" s="480"/>
      <c r="AI99" s="481"/>
      <c r="AJ99" s="482"/>
      <c r="AK99" s="483"/>
      <c r="AL99" s="481"/>
      <c r="AM99" s="481"/>
      <c r="AN99" s="482"/>
      <c r="AO99" s="481"/>
      <c r="AP99" s="481"/>
      <c r="AQ99" s="481"/>
      <c r="AR99" s="473"/>
      <c r="AS99" s="473"/>
      <c r="AT99" s="480"/>
      <c r="AU99" s="481"/>
      <c r="AV99" s="473"/>
      <c r="AW99" s="473"/>
      <c r="AX99" s="480"/>
      <c r="AY99" s="481"/>
      <c r="AZ99" s="484"/>
      <c r="BA99" s="473" t="s">
        <v>932</v>
      </c>
      <c r="BB99" s="485" t="s">
        <v>932</v>
      </c>
      <c r="BC99" s="486"/>
      <c r="BD99" s="487"/>
      <c r="BE99" s="487"/>
      <c r="BF99" s="487"/>
      <c r="BG99" s="473"/>
      <c r="BH99" s="473"/>
      <c r="BI99" s="480"/>
      <c r="BJ99" s="473"/>
      <c r="BK99" s="485"/>
      <c r="BL99" s="483"/>
      <c r="BM99" s="620"/>
      <c r="BN99" s="326"/>
      <c r="BS99" s="157" t="str">
        <f>IF('INPUT &amp; OUTPUT'!$B$14="Reconfiguration of Lot",AK99,IF('INPUT &amp; OUTPUT'!$B$14="Material Change of Use",E99,""))</f>
        <v/>
      </c>
      <c r="BT99" s="161"/>
      <c r="BU99" s="161"/>
      <c r="BV99" s="161"/>
      <c r="BW99" s="157" t="str">
        <f>IF('INPUT &amp; OUTPUT'!$B$14="Reconfiguration of Lot",IF(AK99&lt;&gt;"",$AO$8,""),IF('INPUT &amp; OUTPUT'!$B$14="Material Change of Use",I99,""))</f>
        <v/>
      </c>
      <c r="BX99" s="161"/>
      <c r="BY99" s="161"/>
      <c r="BZ99" s="157" t="str">
        <f>IF('INPUT &amp; OUTPUT'!$B$14="Reconfiguration of Lot",IF(BW99&lt;&gt;"",$AR$8,""),IF('INPUT &amp; OUTPUT'!$B$14="Material Change of Use",L99,""))</f>
        <v/>
      </c>
      <c r="CA99" s="157" t="str">
        <f>IF('INPUT &amp; OUTPUT'!$B$14="Reconfiguration of Lot",IF(BW99&lt;&gt;"",$AS$8,""),IF('INPUT &amp; OUTPUT'!$B$14="Material Change of Use",M99,""))</f>
        <v/>
      </c>
      <c r="CB99" s="157" t="str">
        <f>IF('INPUT &amp; OUTPUT'!$B$14="Reconfiguration of Lot",AT99,IF('INPUT &amp; OUTPUT'!$B$14="Material Change of Use",N99,""))</f>
        <v/>
      </c>
      <c r="CC99" s="196"/>
      <c r="CD99" s="157" t="str">
        <f>IF('INPUT &amp; OUTPUT'!$B$14="Reconfiguration of Lot",AV99,IF('INPUT &amp; OUTPUT'!$B$14="Material Change of Use",P99,""))</f>
        <v/>
      </c>
      <c r="CE99" s="157" t="str">
        <f>IF('INPUT &amp; OUTPUT'!$B$14="Reconfiguration of Lot",AW99,IF('INPUT &amp; OUTPUT'!$B$14="Material Change of Use",Q99,""))</f>
        <v/>
      </c>
      <c r="CF99" s="157" t="str">
        <f>IF('INPUT &amp; OUTPUT'!$B$14="Reconfiguration of Lot",AX99,IF('INPUT &amp; OUTPUT'!$B$14="Material Change of Use",R99,""))</f>
        <v/>
      </c>
      <c r="CG99" s="196"/>
      <c r="CH99" s="157" t="str">
        <f>IF('INPUT &amp; OUTPUT'!$B$14="Reconfiguration of Lot",BA99,IF('INPUT &amp; OUTPUT'!$B$14="Material Change of Use",T99,""))</f>
        <v/>
      </c>
      <c r="CI99" s="157" t="str">
        <f>IF('INPUT &amp; OUTPUT'!$B$14="Reconfiguration of Lot",BB99,IF('INPUT &amp; OUTPUT'!$B$14="Material Change of Use",U99,""))</f>
        <v/>
      </c>
      <c r="CJ99" s="157" t="str">
        <f>IF('INPUT &amp; OUTPUT'!$B$14="Reconfiguration of Lot",BC99,IF('INPUT &amp; OUTPUT'!$B$14="Material Change of Use",V99,""))</f>
        <v/>
      </c>
      <c r="CK99" s="196"/>
      <c r="CL99" s="236"/>
      <c r="CM99" s="239"/>
      <c r="CN99" s="157" t="str">
        <f>IF('INPUT &amp; OUTPUT'!$B$14="Reconfiguration of Lot",BG99,IF('INPUT &amp; OUTPUT'!$B$14="Material Change of Use",X99,""))</f>
        <v/>
      </c>
      <c r="CO99" s="199" t="str">
        <f>IF('INPUT &amp; OUTPUT'!$B$14="Reconfiguration of Lot",BH99,IF('INPUT &amp; OUTPUT'!$B$14="Material Change of Use",Y99,""))</f>
        <v/>
      </c>
      <c r="CP99" s="157" t="str">
        <f>IF('INPUT &amp; OUTPUT'!$B$14="Reconfiguration of Lot",BI99,IF('INPUT &amp; OUTPUT'!$B$14="Material Change of Use",Z99,""))</f>
        <v/>
      </c>
      <c r="CQ99" s="161"/>
      <c r="CR99" s="244" t="str">
        <f>IF('INPUT &amp; OUTPUT'!$B$14="Reconfiguration of Lot",BJ99,IF('INPUT &amp; OUTPUT'!$B$14="Material Change of Use",AB99,""))</f>
        <v/>
      </c>
      <c r="CS99" s="198" t="str">
        <f>IF('INPUT &amp; OUTPUT'!$B$14="Reconfiguration of Lot",BK99,IF('INPUT &amp; OUTPUT'!$B$14="Material Change of Use",AC99,""))</f>
        <v/>
      </c>
      <c r="CT99" s="199" t="str">
        <f>IF('INPUT &amp; OUTPUT'!$B$14="Reconfiguration of Lot",BL99,IF('INPUT &amp; OUTPUT'!$B$14="Material Change of Use",AD99,""))</f>
        <v/>
      </c>
      <c r="CU99" s="161"/>
      <c r="CV99" s="161"/>
      <c r="CW99" s="160"/>
    </row>
    <row r="100" spans="3:101" ht="12.75" customHeight="1" x14ac:dyDescent="0.25">
      <c r="C100" s="471" t="s">
        <v>132</v>
      </c>
      <c r="D100" s="471" t="s">
        <v>521</v>
      </c>
      <c r="E100" s="478" t="s">
        <v>71</v>
      </c>
      <c r="F100" s="416"/>
      <c r="G100" s="439"/>
      <c r="H100" s="439"/>
      <c r="I100" s="472" t="s">
        <v>93</v>
      </c>
      <c r="J100" s="311"/>
      <c r="K100" s="311"/>
      <c r="L100" s="440" t="s">
        <v>92</v>
      </c>
      <c r="M100" s="440">
        <v>0</v>
      </c>
      <c r="N100" s="472" t="s">
        <v>132</v>
      </c>
      <c r="O100" s="311"/>
      <c r="P100" s="440" t="s">
        <v>238</v>
      </c>
      <c r="Q100" s="440">
        <v>0</v>
      </c>
      <c r="R100" s="472" t="s">
        <v>132</v>
      </c>
      <c r="S100" s="311"/>
      <c r="T100" s="440" t="s">
        <v>92</v>
      </c>
      <c r="U100" s="440">
        <v>0</v>
      </c>
      <c r="V100" s="316" t="s">
        <v>591</v>
      </c>
      <c r="W100" s="416"/>
      <c r="X100" s="417" t="s">
        <v>591</v>
      </c>
      <c r="Y100" s="417" t="s">
        <v>0</v>
      </c>
      <c r="Z100" s="316" t="s">
        <v>591</v>
      </c>
      <c r="AA100" s="312"/>
      <c r="AB100" s="417" t="s">
        <v>591</v>
      </c>
      <c r="AC100" s="417">
        <v>0</v>
      </c>
      <c r="AD100" s="472" t="s">
        <v>68</v>
      </c>
      <c r="AE100" s="476"/>
      <c r="AF100" s="477"/>
      <c r="BS100" s="157" t="str">
        <f>IF('INPUT &amp; OUTPUT'!$B$14="Reconfiguration of Lot",AK100,IF('INPUT &amp; OUTPUT'!$B$14="Material Change of Use",E100,""))</f>
        <v/>
      </c>
      <c r="BT100" s="161"/>
      <c r="BU100" s="161"/>
      <c r="BV100" s="161"/>
      <c r="BW100" s="157" t="str">
        <f>IF('INPUT &amp; OUTPUT'!$B$14="Reconfiguration of Lot",IF(AK100&lt;&gt;"",$AO$8,""),IF('INPUT &amp; OUTPUT'!$B$14="Material Change of Use",I100,""))</f>
        <v/>
      </c>
      <c r="BX100" s="161"/>
      <c r="BY100" s="161"/>
      <c r="BZ100" s="157" t="str">
        <f>IF('INPUT &amp; OUTPUT'!$B$14="Reconfiguration of Lot",IF(BW100&lt;&gt;"",$AR$8,""),IF('INPUT &amp; OUTPUT'!$B$14="Material Change of Use",L100,""))</f>
        <v/>
      </c>
      <c r="CA100" s="157" t="str">
        <f>IF('INPUT &amp; OUTPUT'!$B$14="Reconfiguration of Lot",IF(BW100&lt;&gt;"",$AS$8,""),IF('INPUT &amp; OUTPUT'!$B$14="Material Change of Use",M100,""))</f>
        <v/>
      </c>
      <c r="CB100" s="157" t="str">
        <f>IF('INPUT &amp; OUTPUT'!$B$14="Reconfiguration of Lot",AT100,IF('INPUT &amp; OUTPUT'!$B$14="Material Change of Use",N100,""))</f>
        <v/>
      </c>
      <c r="CC100" s="196"/>
      <c r="CD100" s="157" t="str">
        <f>IF('INPUT &amp; OUTPUT'!$B$14="Reconfiguration of Lot",AV100,IF('INPUT &amp; OUTPUT'!$B$14="Material Change of Use",P100,""))</f>
        <v/>
      </c>
      <c r="CE100" s="157" t="str">
        <f>IF('INPUT &amp; OUTPUT'!$B$14="Reconfiguration of Lot",AW100,IF('INPUT &amp; OUTPUT'!$B$14="Material Change of Use",Q100,""))</f>
        <v/>
      </c>
      <c r="CF100" s="157" t="str">
        <f>IF('INPUT &amp; OUTPUT'!$B$14="Reconfiguration of Lot",AX100,IF('INPUT &amp; OUTPUT'!$B$14="Material Change of Use",R100,""))</f>
        <v/>
      </c>
      <c r="CG100" s="196"/>
      <c r="CH100" s="157" t="str">
        <f>IF('INPUT &amp; OUTPUT'!$B$14="Reconfiguration of Lot",BA100,IF('INPUT &amp; OUTPUT'!$B$14="Material Change of Use",T100,""))</f>
        <v/>
      </c>
      <c r="CI100" s="157" t="str">
        <f>IF('INPUT &amp; OUTPUT'!$B$14="Reconfiguration of Lot",BB100,IF('INPUT &amp; OUTPUT'!$B$14="Material Change of Use",U100,""))</f>
        <v/>
      </c>
      <c r="CJ100" s="157" t="str">
        <f>IF('INPUT &amp; OUTPUT'!$B$14="Reconfiguration of Lot",BC100,IF('INPUT &amp; OUTPUT'!$B$14="Material Change of Use",V100,""))</f>
        <v/>
      </c>
      <c r="CK100" s="196"/>
      <c r="CL100" s="236"/>
      <c r="CM100" s="239"/>
      <c r="CN100" s="157" t="str">
        <f>IF('INPUT &amp; OUTPUT'!$B$14="Reconfiguration of Lot",BG100,IF('INPUT &amp; OUTPUT'!$B$14="Material Change of Use",X100,""))</f>
        <v/>
      </c>
      <c r="CO100" s="199" t="str">
        <f>IF('INPUT &amp; OUTPUT'!$B$14="Reconfiguration of Lot",BH100,IF('INPUT &amp; OUTPUT'!$B$14="Material Change of Use",Y100,""))</f>
        <v/>
      </c>
      <c r="CP100" s="157" t="str">
        <f>IF('INPUT &amp; OUTPUT'!$B$14="Reconfiguration of Lot",BI100,IF('INPUT &amp; OUTPUT'!$B$14="Material Change of Use",Z100,""))</f>
        <v/>
      </c>
      <c r="CQ100" s="161"/>
      <c r="CR100" s="244" t="str">
        <f>IF('INPUT &amp; OUTPUT'!$B$14="Reconfiguration of Lot",BJ100,IF('INPUT &amp; OUTPUT'!$B$14="Material Change of Use",AB100,""))</f>
        <v/>
      </c>
      <c r="CS100" s="198" t="str">
        <f>IF('INPUT &amp; OUTPUT'!$B$14="Reconfiguration of Lot",BK100,IF('INPUT &amp; OUTPUT'!$B$14="Material Change of Use",AC100,""))</f>
        <v/>
      </c>
      <c r="CT100" s="199" t="str">
        <f>IF('INPUT &amp; OUTPUT'!$B$14="Reconfiguration of Lot",BL100,IF('INPUT &amp; OUTPUT'!$B$14="Material Change of Use",AD100,""))</f>
        <v/>
      </c>
      <c r="CU100" s="161"/>
      <c r="CV100" s="161"/>
      <c r="CW100" s="160"/>
    </row>
    <row r="101" spans="3:101" ht="12.75" customHeight="1" x14ac:dyDescent="0.25">
      <c r="C101" s="437" t="s">
        <v>133</v>
      </c>
      <c r="D101" s="437" t="s">
        <v>389</v>
      </c>
      <c r="E101" s="438" t="s">
        <v>388</v>
      </c>
      <c r="F101" s="416"/>
      <c r="G101" s="439"/>
      <c r="H101" s="439"/>
      <c r="I101" s="316" t="s">
        <v>133</v>
      </c>
      <c r="J101" s="309"/>
      <c r="K101" s="309"/>
      <c r="L101" s="440" t="s">
        <v>18</v>
      </c>
      <c r="M101" s="440">
        <v>1.7</v>
      </c>
      <c r="N101" s="316" t="s">
        <v>133</v>
      </c>
      <c r="O101" s="416"/>
      <c r="P101" s="440" t="s">
        <v>387</v>
      </c>
      <c r="Q101" s="440">
        <v>0.1</v>
      </c>
      <c r="R101" s="316" t="s">
        <v>133</v>
      </c>
      <c r="S101" s="416"/>
      <c r="T101" s="440" t="s">
        <v>387</v>
      </c>
      <c r="U101" s="440">
        <v>2.7999999999999997E-2</v>
      </c>
      <c r="V101" s="316" t="s">
        <v>591</v>
      </c>
      <c r="W101" s="416"/>
      <c r="X101" s="417" t="s">
        <v>591</v>
      </c>
      <c r="Y101" s="417" t="s">
        <v>0</v>
      </c>
      <c r="Z101" s="316" t="s">
        <v>591</v>
      </c>
      <c r="AA101" s="310"/>
      <c r="AB101" s="417" t="s">
        <v>591</v>
      </c>
      <c r="AC101" s="417">
        <v>0</v>
      </c>
      <c r="AD101" s="316" t="s">
        <v>337</v>
      </c>
      <c r="AE101" s="309"/>
      <c r="AF101" s="477"/>
      <c r="BS101" s="157" t="str">
        <f>IF('INPUT &amp; OUTPUT'!$B$14="Reconfiguration of Lot",AK101,IF('INPUT &amp; OUTPUT'!$B$14="Material Change of Use",E101,""))</f>
        <v/>
      </c>
      <c r="BT101" s="161"/>
      <c r="BU101" s="161"/>
      <c r="BV101" s="161"/>
      <c r="BW101" s="157" t="str">
        <f>IF('INPUT &amp; OUTPUT'!$B$14="Reconfiguration of Lot",IF(AK101&lt;&gt;"",$AO$8,""),IF('INPUT &amp; OUTPUT'!$B$14="Material Change of Use",I101,""))</f>
        <v/>
      </c>
      <c r="BX101" s="161"/>
      <c r="BY101" s="161"/>
      <c r="BZ101" s="157" t="str">
        <f>IF('INPUT &amp; OUTPUT'!$B$14="Reconfiguration of Lot",IF(BW101&lt;&gt;"",$AR$8,""),IF('INPUT &amp; OUTPUT'!$B$14="Material Change of Use",L101,""))</f>
        <v/>
      </c>
      <c r="CA101" s="157" t="str">
        <f>IF('INPUT &amp; OUTPUT'!$B$14="Reconfiguration of Lot",IF(BW101&lt;&gt;"",$AS$8,""),IF('INPUT &amp; OUTPUT'!$B$14="Material Change of Use",M101,""))</f>
        <v/>
      </c>
      <c r="CB101" s="157" t="str">
        <f>IF('INPUT &amp; OUTPUT'!$B$14="Reconfiguration of Lot",AT101,IF('INPUT &amp; OUTPUT'!$B$14="Material Change of Use",N101,""))</f>
        <v/>
      </c>
      <c r="CC101" s="196"/>
      <c r="CD101" s="157" t="str">
        <f>IF('INPUT &amp; OUTPUT'!$B$14="Reconfiguration of Lot",AV101,IF('INPUT &amp; OUTPUT'!$B$14="Material Change of Use",P101,""))</f>
        <v/>
      </c>
      <c r="CE101" s="157" t="str">
        <f>IF('INPUT &amp; OUTPUT'!$B$14="Reconfiguration of Lot",AW101,IF('INPUT &amp; OUTPUT'!$B$14="Material Change of Use",Q101,""))</f>
        <v/>
      </c>
      <c r="CF101" s="157" t="str">
        <f>IF('INPUT &amp; OUTPUT'!$B$14="Reconfiguration of Lot",AX101,IF('INPUT &amp; OUTPUT'!$B$14="Material Change of Use",R101,""))</f>
        <v/>
      </c>
      <c r="CG101" s="196"/>
      <c r="CH101" s="157" t="str">
        <f>IF('INPUT &amp; OUTPUT'!$B$14="Reconfiguration of Lot",BA101,IF('INPUT &amp; OUTPUT'!$B$14="Material Change of Use",T101,""))</f>
        <v/>
      </c>
      <c r="CI101" s="157" t="str">
        <f>IF('INPUT &amp; OUTPUT'!$B$14="Reconfiguration of Lot",BB101,IF('INPUT &amp; OUTPUT'!$B$14="Material Change of Use",U101,""))</f>
        <v/>
      </c>
      <c r="CJ101" s="157" t="str">
        <f>IF('INPUT &amp; OUTPUT'!$B$14="Reconfiguration of Lot",BC101,IF('INPUT &amp; OUTPUT'!$B$14="Material Change of Use",V101,""))</f>
        <v/>
      </c>
      <c r="CK101" s="196"/>
      <c r="CL101" s="236"/>
      <c r="CM101" s="239"/>
      <c r="CN101" s="157" t="str">
        <f>IF('INPUT &amp; OUTPUT'!$B$14="Reconfiguration of Lot",BG101,IF('INPUT &amp; OUTPUT'!$B$14="Material Change of Use",X101,""))</f>
        <v/>
      </c>
      <c r="CO101" s="199" t="str">
        <f>IF('INPUT &amp; OUTPUT'!$B$14="Reconfiguration of Lot",BH101,IF('INPUT &amp; OUTPUT'!$B$14="Material Change of Use",Y101,""))</f>
        <v/>
      </c>
      <c r="CP101" s="157" t="str">
        <f>IF('INPUT &amp; OUTPUT'!$B$14="Reconfiguration of Lot",BI101,IF('INPUT &amp; OUTPUT'!$B$14="Material Change of Use",Z101,""))</f>
        <v/>
      </c>
      <c r="CQ101" s="161"/>
      <c r="CR101" s="244" t="str">
        <f>IF('INPUT &amp; OUTPUT'!$B$14="Reconfiguration of Lot",BJ101,IF('INPUT &amp; OUTPUT'!$B$14="Material Change of Use",AB101,""))</f>
        <v/>
      </c>
      <c r="CS101" s="198" t="str">
        <f>IF('INPUT &amp; OUTPUT'!$B$14="Reconfiguration of Lot",BK101,IF('INPUT &amp; OUTPUT'!$B$14="Material Change of Use",AC101,""))</f>
        <v/>
      </c>
      <c r="CT101" s="199" t="str">
        <f>IF('INPUT &amp; OUTPUT'!$B$14="Reconfiguration of Lot",BL101,IF('INPUT &amp; OUTPUT'!$B$14="Material Change of Use",AD101,""))</f>
        <v/>
      </c>
      <c r="CU101" s="161"/>
      <c r="CV101" s="161"/>
      <c r="CW101" s="160"/>
    </row>
    <row r="102" spans="3:101" ht="12.75" customHeight="1" x14ac:dyDescent="0.25">
      <c r="C102" s="437" t="s">
        <v>133</v>
      </c>
      <c r="D102" s="437" t="s">
        <v>386</v>
      </c>
      <c r="E102" s="316" t="s">
        <v>703</v>
      </c>
      <c r="F102" s="416"/>
      <c r="G102" s="439"/>
      <c r="H102" s="439"/>
      <c r="I102" s="316" t="s">
        <v>133</v>
      </c>
      <c r="J102" s="311"/>
      <c r="K102" s="311"/>
      <c r="L102" s="440" t="s">
        <v>18</v>
      </c>
      <c r="M102" s="440">
        <v>1.7</v>
      </c>
      <c r="N102" s="316" t="s">
        <v>133</v>
      </c>
      <c r="O102" s="311"/>
      <c r="P102" s="440" t="s">
        <v>387</v>
      </c>
      <c r="Q102" s="440">
        <v>0.1</v>
      </c>
      <c r="R102" s="316" t="s">
        <v>133</v>
      </c>
      <c r="S102" s="311"/>
      <c r="T102" s="440" t="s">
        <v>387</v>
      </c>
      <c r="U102" s="440">
        <v>2.7999999999999997E-2</v>
      </c>
      <c r="V102" s="316" t="s">
        <v>591</v>
      </c>
      <c r="W102" s="416"/>
      <c r="X102" s="417" t="s">
        <v>591</v>
      </c>
      <c r="Y102" s="417" t="s">
        <v>0</v>
      </c>
      <c r="Z102" s="316" t="s">
        <v>591</v>
      </c>
      <c r="AA102" s="312"/>
      <c r="AB102" s="417" t="s">
        <v>591</v>
      </c>
      <c r="AC102" s="417">
        <v>0</v>
      </c>
      <c r="AD102" s="316" t="s">
        <v>68</v>
      </c>
      <c r="AE102" s="476"/>
      <c r="AF102" s="477"/>
      <c r="BS102" s="157" t="str">
        <f>IF('INPUT &amp; OUTPUT'!$B$14="Reconfiguration of Lot",AK102,IF('INPUT &amp; OUTPUT'!$B$14="Material Change of Use",E102,""))</f>
        <v/>
      </c>
      <c r="BT102" s="161"/>
      <c r="BU102" s="161"/>
      <c r="BV102" s="161"/>
      <c r="BW102" s="157" t="str">
        <f>IF('INPUT &amp; OUTPUT'!$B$14="Reconfiguration of Lot",IF(AK102&lt;&gt;"",$AO$8,""),IF('INPUT &amp; OUTPUT'!$B$14="Material Change of Use",I102,""))</f>
        <v/>
      </c>
      <c r="BX102" s="161"/>
      <c r="BY102" s="161"/>
      <c r="BZ102" s="157" t="str">
        <f>IF('INPUT &amp; OUTPUT'!$B$14="Reconfiguration of Lot",IF(BW102&lt;&gt;"",$AR$8,""),IF('INPUT &amp; OUTPUT'!$B$14="Material Change of Use",L102,""))</f>
        <v/>
      </c>
      <c r="CA102" s="157" t="str">
        <f>IF('INPUT &amp; OUTPUT'!$B$14="Reconfiguration of Lot",IF(BW102&lt;&gt;"",$AS$8,""),IF('INPUT &amp; OUTPUT'!$B$14="Material Change of Use",M102,""))</f>
        <v/>
      </c>
      <c r="CB102" s="157" t="str">
        <f>IF('INPUT &amp; OUTPUT'!$B$14="Reconfiguration of Lot",AT102,IF('INPUT &amp; OUTPUT'!$B$14="Material Change of Use",N102,""))</f>
        <v/>
      </c>
      <c r="CC102" s="196"/>
      <c r="CD102" s="157" t="str">
        <f>IF('INPUT &amp; OUTPUT'!$B$14="Reconfiguration of Lot",AV102,IF('INPUT &amp; OUTPUT'!$B$14="Material Change of Use",P102,""))</f>
        <v/>
      </c>
      <c r="CE102" s="157" t="str">
        <f>IF('INPUT &amp; OUTPUT'!$B$14="Reconfiguration of Lot",AW102,IF('INPUT &amp; OUTPUT'!$B$14="Material Change of Use",Q102,""))</f>
        <v/>
      </c>
      <c r="CF102" s="157" t="str">
        <f>IF('INPUT &amp; OUTPUT'!$B$14="Reconfiguration of Lot",AX102,IF('INPUT &amp; OUTPUT'!$B$14="Material Change of Use",R102,""))</f>
        <v/>
      </c>
      <c r="CG102" s="196"/>
      <c r="CH102" s="157" t="str">
        <f>IF('INPUT &amp; OUTPUT'!$B$14="Reconfiguration of Lot",BA102,IF('INPUT &amp; OUTPUT'!$B$14="Material Change of Use",T102,""))</f>
        <v/>
      </c>
      <c r="CI102" s="157" t="str">
        <f>IF('INPUT &amp; OUTPUT'!$B$14="Reconfiguration of Lot",BB102,IF('INPUT &amp; OUTPUT'!$B$14="Material Change of Use",U102,""))</f>
        <v/>
      </c>
      <c r="CJ102" s="157" t="str">
        <f>IF('INPUT &amp; OUTPUT'!$B$14="Reconfiguration of Lot",BC102,IF('INPUT &amp; OUTPUT'!$B$14="Material Change of Use",V102,""))</f>
        <v/>
      </c>
      <c r="CK102" s="196"/>
      <c r="CL102" s="236"/>
      <c r="CM102" s="239"/>
      <c r="CN102" s="157" t="str">
        <f>IF('INPUT &amp; OUTPUT'!$B$14="Reconfiguration of Lot",BG102,IF('INPUT &amp; OUTPUT'!$B$14="Material Change of Use",X102,""))</f>
        <v/>
      </c>
      <c r="CO102" s="199" t="str">
        <f>IF('INPUT &amp; OUTPUT'!$B$14="Reconfiguration of Lot",BH102,IF('INPUT &amp; OUTPUT'!$B$14="Material Change of Use",Y102,""))</f>
        <v/>
      </c>
      <c r="CP102" s="157" t="str">
        <f>IF('INPUT &amp; OUTPUT'!$B$14="Reconfiguration of Lot",BI102,IF('INPUT &amp; OUTPUT'!$B$14="Material Change of Use",Z102,""))</f>
        <v/>
      </c>
      <c r="CQ102" s="161"/>
      <c r="CR102" s="244" t="str">
        <f>IF('INPUT &amp; OUTPUT'!$B$14="Reconfiguration of Lot",BJ102,IF('INPUT &amp; OUTPUT'!$B$14="Material Change of Use",AB102,""))</f>
        <v/>
      </c>
      <c r="CS102" s="198" t="str">
        <f>IF('INPUT &amp; OUTPUT'!$B$14="Reconfiguration of Lot",BK102,IF('INPUT &amp; OUTPUT'!$B$14="Material Change of Use",AC102,""))</f>
        <v/>
      </c>
      <c r="CT102" s="199" t="str">
        <f>IF('INPUT &amp; OUTPUT'!$B$14="Reconfiguration of Lot",BL102,IF('INPUT &amp; OUTPUT'!$B$14="Material Change of Use",AD102,""))</f>
        <v/>
      </c>
      <c r="CU102" s="161"/>
      <c r="CV102" s="161"/>
      <c r="CW102" s="160"/>
    </row>
    <row r="103" spans="3:101" ht="12.75" customHeight="1" x14ac:dyDescent="0.25">
      <c r="C103" s="471" t="s">
        <v>483</v>
      </c>
      <c r="D103" s="471" t="s">
        <v>483</v>
      </c>
      <c r="E103" s="316" t="s">
        <v>483</v>
      </c>
      <c r="F103" s="416"/>
      <c r="G103" s="439"/>
      <c r="H103" s="439"/>
      <c r="I103" s="472" t="s">
        <v>93</v>
      </c>
      <c r="J103" s="311"/>
      <c r="K103" s="311"/>
      <c r="L103" s="440" t="s">
        <v>92</v>
      </c>
      <c r="M103" s="440">
        <v>0</v>
      </c>
      <c r="N103" s="472" t="s">
        <v>483</v>
      </c>
      <c r="O103" s="311"/>
      <c r="P103" s="440" t="s">
        <v>238</v>
      </c>
      <c r="Q103" s="440">
        <v>0</v>
      </c>
      <c r="R103" s="472" t="s">
        <v>483</v>
      </c>
      <c r="S103" s="311"/>
      <c r="T103" s="440" t="s">
        <v>92</v>
      </c>
      <c r="U103" s="440">
        <v>0</v>
      </c>
      <c r="V103" s="316" t="s">
        <v>591</v>
      </c>
      <c r="W103" s="416"/>
      <c r="X103" s="417" t="s">
        <v>591</v>
      </c>
      <c r="Y103" s="417" t="s">
        <v>0</v>
      </c>
      <c r="Z103" s="316" t="s">
        <v>591</v>
      </c>
      <c r="AA103" s="312"/>
      <c r="AB103" s="417" t="s">
        <v>591</v>
      </c>
      <c r="AC103" s="417">
        <v>0</v>
      </c>
      <c r="AD103" s="472" t="s">
        <v>67</v>
      </c>
      <c r="AE103" s="476"/>
      <c r="AF103" s="477"/>
      <c r="BS103" s="157" t="str">
        <f>IF('INPUT &amp; OUTPUT'!$B$14="Reconfiguration of Lot",AK103,IF('INPUT &amp; OUTPUT'!$B$14="Material Change of Use",E103,""))</f>
        <v/>
      </c>
      <c r="BT103" s="161"/>
      <c r="BU103" s="161"/>
      <c r="BV103" s="161"/>
      <c r="BW103" s="157" t="str">
        <f>IF('INPUT &amp; OUTPUT'!$B$14="Reconfiguration of Lot",IF(AK103&lt;&gt;"",$AO$8,""),IF('INPUT &amp; OUTPUT'!$B$14="Material Change of Use",I103,""))</f>
        <v/>
      </c>
      <c r="BX103" s="161"/>
      <c r="BY103" s="161"/>
      <c r="BZ103" s="157" t="str">
        <f>IF('INPUT &amp; OUTPUT'!$B$14="Reconfiguration of Lot",IF(BW103&lt;&gt;"",$AR$8,""),IF('INPUT &amp; OUTPUT'!$B$14="Material Change of Use",L103,""))</f>
        <v/>
      </c>
      <c r="CA103" s="157" t="str">
        <f>IF('INPUT &amp; OUTPUT'!$B$14="Reconfiguration of Lot",IF(BW103&lt;&gt;"",$AS$8,""),IF('INPUT &amp; OUTPUT'!$B$14="Material Change of Use",M103,""))</f>
        <v/>
      </c>
      <c r="CB103" s="157" t="str">
        <f>IF('INPUT &amp; OUTPUT'!$B$14="Reconfiguration of Lot",AT103,IF('INPUT &amp; OUTPUT'!$B$14="Material Change of Use",N103,""))</f>
        <v/>
      </c>
      <c r="CC103" s="196"/>
      <c r="CD103" s="157" t="str">
        <f>IF('INPUT &amp; OUTPUT'!$B$14="Reconfiguration of Lot",AV103,IF('INPUT &amp; OUTPUT'!$B$14="Material Change of Use",P103,""))</f>
        <v/>
      </c>
      <c r="CE103" s="157" t="str">
        <f>IF('INPUT &amp; OUTPUT'!$B$14="Reconfiguration of Lot",AW103,IF('INPUT &amp; OUTPUT'!$B$14="Material Change of Use",Q103,""))</f>
        <v/>
      </c>
      <c r="CF103" s="157" t="str">
        <f>IF('INPUT &amp; OUTPUT'!$B$14="Reconfiguration of Lot",AX103,IF('INPUT &amp; OUTPUT'!$B$14="Material Change of Use",R103,""))</f>
        <v/>
      </c>
      <c r="CG103" s="196"/>
      <c r="CH103" s="157" t="str">
        <f>IF('INPUT &amp; OUTPUT'!$B$14="Reconfiguration of Lot",BA103,IF('INPUT &amp; OUTPUT'!$B$14="Material Change of Use",T103,""))</f>
        <v/>
      </c>
      <c r="CI103" s="157" t="str">
        <f>IF('INPUT &amp; OUTPUT'!$B$14="Reconfiguration of Lot",BB103,IF('INPUT &amp; OUTPUT'!$B$14="Material Change of Use",U103,""))</f>
        <v/>
      </c>
      <c r="CJ103" s="157" t="str">
        <f>IF('INPUT &amp; OUTPUT'!$B$14="Reconfiguration of Lot",BC103,IF('INPUT &amp; OUTPUT'!$B$14="Material Change of Use",V103,""))</f>
        <v/>
      </c>
      <c r="CK103" s="196"/>
      <c r="CL103" s="236"/>
      <c r="CM103" s="239"/>
      <c r="CN103" s="157" t="str">
        <f>IF('INPUT &amp; OUTPUT'!$B$14="Reconfiguration of Lot",BG103,IF('INPUT &amp; OUTPUT'!$B$14="Material Change of Use",X103,""))</f>
        <v/>
      </c>
      <c r="CO103" s="199" t="str">
        <f>IF('INPUT &amp; OUTPUT'!$B$14="Reconfiguration of Lot",BH103,IF('INPUT &amp; OUTPUT'!$B$14="Material Change of Use",Y103,""))</f>
        <v/>
      </c>
      <c r="CP103" s="157" t="str">
        <f>IF('INPUT &amp; OUTPUT'!$B$14="Reconfiguration of Lot",BI103,IF('INPUT &amp; OUTPUT'!$B$14="Material Change of Use",Z103,""))</f>
        <v/>
      </c>
      <c r="CQ103" s="161"/>
      <c r="CR103" s="244" t="str">
        <f>IF('INPUT &amp; OUTPUT'!$B$14="Reconfiguration of Lot",BJ103,IF('INPUT &amp; OUTPUT'!$B$14="Material Change of Use",AB103,""))</f>
        <v/>
      </c>
      <c r="CS103" s="198" t="str">
        <f>IF('INPUT &amp; OUTPUT'!$B$14="Reconfiguration of Lot",BK103,IF('INPUT &amp; OUTPUT'!$B$14="Material Change of Use",AC103,""))</f>
        <v/>
      </c>
      <c r="CT103" s="199" t="str">
        <f>IF('INPUT &amp; OUTPUT'!$B$14="Reconfiguration of Lot",BL103,IF('INPUT &amp; OUTPUT'!$B$14="Material Change of Use",AD103,""))</f>
        <v/>
      </c>
      <c r="CU103" s="161"/>
      <c r="CV103" s="161"/>
      <c r="CW103" s="160"/>
    </row>
    <row r="104" spans="3:101" ht="12.75" customHeight="1" x14ac:dyDescent="0.25">
      <c r="C104" s="471" t="s">
        <v>484</v>
      </c>
      <c r="D104" s="313" t="s">
        <v>299</v>
      </c>
      <c r="E104" s="316" t="s">
        <v>921</v>
      </c>
      <c r="F104" s="416"/>
      <c r="G104" s="439"/>
      <c r="H104" s="439"/>
      <c r="I104" s="472" t="s">
        <v>55</v>
      </c>
      <c r="J104" s="416"/>
      <c r="K104" s="416"/>
      <c r="L104" s="440" t="s">
        <v>392</v>
      </c>
      <c r="M104" s="440">
        <v>0.17199999999999999</v>
      </c>
      <c r="N104" s="472" t="s">
        <v>556</v>
      </c>
      <c r="O104" s="359"/>
      <c r="P104" s="440" t="s">
        <v>55</v>
      </c>
      <c r="Q104" s="440">
        <v>20</v>
      </c>
      <c r="R104" s="472" t="s">
        <v>556</v>
      </c>
      <c r="S104" s="416"/>
      <c r="T104" s="440" t="s">
        <v>55</v>
      </c>
      <c r="U104" s="440">
        <v>5.6</v>
      </c>
      <c r="V104" s="316" t="s">
        <v>591</v>
      </c>
      <c r="W104" s="416"/>
      <c r="X104" s="417" t="s">
        <v>591</v>
      </c>
      <c r="Y104" s="417" t="s">
        <v>0</v>
      </c>
      <c r="Z104" s="316" t="s">
        <v>253</v>
      </c>
      <c r="AA104" s="442"/>
      <c r="AB104" s="417" t="s">
        <v>347</v>
      </c>
      <c r="AC104" s="417">
        <v>2.5000000000000001E-3</v>
      </c>
      <c r="AD104" s="472" t="s">
        <v>63</v>
      </c>
      <c r="AE104" s="308"/>
      <c r="AF104" s="477"/>
      <c r="BS104" s="157" t="str">
        <f>IF('INPUT &amp; OUTPUT'!$B$14="Reconfiguration of Lot",AK104,IF('INPUT &amp; OUTPUT'!$B$14="Material Change of Use",E104,""))</f>
        <v/>
      </c>
      <c r="BT104" s="161"/>
      <c r="BU104" s="161"/>
      <c r="BV104" s="161"/>
      <c r="BW104" s="157" t="str">
        <f>IF('INPUT &amp; OUTPUT'!$B$14="Reconfiguration of Lot",IF(AK104&lt;&gt;"",$AO$8,""),IF('INPUT &amp; OUTPUT'!$B$14="Material Change of Use",I104,""))</f>
        <v/>
      </c>
      <c r="BX104" s="161"/>
      <c r="BY104" s="161"/>
      <c r="BZ104" s="157" t="str">
        <f>IF('INPUT &amp; OUTPUT'!$B$14="Reconfiguration of Lot",IF(BW104&lt;&gt;"",$AR$8,""),IF('INPUT &amp; OUTPUT'!$B$14="Material Change of Use",L104,""))</f>
        <v/>
      </c>
      <c r="CA104" s="157" t="str">
        <f>IF('INPUT &amp; OUTPUT'!$B$14="Reconfiguration of Lot",IF(BW104&lt;&gt;"",$AS$8,""),IF('INPUT &amp; OUTPUT'!$B$14="Material Change of Use",M104,""))</f>
        <v/>
      </c>
      <c r="CB104" s="157" t="str">
        <f>IF('INPUT &amp; OUTPUT'!$B$14="Reconfiguration of Lot",AT104,IF('INPUT &amp; OUTPUT'!$B$14="Material Change of Use",N104,""))</f>
        <v/>
      </c>
      <c r="CC104" s="196"/>
      <c r="CD104" s="157" t="str">
        <f>IF('INPUT &amp; OUTPUT'!$B$14="Reconfiguration of Lot",AV104,IF('INPUT &amp; OUTPUT'!$B$14="Material Change of Use",P104,""))</f>
        <v/>
      </c>
      <c r="CE104" s="157" t="str">
        <f>IF('INPUT &amp; OUTPUT'!$B$14="Reconfiguration of Lot",AW104,IF('INPUT &amp; OUTPUT'!$B$14="Material Change of Use",Q104,""))</f>
        <v/>
      </c>
      <c r="CF104" s="157" t="str">
        <f>IF('INPUT &amp; OUTPUT'!$B$14="Reconfiguration of Lot",AX104,IF('INPUT &amp; OUTPUT'!$B$14="Material Change of Use",R104,""))</f>
        <v/>
      </c>
      <c r="CG104" s="196"/>
      <c r="CH104" s="157" t="str">
        <f>IF('INPUT &amp; OUTPUT'!$B$14="Reconfiguration of Lot",BA104,IF('INPUT &amp; OUTPUT'!$B$14="Material Change of Use",T104,""))</f>
        <v/>
      </c>
      <c r="CI104" s="157" t="str">
        <f>IF('INPUT &amp; OUTPUT'!$B$14="Reconfiguration of Lot",BB104,IF('INPUT &amp; OUTPUT'!$B$14="Material Change of Use",U104,""))</f>
        <v/>
      </c>
      <c r="CJ104" s="157" t="str">
        <f>IF('INPUT &amp; OUTPUT'!$B$14="Reconfiguration of Lot",BC104,IF('INPUT &amp; OUTPUT'!$B$14="Material Change of Use",V104,""))</f>
        <v/>
      </c>
      <c r="CK104" s="196"/>
      <c r="CL104" s="236"/>
      <c r="CM104" s="239"/>
      <c r="CN104" s="157" t="str">
        <f>IF('INPUT &amp; OUTPUT'!$B$14="Reconfiguration of Lot",BG104,IF('INPUT &amp; OUTPUT'!$B$14="Material Change of Use",X104,""))</f>
        <v/>
      </c>
      <c r="CO104" s="199" t="str">
        <f>IF('INPUT &amp; OUTPUT'!$B$14="Reconfiguration of Lot",BH104,IF('INPUT &amp; OUTPUT'!$B$14="Material Change of Use",Y104,""))</f>
        <v/>
      </c>
      <c r="CP104" s="157" t="str">
        <f>IF('INPUT &amp; OUTPUT'!$B$14="Reconfiguration of Lot",BI104,IF('INPUT &amp; OUTPUT'!$B$14="Material Change of Use",Z104,""))</f>
        <v/>
      </c>
      <c r="CQ104" s="161"/>
      <c r="CR104" s="244" t="str">
        <f>IF('INPUT &amp; OUTPUT'!$B$14="Reconfiguration of Lot",BJ104,IF('INPUT &amp; OUTPUT'!$B$14="Material Change of Use",AB104,""))</f>
        <v/>
      </c>
      <c r="CS104" s="198" t="str">
        <f>IF('INPUT &amp; OUTPUT'!$B$14="Reconfiguration of Lot",BK104,IF('INPUT &amp; OUTPUT'!$B$14="Material Change of Use",AC104,""))</f>
        <v/>
      </c>
      <c r="CT104" s="199" t="str">
        <f>IF('INPUT &amp; OUTPUT'!$B$14="Reconfiguration of Lot",BL104,IF('INPUT &amp; OUTPUT'!$B$14="Material Change of Use",AD104,""))</f>
        <v/>
      </c>
      <c r="CU104" s="161"/>
      <c r="CV104" s="161"/>
      <c r="CW104" s="160"/>
    </row>
    <row r="105" spans="3:101" ht="12.75" customHeight="1" x14ac:dyDescent="0.25">
      <c r="C105" s="471" t="s">
        <v>484</v>
      </c>
      <c r="D105" s="313" t="s">
        <v>299</v>
      </c>
      <c r="E105" s="316" t="s">
        <v>922</v>
      </c>
      <c r="F105" s="416"/>
      <c r="G105" s="439"/>
      <c r="H105" s="439"/>
      <c r="I105" s="472" t="s">
        <v>55</v>
      </c>
      <c r="J105" s="416"/>
      <c r="K105" s="416"/>
      <c r="L105" s="440" t="s">
        <v>392</v>
      </c>
      <c r="M105" s="440">
        <v>0.17199999999999999</v>
      </c>
      <c r="N105" s="472" t="s">
        <v>393</v>
      </c>
      <c r="O105" s="359"/>
      <c r="P105" s="440" t="s">
        <v>55</v>
      </c>
      <c r="Q105" s="440">
        <v>30</v>
      </c>
      <c r="R105" s="472" t="s">
        <v>393</v>
      </c>
      <c r="S105" s="416"/>
      <c r="T105" s="440" t="s">
        <v>55</v>
      </c>
      <c r="U105" s="440">
        <v>8.4</v>
      </c>
      <c r="V105" s="316" t="s">
        <v>591</v>
      </c>
      <c r="W105" s="416"/>
      <c r="X105" s="417" t="s">
        <v>591</v>
      </c>
      <c r="Y105" s="417" t="s">
        <v>0</v>
      </c>
      <c r="Z105" s="316" t="s">
        <v>253</v>
      </c>
      <c r="AA105" s="442"/>
      <c r="AB105" s="417" t="s">
        <v>347</v>
      </c>
      <c r="AC105" s="417">
        <v>2.5000000000000001E-3</v>
      </c>
      <c r="AD105" s="472" t="s">
        <v>63</v>
      </c>
      <c r="AE105" s="308"/>
      <c r="AF105" s="477"/>
      <c r="BS105" s="157" t="str">
        <f>IF('INPUT &amp; OUTPUT'!$B$14="Reconfiguration of Lot",AK105,IF('INPUT &amp; OUTPUT'!$B$14="Material Change of Use",E105,""))</f>
        <v/>
      </c>
      <c r="BT105" s="161"/>
      <c r="BU105" s="161"/>
      <c r="BV105" s="161"/>
      <c r="BW105" s="157" t="str">
        <f>IF('INPUT &amp; OUTPUT'!$B$14="Reconfiguration of Lot",IF(AK105&lt;&gt;"",$AO$8,""),IF('INPUT &amp; OUTPUT'!$B$14="Material Change of Use",I105,""))</f>
        <v/>
      </c>
      <c r="BX105" s="161"/>
      <c r="BY105" s="161"/>
      <c r="BZ105" s="157" t="str">
        <f>IF('INPUT &amp; OUTPUT'!$B$14="Reconfiguration of Lot",IF(BW105&lt;&gt;"",$AR$8,""),IF('INPUT &amp; OUTPUT'!$B$14="Material Change of Use",L105,""))</f>
        <v/>
      </c>
      <c r="CA105" s="157" t="str">
        <f>IF('INPUT &amp; OUTPUT'!$B$14="Reconfiguration of Lot",IF(BW105&lt;&gt;"",$AS$8,""),IF('INPUT &amp; OUTPUT'!$B$14="Material Change of Use",M105,""))</f>
        <v/>
      </c>
      <c r="CB105" s="157" t="str">
        <f>IF('INPUT &amp; OUTPUT'!$B$14="Reconfiguration of Lot",AT105,IF('INPUT &amp; OUTPUT'!$B$14="Material Change of Use",N105,""))</f>
        <v/>
      </c>
      <c r="CC105" s="196"/>
      <c r="CD105" s="157" t="str">
        <f>IF('INPUT &amp; OUTPUT'!$B$14="Reconfiguration of Lot",AV105,IF('INPUT &amp; OUTPUT'!$B$14="Material Change of Use",P105,""))</f>
        <v/>
      </c>
      <c r="CE105" s="157" t="str">
        <f>IF('INPUT &amp; OUTPUT'!$B$14="Reconfiguration of Lot",AW105,IF('INPUT &amp; OUTPUT'!$B$14="Material Change of Use",Q105,""))</f>
        <v/>
      </c>
      <c r="CF105" s="157" t="str">
        <f>IF('INPUT &amp; OUTPUT'!$B$14="Reconfiguration of Lot",AX105,IF('INPUT &amp; OUTPUT'!$B$14="Material Change of Use",R105,""))</f>
        <v/>
      </c>
      <c r="CG105" s="196"/>
      <c r="CH105" s="157" t="str">
        <f>IF('INPUT &amp; OUTPUT'!$B$14="Reconfiguration of Lot",BA105,IF('INPUT &amp; OUTPUT'!$B$14="Material Change of Use",T105,""))</f>
        <v/>
      </c>
      <c r="CI105" s="157" t="str">
        <f>IF('INPUT &amp; OUTPUT'!$B$14="Reconfiguration of Lot",BB105,IF('INPUT &amp; OUTPUT'!$B$14="Material Change of Use",U105,""))</f>
        <v/>
      </c>
      <c r="CJ105" s="157" t="str">
        <f>IF('INPUT &amp; OUTPUT'!$B$14="Reconfiguration of Lot",BC105,IF('INPUT &amp; OUTPUT'!$B$14="Material Change of Use",V105,""))</f>
        <v/>
      </c>
      <c r="CK105" s="196"/>
      <c r="CL105" s="236"/>
      <c r="CM105" s="239"/>
      <c r="CN105" s="157" t="str">
        <f>IF('INPUT &amp; OUTPUT'!$B$14="Reconfiguration of Lot",BG105,IF('INPUT &amp; OUTPUT'!$B$14="Material Change of Use",X105,""))</f>
        <v/>
      </c>
      <c r="CO105" s="199" t="str">
        <f>IF('INPUT &amp; OUTPUT'!$B$14="Reconfiguration of Lot",BH105,IF('INPUT &amp; OUTPUT'!$B$14="Material Change of Use",Y105,""))</f>
        <v/>
      </c>
      <c r="CP105" s="157" t="str">
        <f>IF('INPUT &amp; OUTPUT'!$B$14="Reconfiguration of Lot",BI105,IF('INPUT &amp; OUTPUT'!$B$14="Material Change of Use",Z105,""))</f>
        <v/>
      </c>
      <c r="CQ105" s="161"/>
      <c r="CR105" s="244" t="str">
        <f>IF('INPUT &amp; OUTPUT'!$B$14="Reconfiguration of Lot",BJ105,IF('INPUT &amp; OUTPUT'!$B$14="Material Change of Use",AB105,""))</f>
        <v/>
      </c>
      <c r="CS105" s="198" t="str">
        <f>IF('INPUT &amp; OUTPUT'!$B$14="Reconfiguration of Lot",BK105,IF('INPUT &amp; OUTPUT'!$B$14="Material Change of Use",AC105,""))</f>
        <v/>
      </c>
      <c r="CT105" s="199" t="str">
        <f>IF('INPUT &amp; OUTPUT'!$B$14="Reconfiguration of Lot",BL105,IF('INPUT &amp; OUTPUT'!$B$14="Material Change of Use",AD105,""))</f>
        <v/>
      </c>
      <c r="CU105" s="161"/>
      <c r="CV105" s="161"/>
      <c r="CW105" s="160"/>
    </row>
    <row r="106" spans="3:101" ht="12.75" customHeight="1" x14ac:dyDescent="0.25">
      <c r="C106" s="471" t="s">
        <v>484</v>
      </c>
      <c r="D106" s="313" t="s">
        <v>299</v>
      </c>
      <c r="E106" s="316" t="s">
        <v>923</v>
      </c>
      <c r="F106" s="439"/>
      <c r="G106" s="439"/>
      <c r="H106" s="439"/>
      <c r="I106" s="472" t="s">
        <v>55</v>
      </c>
      <c r="J106" s="439"/>
      <c r="K106" s="439"/>
      <c r="L106" s="440" t="s">
        <v>392</v>
      </c>
      <c r="M106" s="440">
        <v>0.17199999999999999</v>
      </c>
      <c r="N106" s="472" t="s">
        <v>394</v>
      </c>
      <c r="O106" s="464"/>
      <c r="P106" s="440" t="s">
        <v>387</v>
      </c>
      <c r="Q106" s="440" t="s">
        <v>395</v>
      </c>
      <c r="R106" s="472" t="s">
        <v>394</v>
      </c>
      <c r="S106" s="439"/>
      <c r="T106" s="440" t="s">
        <v>387</v>
      </c>
      <c r="U106" s="440" t="s">
        <v>396</v>
      </c>
      <c r="V106" s="316" t="s">
        <v>591</v>
      </c>
      <c r="W106" s="416"/>
      <c r="X106" s="417" t="s">
        <v>591</v>
      </c>
      <c r="Y106" s="417" t="s">
        <v>0</v>
      </c>
      <c r="Z106" s="316" t="s">
        <v>253</v>
      </c>
      <c r="AA106" s="463"/>
      <c r="AB106" s="440" t="s">
        <v>347</v>
      </c>
      <c r="AC106" s="440">
        <v>2.5000000000000001E-3</v>
      </c>
      <c r="AD106" s="472" t="s">
        <v>63</v>
      </c>
      <c r="AE106" s="308"/>
      <c r="AF106" s="477"/>
      <c r="BS106" s="157" t="str">
        <f>IF('INPUT &amp; OUTPUT'!$B$14="Reconfiguration of Lot",AK106,IF('INPUT &amp; OUTPUT'!$B$14="Material Change of Use",E106,""))</f>
        <v/>
      </c>
      <c r="BT106" s="161"/>
      <c r="BU106" s="161"/>
      <c r="BV106" s="161"/>
      <c r="BW106" s="157" t="str">
        <f>IF('INPUT &amp; OUTPUT'!$B$14="Reconfiguration of Lot",IF(AK106&lt;&gt;"",$AO$8,""),IF('INPUT &amp; OUTPUT'!$B$14="Material Change of Use",I106,""))</f>
        <v/>
      </c>
      <c r="BX106" s="161"/>
      <c r="BY106" s="161"/>
      <c r="BZ106" s="157" t="str">
        <f>IF('INPUT &amp; OUTPUT'!$B$14="Reconfiguration of Lot",IF(BW106&lt;&gt;"",$AR$8,""),IF('INPUT &amp; OUTPUT'!$B$14="Material Change of Use",L106,""))</f>
        <v/>
      </c>
      <c r="CA106" s="157" t="str">
        <f>IF('INPUT &amp; OUTPUT'!$B$14="Reconfiguration of Lot",IF(BW106&lt;&gt;"",$AS$8,""),IF('INPUT &amp; OUTPUT'!$B$14="Material Change of Use",M106,""))</f>
        <v/>
      </c>
      <c r="CB106" s="157" t="str">
        <f>IF('INPUT &amp; OUTPUT'!$B$14="Reconfiguration of Lot",AT106,IF('INPUT &amp; OUTPUT'!$B$14="Material Change of Use",N106,""))</f>
        <v/>
      </c>
      <c r="CC106" s="196"/>
      <c r="CD106" s="157" t="str">
        <f>IF('INPUT &amp; OUTPUT'!$B$14="Reconfiguration of Lot",AV106,IF('INPUT &amp; OUTPUT'!$B$14="Material Change of Use",P106,""))</f>
        <v/>
      </c>
      <c r="CE106" s="157" t="str">
        <f>IF('INPUT &amp; OUTPUT'!$B$14="Reconfiguration of Lot",AW106,IF('INPUT &amp; OUTPUT'!$B$14="Material Change of Use",Q106,""))</f>
        <v/>
      </c>
      <c r="CF106" s="157" t="str">
        <f>IF('INPUT &amp; OUTPUT'!$B$14="Reconfiguration of Lot",AX106,IF('INPUT &amp; OUTPUT'!$B$14="Material Change of Use",R106,""))</f>
        <v/>
      </c>
      <c r="CG106" s="196"/>
      <c r="CH106" s="157" t="str">
        <f>IF('INPUT &amp; OUTPUT'!$B$14="Reconfiguration of Lot",BA106,IF('INPUT &amp; OUTPUT'!$B$14="Material Change of Use",T106,""))</f>
        <v/>
      </c>
      <c r="CI106" s="157" t="str">
        <f>IF('INPUT &amp; OUTPUT'!$B$14="Reconfiguration of Lot",BB106,IF('INPUT &amp; OUTPUT'!$B$14="Material Change of Use",U106,""))</f>
        <v/>
      </c>
      <c r="CJ106" s="157" t="str">
        <f>IF('INPUT &amp; OUTPUT'!$B$14="Reconfiguration of Lot",BC106,IF('INPUT &amp; OUTPUT'!$B$14="Material Change of Use",V106,""))</f>
        <v/>
      </c>
      <c r="CK106" s="196"/>
      <c r="CL106" s="236"/>
      <c r="CM106" s="239"/>
      <c r="CN106" s="157" t="str">
        <f>IF('INPUT &amp; OUTPUT'!$B$14="Reconfiguration of Lot",BG106,IF('INPUT &amp; OUTPUT'!$B$14="Material Change of Use",X106,""))</f>
        <v/>
      </c>
      <c r="CO106" s="199" t="str">
        <f>IF('INPUT &amp; OUTPUT'!$B$14="Reconfiguration of Lot",BH106,IF('INPUT &amp; OUTPUT'!$B$14="Material Change of Use",Y106,""))</f>
        <v/>
      </c>
      <c r="CP106" s="157" t="str">
        <f>IF('INPUT &amp; OUTPUT'!$B$14="Reconfiguration of Lot",BI106,IF('INPUT &amp; OUTPUT'!$B$14="Material Change of Use",Z106,""))</f>
        <v/>
      </c>
      <c r="CQ106" s="161"/>
      <c r="CR106" s="244" t="str">
        <f>IF('INPUT &amp; OUTPUT'!$B$14="Reconfiguration of Lot",BJ106,IF('INPUT &amp; OUTPUT'!$B$14="Material Change of Use",AB106,""))</f>
        <v/>
      </c>
      <c r="CS106" s="198" t="str">
        <f>IF('INPUT &amp; OUTPUT'!$B$14="Reconfiguration of Lot",BK106,IF('INPUT &amp; OUTPUT'!$B$14="Material Change of Use",AC106,""))</f>
        <v/>
      </c>
      <c r="CT106" s="199" t="str">
        <f>IF('INPUT &amp; OUTPUT'!$B$14="Reconfiguration of Lot",BL106,IF('INPUT &amp; OUTPUT'!$B$14="Material Change of Use",AD106,""))</f>
        <v/>
      </c>
      <c r="CU106" s="161"/>
      <c r="CV106" s="161"/>
      <c r="CW106" s="160"/>
    </row>
    <row r="107" spans="3:101" ht="12.75" customHeight="1" x14ac:dyDescent="0.25">
      <c r="C107" s="471" t="s">
        <v>485</v>
      </c>
      <c r="D107" s="313" t="s">
        <v>507</v>
      </c>
      <c r="E107" s="472" t="s">
        <v>485</v>
      </c>
      <c r="F107" s="439"/>
      <c r="G107" s="439"/>
      <c r="H107" s="439"/>
      <c r="I107" s="472" t="s">
        <v>590</v>
      </c>
      <c r="J107" s="439"/>
      <c r="K107" s="439"/>
      <c r="L107" s="440" t="s">
        <v>264</v>
      </c>
      <c r="M107" s="440">
        <v>0.6</v>
      </c>
      <c r="N107" s="472" t="s">
        <v>93</v>
      </c>
      <c r="O107" s="439"/>
      <c r="P107" s="440" t="s">
        <v>238</v>
      </c>
      <c r="Q107" s="440">
        <v>0</v>
      </c>
      <c r="R107" s="472" t="s">
        <v>93</v>
      </c>
      <c r="S107" s="439"/>
      <c r="T107" s="440" t="s">
        <v>92</v>
      </c>
      <c r="U107" s="440">
        <v>0</v>
      </c>
      <c r="V107" s="316" t="s">
        <v>591</v>
      </c>
      <c r="W107" s="416"/>
      <c r="X107" s="417" t="s">
        <v>591</v>
      </c>
      <c r="Y107" s="417" t="s">
        <v>0</v>
      </c>
      <c r="Z107" s="316" t="s">
        <v>253</v>
      </c>
      <c r="AA107" s="463"/>
      <c r="AB107" s="440" t="s">
        <v>347</v>
      </c>
      <c r="AC107" s="440">
        <v>2.5000000000000001E-3</v>
      </c>
      <c r="AD107" s="472" t="s">
        <v>336</v>
      </c>
      <c r="AE107" s="308"/>
      <c r="AF107" s="477"/>
      <c r="BS107" s="157" t="str">
        <f>IF('INPUT &amp; OUTPUT'!$B$14="Reconfiguration of Lot",AK107,IF('INPUT &amp; OUTPUT'!$B$14="Material Change of Use",E107,""))</f>
        <v/>
      </c>
      <c r="BT107" s="161"/>
      <c r="BU107" s="161"/>
      <c r="BV107" s="161"/>
      <c r="BW107" s="157" t="str">
        <f>IF('INPUT &amp; OUTPUT'!$B$14="Reconfiguration of Lot",IF(AK107&lt;&gt;"",$AO$8,""),IF('INPUT &amp; OUTPUT'!$B$14="Material Change of Use",I107,""))</f>
        <v/>
      </c>
      <c r="BX107" s="161"/>
      <c r="BY107" s="161"/>
      <c r="BZ107" s="157" t="str">
        <f>IF('INPUT &amp; OUTPUT'!$B$14="Reconfiguration of Lot",IF(BW107&lt;&gt;"",$AR$8,""),IF('INPUT &amp; OUTPUT'!$B$14="Material Change of Use",L107,""))</f>
        <v/>
      </c>
      <c r="CA107" s="157" t="str">
        <f>IF('INPUT &amp; OUTPUT'!$B$14="Reconfiguration of Lot",IF(BW107&lt;&gt;"",$AS$8,""),IF('INPUT &amp; OUTPUT'!$B$14="Material Change of Use",M107,""))</f>
        <v/>
      </c>
      <c r="CB107" s="157" t="str">
        <f>IF('INPUT &amp; OUTPUT'!$B$14="Reconfiguration of Lot",AT107,IF('INPUT &amp; OUTPUT'!$B$14="Material Change of Use",N107,""))</f>
        <v/>
      </c>
      <c r="CC107" s="196"/>
      <c r="CD107" s="157" t="str">
        <f>IF('INPUT &amp; OUTPUT'!$B$14="Reconfiguration of Lot",AV107,IF('INPUT &amp; OUTPUT'!$B$14="Material Change of Use",P107,""))</f>
        <v/>
      </c>
      <c r="CE107" s="157" t="str">
        <f>IF('INPUT &amp; OUTPUT'!$B$14="Reconfiguration of Lot",AW107,IF('INPUT &amp; OUTPUT'!$B$14="Material Change of Use",Q107,""))</f>
        <v/>
      </c>
      <c r="CF107" s="157" t="str">
        <f>IF('INPUT &amp; OUTPUT'!$B$14="Reconfiguration of Lot",AX107,IF('INPUT &amp; OUTPUT'!$B$14="Material Change of Use",R107,""))</f>
        <v/>
      </c>
      <c r="CG107" s="196"/>
      <c r="CH107" s="157" t="str">
        <f>IF('INPUT &amp; OUTPUT'!$B$14="Reconfiguration of Lot",BA107,IF('INPUT &amp; OUTPUT'!$B$14="Material Change of Use",T107,""))</f>
        <v/>
      </c>
      <c r="CI107" s="157" t="str">
        <f>IF('INPUT &amp; OUTPUT'!$B$14="Reconfiguration of Lot",BB107,IF('INPUT &amp; OUTPUT'!$B$14="Material Change of Use",U107,""))</f>
        <v/>
      </c>
      <c r="CJ107" s="157" t="str">
        <f>IF('INPUT &amp; OUTPUT'!$B$14="Reconfiguration of Lot",BC107,IF('INPUT &amp; OUTPUT'!$B$14="Material Change of Use",V107,""))</f>
        <v/>
      </c>
      <c r="CK107" s="196"/>
      <c r="CL107" s="236"/>
      <c r="CM107" s="239"/>
      <c r="CN107" s="157" t="str">
        <f>IF('INPUT &amp; OUTPUT'!$B$14="Reconfiguration of Lot",BG107,IF('INPUT &amp; OUTPUT'!$B$14="Material Change of Use",X107,""))</f>
        <v/>
      </c>
      <c r="CO107" s="199" t="str">
        <f>IF('INPUT &amp; OUTPUT'!$B$14="Reconfiguration of Lot",BH107,IF('INPUT &amp; OUTPUT'!$B$14="Material Change of Use",Y107,""))</f>
        <v/>
      </c>
      <c r="CP107" s="157" t="str">
        <f>IF('INPUT &amp; OUTPUT'!$B$14="Reconfiguration of Lot",BI107,IF('INPUT &amp; OUTPUT'!$B$14="Material Change of Use",Z107,""))</f>
        <v/>
      </c>
      <c r="CQ107" s="161"/>
      <c r="CR107" s="244" t="str">
        <f>IF('INPUT &amp; OUTPUT'!$B$14="Reconfiguration of Lot",BJ107,IF('INPUT &amp; OUTPUT'!$B$14="Material Change of Use",AB107,""))</f>
        <v/>
      </c>
      <c r="CS107" s="198" t="str">
        <f>IF('INPUT &amp; OUTPUT'!$B$14="Reconfiguration of Lot",BK107,IF('INPUT &amp; OUTPUT'!$B$14="Material Change of Use",AC107,""))</f>
        <v/>
      </c>
      <c r="CT107" s="199" t="str">
        <f>IF('INPUT &amp; OUTPUT'!$B$14="Reconfiguration of Lot",BL107,IF('INPUT &amp; OUTPUT'!$B$14="Material Change of Use",AD107,""))</f>
        <v/>
      </c>
      <c r="CU107" s="161"/>
      <c r="CV107" s="161"/>
      <c r="CW107" s="160"/>
    </row>
    <row r="108" spans="3:101" ht="12.75" customHeight="1" x14ac:dyDescent="0.25">
      <c r="C108" s="437" t="s">
        <v>391</v>
      </c>
      <c r="D108" s="437" t="s">
        <v>299</v>
      </c>
      <c r="E108" s="316" t="s">
        <v>924</v>
      </c>
      <c r="F108" s="439"/>
      <c r="G108" s="439"/>
      <c r="H108" s="439"/>
      <c r="I108" s="316" t="s">
        <v>299</v>
      </c>
      <c r="J108" s="416"/>
      <c r="K108" s="416"/>
      <c r="L108" s="440" t="s">
        <v>392</v>
      </c>
      <c r="M108" s="440">
        <v>0.17199999999999999</v>
      </c>
      <c r="N108" s="316" t="s">
        <v>556</v>
      </c>
      <c r="O108" s="416"/>
      <c r="P108" s="440" t="s">
        <v>55</v>
      </c>
      <c r="Q108" s="440">
        <v>20</v>
      </c>
      <c r="R108" s="316" t="s">
        <v>556</v>
      </c>
      <c r="S108" s="416"/>
      <c r="T108" s="440" t="s">
        <v>55</v>
      </c>
      <c r="U108" s="440">
        <v>5.6</v>
      </c>
      <c r="V108" s="316" t="s">
        <v>591</v>
      </c>
      <c r="W108" s="416"/>
      <c r="X108" s="417" t="s">
        <v>591</v>
      </c>
      <c r="Y108" s="417" t="s">
        <v>0</v>
      </c>
      <c r="Z108" s="316" t="s">
        <v>253</v>
      </c>
      <c r="AA108" s="442"/>
      <c r="AB108" s="440" t="s">
        <v>347</v>
      </c>
      <c r="AC108" s="440">
        <v>2.5000000000000001E-3</v>
      </c>
      <c r="AD108" s="316" t="s">
        <v>63</v>
      </c>
      <c r="AE108" s="308"/>
      <c r="AF108" s="477"/>
      <c r="BS108" s="157" t="str">
        <f>IF('INPUT &amp; OUTPUT'!$B$14="Reconfiguration of Lot",AK108,IF('INPUT &amp; OUTPUT'!$B$14="Material Change of Use",E108,""))</f>
        <v/>
      </c>
      <c r="BT108" s="161"/>
      <c r="BU108" s="161"/>
      <c r="BV108" s="161"/>
      <c r="BW108" s="157" t="str">
        <f>IF('INPUT &amp; OUTPUT'!$B$14="Reconfiguration of Lot",IF(AK108&lt;&gt;"",$AO$8,""),IF('INPUT &amp; OUTPUT'!$B$14="Material Change of Use",I108,""))</f>
        <v/>
      </c>
      <c r="BX108" s="161"/>
      <c r="BY108" s="161"/>
      <c r="BZ108" s="157" t="str">
        <f>IF('INPUT &amp; OUTPUT'!$B$14="Reconfiguration of Lot",IF(BW108&lt;&gt;"",$AR$8,""),IF('INPUT &amp; OUTPUT'!$B$14="Material Change of Use",L108,""))</f>
        <v/>
      </c>
      <c r="CA108" s="157" t="str">
        <f>IF('INPUT &amp; OUTPUT'!$B$14="Reconfiguration of Lot",IF(BW108&lt;&gt;"",$AS$8,""),IF('INPUT &amp; OUTPUT'!$B$14="Material Change of Use",M108,""))</f>
        <v/>
      </c>
      <c r="CB108" s="157" t="str">
        <f>IF('INPUT &amp; OUTPUT'!$B$14="Reconfiguration of Lot",AT108,IF('INPUT &amp; OUTPUT'!$B$14="Material Change of Use",N108,""))</f>
        <v/>
      </c>
      <c r="CC108" s="196"/>
      <c r="CD108" s="157" t="str">
        <f>IF('INPUT &amp; OUTPUT'!$B$14="Reconfiguration of Lot",AV108,IF('INPUT &amp; OUTPUT'!$B$14="Material Change of Use",P108,""))</f>
        <v/>
      </c>
      <c r="CE108" s="157" t="str">
        <f>IF('INPUT &amp; OUTPUT'!$B$14="Reconfiguration of Lot",AW108,IF('INPUT &amp; OUTPUT'!$B$14="Material Change of Use",Q108,""))</f>
        <v/>
      </c>
      <c r="CF108" s="157" t="str">
        <f>IF('INPUT &amp; OUTPUT'!$B$14="Reconfiguration of Lot",AX108,IF('INPUT &amp; OUTPUT'!$B$14="Material Change of Use",R108,""))</f>
        <v/>
      </c>
      <c r="CG108" s="196"/>
      <c r="CH108" s="157" t="str">
        <f>IF('INPUT &amp; OUTPUT'!$B$14="Reconfiguration of Lot",BA108,IF('INPUT &amp; OUTPUT'!$B$14="Material Change of Use",T108,""))</f>
        <v/>
      </c>
      <c r="CI108" s="157" t="str">
        <f>IF('INPUT &amp; OUTPUT'!$B$14="Reconfiguration of Lot",BB108,IF('INPUT &amp; OUTPUT'!$B$14="Material Change of Use",U108,""))</f>
        <v/>
      </c>
      <c r="CJ108" s="157" t="str">
        <f>IF('INPUT &amp; OUTPUT'!$B$14="Reconfiguration of Lot",BC108,IF('INPUT &amp; OUTPUT'!$B$14="Material Change of Use",V108,""))</f>
        <v/>
      </c>
      <c r="CK108" s="196"/>
      <c r="CL108" s="236"/>
      <c r="CM108" s="239"/>
      <c r="CN108" s="157" t="str">
        <f>IF('INPUT &amp; OUTPUT'!$B$14="Reconfiguration of Lot",BG108,IF('INPUT &amp; OUTPUT'!$B$14="Material Change of Use",X108,""))</f>
        <v/>
      </c>
      <c r="CO108" s="199" t="str">
        <f>IF('INPUT &amp; OUTPUT'!$B$14="Reconfiguration of Lot",BH108,IF('INPUT &amp; OUTPUT'!$B$14="Material Change of Use",Y108,""))</f>
        <v/>
      </c>
      <c r="CP108" s="157" t="str">
        <f>IF('INPUT &amp; OUTPUT'!$B$14="Reconfiguration of Lot",BI108,IF('INPUT &amp; OUTPUT'!$B$14="Material Change of Use",Z108,""))</f>
        <v/>
      </c>
      <c r="CQ108" s="161"/>
      <c r="CR108" s="244" t="str">
        <f>IF('INPUT &amp; OUTPUT'!$B$14="Reconfiguration of Lot",BJ108,IF('INPUT &amp; OUTPUT'!$B$14="Material Change of Use",AB108,""))</f>
        <v/>
      </c>
      <c r="CS108" s="198" t="str">
        <f>IF('INPUT &amp; OUTPUT'!$B$14="Reconfiguration of Lot",BK108,IF('INPUT &amp; OUTPUT'!$B$14="Material Change of Use",AC108,""))</f>
        <v/>
      </c>
      <c r="CT108" s="199" t="str">
        <f>IF('INPUT &amp; OUTPUT'!$B$14="Reconfiguration of Lot",BL108,IF('INPUT &amp; OUTPUT'!$B$14="Material Change of Use",AD108,""))</f>
        <v/>
      </c>
      <c r="CU108" s="161"/>
      <c r="CV108" s="161"/>
      <c r="CW108" s="160"/>
    </row>
    <row r="109" spans="3:101" ht="12.75" customHeight="1" x14ac:dyDescent="0.25">
      <c r="C109" s="437" t="s">
        <v>391</v>
      </c>
      <c r="D109" s="437" t="s">
        <v>299</v>
      </c>
      <c r="E109" s="316" t="s">
        <v>925</v>
      </c>
      <c r="F109" s="439"/>
      <c r="G109" s="416"/>
      <c r="H109" s="416"/>
      <c r="I109" s="316" t="s">
        <v>299</v>
      </c>
      <c r="J109" s="439"/>
      <c r="K109" s="439"/>
      <c r="L109" s="440" t="s">
        <v>392</v>
      </c>
      <c r="M109" s="440">
        <v>0.17199999999999999</v>
      </c>
      <c r="N109" s="316" t="s">
        <v>393</v>
      </c>
      <c r="O109" s="439"/>
      <c r="P109" s="440" t="s">
        <v>55</v>
      </c>
      <c r="Q109" s="440">
        <v>30</v>
      </c>
      <c r="R109" s="316" t="s">
        <v>393</v>
      </c>
      <c r="S109" s="439"/>
      <c r="T109" s="440" t="s">
        <v>55</v>
      </c>
      <c r="U109" s="440">
        <v>8.4</v>
      </c>
      <c r="V109" s="316" t="s">
        <v>591</v>
      </c>
      <c r="W109" s="416"/>
      <c r="X109" s="417" t="s">
        <v>591</v>
      </c>
      <c r="Y109" s="417" t="s">
        <v>0</v>
      </c>
      <c r="Z109" s="316" t="s">
        <v>253</v>
      </c>
      <c r="AA109" s="463"/>
      <c r="AB109" s="440" t="s">
        <v>347</v>
      </c>
      <c r="AC109" s="440">
        <v>2.5000000000000001E-3</v>
      </c>
      <c r="AD109" s="316" t="s">
        <v>63</v>
      </c>
      <c r="AE109" s="308"/>
      <c r="AF109" s="477"/>
      <c r="BS109" s="157" t="str">
        <f>IF('INPUT &amp; OUTPUT'!$B$14="Reconfiguration of Lot",AK109,IF('INPUT &amp; OUTPUT'!$B$14="Material Change of Use",E109,""))</f>
        <v/>
      </c>
      <c r="BT109" s="161"/>
      <c r="BU109" s="161"/>
      <c r="BV109" s="161"/>
      <c r="BW109" s="157" t="str">
        <f>IF('INPUT &amp; OUTPUT'!$B$14="Reconfiguration of Lot",IF(AK109&lt;&gt;"",$AO$8,""),IF('INPUT &amp; OUTPUT'!$B$14="Material Change of Use",I109,""))</f>
        <v/>
      </c>
      <c r="BX109" s="161"/>
      <c r="BY109" s="161"/>
      <c r="BZ109" s="157" t="str">
        <f>IF('INPUT &amp; OUTPUT'!$B$14="Reconfiguration of Lot",IF(BW109&lt;&gt;"",$AR$8,""),IF('INPUT &amp; OUTPUT'!$B$14="Material Change of Use",L109,""))</f>
        <v/>
      </c>
      <c r="CA109" s="157" t="str">
        <f>IF('INPUT &amp; OUTPUT'!$B$14="Reconfiguration of Lot",IF(BW109&lt;&gt;"",$AS$8,""),IF('INPUT &amp; OUTPUT'!$B$14="Material Change of Use",M109,""))</f>
        <v/>
      </c>
      <c r="CB109" s="157" t="str">
        <f>IF('INPUT &amp; OUTPUT'!$B$14="Reconfiguration of Lot",AT109,IF('INPUT &amp; OUTPUT'!$B$14="Material Change of Use",N109,""))</f>
        <v/>
      </c>
      <c r="CC109" s="196"/>
      <c r="CD109" s="157" t="str">
        <f>IF('INPUT &amp; OUTPUT'!$B$14="Reconfiguration of Lot",AV109,IF('INPUT &amp; OUTPUT'!$B$14="Material Change of Use",P109,""))</f>
        <v/>
      </c>
      <c r="CE109" s="157" t="str">
        <f>IF('INPUT &amp; OUTPUT'!$B$14="Reconfiguration of Lot",AW109,IF('INPUT &amp; OUTPUT'!$B$14="Material Change of Use",Q109,""))</f>
        <v/>
      </c>
      <c r="CF109" s="157" t="str">
        <f>IF('INPUT &amp; OUTPUT'!$B$14="Reconfiguration of Lot",AX109,IF('INPUT &amp; OUTPUT'!$B$14="Material Change of Use",R109,""))</f>
        <v/>
      </c>
      <c r="CG109" s="196"/>
      <c r="CH109" s="157" t="str">
        <f>IF('INPUT &amp; OUTPUT'!$B$14="Reconfiguration of Lot",BA109,IF('INPUT &amp; OUTPUT'!$B$14="Material Change of Use",T109,""))</f>
        <v/>
      </c>
      <c r="CI109" s="157" t="str">
        <f>IF('INPUT &amp; OUTPUT'!$B$14="Reconfiguration of Lot",BB109,IF('INPUT &amp; OUTPUT'!$B$14="Material Change of Use",U109,""))</f>
        <v/>
      </c>
      <c r="CJ109" s="157" t="str">
        <f>IF('INPUT &amp; OUTPUT'!$B$14="Reconfiguration of Lot",BC109,IF('INPUT &amp; OUTPUT'!$B$14="Material Change of Use",V109,""))</f>
        <v/>
      </c>
      <c r="CK109" s="196"/>
      <c r="CL109" s="236"/>
      <c r="CM109" s="239"/>
      <c r="CN109" s="157" t="str">
        <f>IF('INPUT &amp; OUTPUT'!$B$14="Reconfiguration of Lot",BG109,IF('INPUT &amp; OUTPUT'!$B$14="Material Change of Use",X109,""))</f>
        <v/>
      </c>
      <c r="CO109" s="199" t="str">
        <f>IF('INPUT &amp; OUTPUT'!$B$14="Reconfiguration of Lot",BH109,IF('INPUT &amp; OUTPUT'!$B$14="Material Change of Use",Y109,""))</f>
        <v/>
      </c>
      <c r="CP109" s="157" t="str">
        <f>IF('INPUT &amp; OUTPUT'!$B$14="Reconfiguration of Lot",BI109,IF('INPUT &amp; OUTPUT'!$B$14="Material Change of Use",Z109,""))</f>
        <v/>
      </c>
      <c r="CQ109" s="161"/>
      <c r="CR109" s="244" t="str">
        <f>IF('INPUT &amp; OUTPUT'!$B$14="Reconfiguration of Lot",BJ109,IF('INPUT &amp; OUTPUT'!$B$14="Material Change of Use",AB109,""))</f>
        <v/>
      </c>
      <c r="CS109" s="198" t="str">
        <f>IF('INPUT &amp; OUTPUT'!$B$14="Reconfiguration of Lot",BK109,IF('INPUT &amp; OUTPUT'!$B$14="Material Change of Use",AC109,""))</f>
        <v/>
      </c>
      <c r="CT109" s="199" t="str">
        <f>IF('INPUT &amp; OUTPUT'!$B$14="Reconfiguration of Lot",BL109,IF('INPUT &amp; OUTPUT'!$B$14="Material Change of Use",AD109,""))</f>
        <v/>
      </c>
      <c r="CU109" s="161"/>
      <c r="CV109" s="161"/>
      <c r="CW109" s="160"/>
    </row>
    <row r="110" spans="3:101" ht="12.75" customHeight="1" x14ac:dyDescent="0.25">
      <c r="C110" s="437" t="s">
        <v>391</v>
      </c>
      <c r="D110" s="437" t="s">
        <v>299</v>
      </c>
      <c r="E110" s="316" t="s">
        <v>926</v>
      </c>
      <c r="F110" s="439"/>
      <c r="G110" s="416"/>
      <c r="H110" s="416"/>
      <c r="I110" s="316" t="s">
        <v>299</v>
      </c>
      <c r="J110" s="439"/>
      <c r="K110" s="439"/>
      <c r="L110" s="440" t="s">
        <v>392</v>
      </c>
      <c r="M110" s="440">
        <v>0.17199999999999999</v>
      </c>
      <c r="N110" s="316" t="s">
        <v>394</v>
      </c>
      <c r="O110" s="439"/>
      <c r="P110" s="440" t="s">
        <v>387</v>
      </c>
      <c r="Q110" s="440" t="s">
        <v>395</v>
      </c>
      <c r="R110" s="316" t="s">
        <v>394</v>
      </c>
      <c r="S110" s="439"/>
      <c r="T110" s="440" t="s">
        <v>387</v>
      </c>
      <c r="U110" s="440" t="s">
        <v>396</v>
      </c>
      <c r="V110" s="316" t="s">
        <v>591</v>
      </c>
      <c r="W110" s="416"/>
      <c r="X110" s="417" t="s">
        <v>591</v>
      </c>
      <c r="Y110" s="417" t="s">
        <v>0</v>
      </c>
      <c r="Z110" s="316" t="s">
        <v>253</v>
      </c>
      <c r="AA110" s="463"/>
      <c r="AB110" s="440" t="s">
        <v>347</v>
      </c>
      <c r="AC110" s="440">
        <v>2.5000000000000001E-3</v>
      </c>
      <c r="AD110" s="316" t="s">
        <v>63</v>
      </c>
      <c r="AE110" s="308"/>
      <c r="AF110" s="477"/>
      <c r="BS110" s="157" t="str">
        <f>IF('INPUT &amp; OUTPUT'!$B$14="Reconfiguration of Lot",AK110,IF('INPUT &amp; OUTPUT'!$B$14="Material Change of Use",E110,""))</f>
        <v/>
      </c>
      <c r="BT110" s="161"/>
      <c r="BU110" s="161"/>
      <c r="BV110" s="161"/>
      <c r="BW110" s="157" t="str">
        <f>IF('INPUT &amp; OUTPUT'!$B$14="Reconfiguration of Lot",IF(AK110&lt;&gt;"",$AO$8,""),IF('INPUT &amp; OUTPUT'!$B$14="Material Change of Use",I110,""))</f>
        <v/>
      </c>
      <c r="BX110" s="161"/>
      <c r="BY110" s="161"/>
      <c r="BZ110" s="157" t="str">
        <f>IF('INPUT &amp; OUTPUT'!$B$14="Reconfiguration of Lot",IF(BW110&lt;&gt;"",$AR$8,""),IF('INPUT &amp; OUTPUT'!$B$14="Material Change of Use",L110,""))</f>
        <v/>
      </c>
      <c r="CA110" s="157" t="str">
        <f>IF('INPUT &amp; OUTPUT'!$B$14="Reconfiguration of Lot",IF(BW110&lt;&gt;"",$AS$8,""),IF('INPUT &amp; OUTPUT'!$B$14="Material Change of Use",M110,""))</f>
        <v/>
      </c>
      <c r="CB110" s="157" t="str">
        <f>IF('INPUT &amp; OUTPUT'!$B$14="Reconfiguration of Lot",AT110,IF('INPUT &amp; OUTPUT'!$B$14="Material Change of Use",N110,""))</f>
        <v/>
      </c>
      <c r="CC110" s="196"/>
      <c r="CD110" s="157" t="str">
        <f>IF('INPUT &amp; OUTPUT'!$B$14="Reconfiguration of Lot",AV110,IF('INPUT &amp; OUTPUT'!$B$14="Material Change of Use",P110,""))</f>
        <v/>
      </c>
      <c r="CE110" s="157" t="str">
        <f>IF('INPUT &amp; OUTPUT'!$B$14="Reconfiguration of Lot",AW110,IF('INPUT &amp; OUTPUT'!$B$14="Material Change of Use",Q110,""))</f>
        <v/>
      </c>
      <c r="CF110" s="157" t="str">
        <f>IF('INPUT &amp; OUTPUT'!$B$14="Reconfiguration of Lot",AX110,IF('INPUT &amp; OUTPUT'!$B$14="Material Change of Use",R110,""))</f>
        <v/>
      </c>
      <c r="CG110" s="196"/>
      <c r="CH110" s="157" t="str">
        <f>IF('INPUT &amp; OUTPUT'!$B$14="Reconfiguration of Lot",BA110,IF('INPUT &amp; OUTPUT'!$B$14="Material Change of Use",T110,""))</f>
        <v/>
      </c>
      <c r="CI110" s="157" t="str">
        <f>IF('INPUT &amp; OUTPUT'!$B$14="Reconfiguration of Lot",BB110,IF('INPUT &amp; OUTPUT'!$B$14="Material Change of Use",U110,""))</f>
        <v/>
      </c>
      <c r="CJ110" s="157" t="str">
        <f>IF('INPUT &amp; OUTPUT'!$B$14="Reconfiguration of Lot",BC110,IF('INPUT &amp; OUTPUT'!$B$14="Material Change of Use",V110,""))</f>
        <v/>
      </c>
      <c r="CK110" s="196"/>
      <c r="CL110" s="236"/>
      <c r="CM110" s="239"/>
      <c r="CN110" s="157" t="str">
        <f>IF('INPUT &amp; OUTPUT'!$B$14="Reconfiguration of Lot",BG110,IF('INPUT &amp; OUTPUT'!$B$14="Material Change of Use",X110,""))</f>
        <v/>
      </c>
      <c r="CO110" s="199" t="str">
        <f>IF('INPUT &amp; OUTPUT'!$B$14="Reconfiguration of Lot",BH110,IF('INPUT &amp; OUTPUT'!$B$14="Material Change of Use",Y110,""))</f>
        <v/>
      </c>
      <c r="CP110" s="157" t="str">
        <f>IF('INPUT &amp; OUTPUT'!$B$14="Reconfiguration of Lot",BI110,IF('INPUT &amp; OUTPUT'!$B$14="Material Change of Use",Z110,""))</f>
        <v/>
      </c>
      <c r="CQ110" s="161"/>
      <c r="CR110" s="244" t="str">
        <f>IF('INPUT &amp; OUTPUT'!$B$14="Reconfiguration of Lot",BJ110,IF('INPUT &amp; OUTPUT'!$B$14="Material Change of Use",AB110,""))</f>
        <v/>
      </c>
      <c r="CS110" s="198" t="str">
        <f>IF('INPUT &amp; OUTPUT'!$B$14="Reconfiguration of Lot",BK110,IF('INPUT &amp; OUTPUT'!$B$14="Material Change of Use",AC110,""))</f>
        <v/>
      </c>
      <c r="CT110" s="199" t="str">
        <f>IF('INPUT &amp; OUTPUT'!$B$14="Reconfiguration of Lot",BL110,IF('INPUT &amp; OUTPUT'!$B$14="Material Change of Use",AD110,""))</f>
        <v/>
      </c>
      <c r="CU110" s="161"/>
      <c r="CV110" s="161"/>
      <c r="CW110" s="160"/>
    </row>
    <row r="111" spans="3:101" ht="12.75" customHeight="1" x14ac:dyDescent="0.25">
      <c r="C111" s="437" t="s">
        <v>19</v>
      </c>
      <c r="D111" s="437" t="s">
        <v>19</v>
      </c>
      <c r="E111" s="316" t="s">
        <v>19</v>
      </c>
      <c r="F111" s="439"/>
      <c r="G111" s="416"/>
      <c r="H111" s="416"/>
      <c r="I111" s="316" t="s">
        <v>19</v>
      </c>
      <c r="J111" s="439"/>
      <c r="K111" s="439"/>
      <c r="L111" s="440" t="s">
        <v>392</v>
      </c>
      <c r="M111" s="440">
        <v>0.17199999999999999</v>
      </c>
      <c r="N111" s="316" t="s">
        <v>93</v>
      </c>
      <c r="O111" s="439"/>
      <c r="P111" s="440" t="s">
        <v>238</v>
      </c>
      <c r="Q111" s="440">
        <v>0</v>
      </c>
      <c r="R111" s="316" t="s">
        <v>93</v>
      </c>
      <c r="S111" s="439"/>
      <c r="T111" s="440" t="s">
        <v>92</v>
      </c>
      <c r="U111" s="440">
        <v>0</v>
      </c>
      <c r="V111" s="316" t="s">
        <v>591</v>
      </c>
      <c r="W111" s="416"/>
      <c r="X111" s="417" t="s">
        <v>591</v>
      </c>
      <c r="Y111" s="417" t="s">
        <v>0</v>
      </c>
      <c r="Z111" s="316" t="s">
        <v>253</v>
      </c>
      <c r="AA111" s="463"/>
      <c r="AB111" s="440" t="s">
        <v>347</v>
      </c>
      <c r="AC111" s="440">
        <v>2.5000000000000001E-3</v>
      </c>
      <c r="AD111" s="316" t="s">
        <v>93</v>
      </c>
      <c r="AE111" s="308"/>
      <c r="AF111" s="477"/>
      <c r="BS111" s="157" t="str">
        <f>IF('INPUT &amp; OUTPUT'!$B$14="Reconfiguration of Lot",AK111,IF('INPUT &amp; OUTPUT'!$B$14="Material Change of Use",E111,""))</f>
        <v/>
      </c>
      <c r="BT111" s="161"/>
      <c r="BU111" s="161"/>
      <c r="BV111" s="161"/>
      <c r="BW111" s="157" t="str">
        <f>IF('INPUT &amp; OUTPUT'!$B$14="Reconfiguration of Lot",IF(AK111&lt;&gt;"",$AO$8,""),IF('INPUT &amp; OUTPUT'!$B$14="Material Change of Use",I111,""))</f>
        <v/>
      </c>
      <c r="BX111" s="161"/>
      <c r="BY111" s="161"/>
      <c r="BZ111" s="157" t="str">
        <f>IF('INPUT &amp; OUTPUT'!$B$14="Reconfiguration of Lot",IF(BW111&lt;&gt;"",$AR$8,""),IF('INPUT &amp; OUTPUT'!$B$14="Material Change of Use",L111,""))</f>
        <v/>
      </c>
      <c r="CA111" s="157" t="str">
        <f>IF('INPUT &amp; OUTPUT'!$B$14="Reconfiguration of Lot",IF(BW111&lt;&gt;"",$AS$8,""),IF('INPUT &amp; OUTPUT'!$B$14="Material Change of Use",M111,""))</f>
        <v/>
      </c>
      <c r="CB111" s="157" t="str">
        <f>IF('INPUT &amp; OUTPUT'!$B$14="Reconfiguration of Lot",AT111,IF('INPUT &amp; OUTPUT'!$B$14="Material Change of Use",N111,""))</f>
        <v/>
      </c>
      <c r="CC111" s="196"/>
      <c r="CD111" s="157" t="str">
        <f>IF('INPUT &amp; OUTPUT'!$B$14="Reconfiguration of Lot",AV111,IF('INPUT &amp; OUTPUT'!$B$14="Material Change of Use",P111,""))</f>
        <v/>
      </c>
      <c r="CE111" s="157" t="str">
        <f>IF('INPUT &amp; OUTPUT'!$B$14="Reconfiguration of Lot",AW111,IF('INPUT &amp; OUTPUT'!$B$14="Material Change of Use",Q111,""))</f>
        <v/>
      </c>
      <c r="CF111" s="157" t="str">
        <f>IF('INPUT &amp; OUTPUT'!$B$14="Reconfiguration of Lot",AX111,IF('INPUT &amp; OUTPUT'!$B$14="Material Change of Use",R111,""))</f>
        <v/>
      </c>
      <c r="CG111" s="196"/>
      <c r="CH111" s="157" t="str">
        <f>IF('INPUT &amp; OUTPUT'!$B$14="Reconfiguration of Lot",BA111,IF('INPUT &amp; OUTPUT'!$B$14="Material Change of Use",T111,""))</f>
        <v/>
      </c>
      <c r="CI111" s="157" t="str">
        <f>IF('INPUT &amp; OUTPUT'!$B$14="Reconfiguration of Lot",BB111,IF('INPUT &amp; OUTPUT'!$B$14="Material Change of Use",U111,""))</f>
        <v/>
      </c>
      <c r="CJ111" s="157" t="str">
        <f>IF('INPUT &amp; OUTPUT'!$B$14="Reconfiguration of Lot",BC111,IF('INPUT &amp; OUTPUT'!$B$14="Material Change of Use",V111,""))</f>
        <v/>
      </c>
      <c r="CK111" s="196"/>
      <c r="CL111" s="236"/>
      <c r="CM111" s="239"/>
      <c r="CN111" s="157" t="str">
        <f>IF('INPUT &amp; OUTPUT'!$B$14="Reconfiguration of Lot",BG111,IF('INPUT &amp; OUTPUT'!$B$14="Material Change of Use",X111,""))</f>
        <v/>
      </c>
      <c r="CO111" s="199" t="str">
        <f>IF('INPUT &amp; OUTPUT'!$B$14="Reconfiguration of Lot",BH111,IF('INPUT &amp; OUTPUT'!$B$14="Material Change of Use",Y111,""))</f>
        <v/>
      </c>
      <c r="CP111" s="157" t="str">
        <f>IF('INPUT &amp; OUTPUT'!$B$14="Reconfiguration of Lot",BI111,IF('INPUT &amp; OUTPUT'!$B$14="Material Change of Use",Z111,""))</f>
        <v/>
      </c>
      <c r="CQ111" s="161"/>
      <c r="CR111" s="244" t="str">
        <f>IF('INPUT &amp; OUTPUT'!$B$14="Reconfiguration of Lot",BJ111,IF('INPUT &amp; OUTPUT'!$B$14="Material Change of Use",AB111,""))</f>
        <v/>
      </c>
      <c r="CS111" s="198" t="str">
        <f>IF('INPUT &amp; OUTPUT'!$B$14="Reconfiguration of Lot",BK111,IF('INPUT &amp; OUTPUT'!$B$14="Material Change of Use",AC111,""))</f>
        <v/>
      </c>
      <c r="CT111" s="199" t="str">
        <f>IF('INPUT &amp; OUTPUT'!$B$14="Reconfiguration of Lot",BL111,IF('INPUT &amp; OUTPUT'!$B$14="Material Change of Use",AD111,""))</f>
        <v/>
      </c>
      <c r="CU111" s="161"/>
      <c r="CV111" s="161"/>
      <c r="CW111" s="160"/>
    </row>
    <row r="112" spans="3:101" ht="12.75" customHeight="1" x14ac:dyDescent="0.25">
      <c r="C112" s="471" t="s">
        <v>489</v>
      </c>
      <c r="D112" s="471" t="s">
        <v>520</v>
      </c>
      <c r="E112" s="472" t="s">
        <v>489</v>
      </c>
      <c r="F112" s="439"/>
      <c r="G112" s="416"/>
      <c r="H112" s="416"/>
      <c r="I112" s="472" t="s">
        <v>93</v>
      </c>
      <c r="J112" s="416"/>
      <c r="K112" s="416"/>
      <c r="L112" s="440" t="s">
        <v>92</v>
      </c>
      <c r="M112" s="440">
        <v>0</v>
      </c>
      <c r="N112" s="472" t="s">
        <v>149</v>
      </c>
      <c r="O112" s="416"/>
      <c r="P112" s="440" t="s">
        <v>238</v>
      </c>
      <c r="Q112" s="440">
        <v>0</v>
      </c>
      <c r="R112" s="472" t="s">
        <v>149</v>
      </c>
      <c r="S112" s="416"/>
      <c r="T112" s="440" t="s">
        <v>92</v>
      </c>
      <c r="U112" s="440">
        <v>0</v>
      </c>
      <c r="V112" s="316" t="s">
        <v>591</v>
      </c>
      <c r="W112" s="416"/>
      <c r="X112" s="417" t="s">
        <v>591</v>
      </c>
      <c r="Y112" s="417" t="s">
        <v>0</v>
      </c>
      <c r="Z112" s="316" t="s">
        <v>253</v>
      </c>
      <c r="AA112" s="442"/>
      <c r="AB112" s="440" t="s">
        <v>347</v>
      </c>
      <c r="AC112" s="440">
        <v>2.5000000000000001E-3</v>
      </c>
      <c r="AD112" s="472" t="s">
        <v>337</v>
      </c>
      <c r="AE112" s="308"/>
      <c r="AF112" s="477"/>
      <c r="BS112" s="157" t="str">
        <f>IF('INPUT &amp; OUTPUT'!$B$14="Reconfiguration of Lot",AK112,IF('INPUT &amp; OUTPUT'!$B$14="Material Change of Use",E112,""))</f>
        <v/>
      </c>
      <c r="BT112" s="161"/>
      <c r="BU112" s="161"/>
      <c r="BV112" s="161"/>
      <c r="BW112" s="157" t="str">
        <f>IF('INPUT &amp; OUTPUT'!$B$14="Reconfiguration of Lot",IF(AK112&lt;&gt;"",$AO$8,""),IF('INPUT &amp; OUTPUT'!$B$14="Material Change of Use",I112,""))</f>
        <v/>
      </c>
      <c r="BX112" s="161"/>
      <c r="BY112" s="161"/>
      <c r="BZ112" s="157" t="str">
        <f>IF('INPUT &amp; OUTPUT'!$B$14="Reconfiguration of Lot",IF(BW112&lt;&gt;"",$AR$8,""),IF('INPUT &amp; OUTPUT'!$B$14="Material Change of Use",L112,""))</f>
        <v/>
      </c>
      <c r="CA112" s="157" t="str">
        <f>IF('INPUT &amp; OUTPUT'!$B$14="Reconfiguration of Lot",IF(BW112&lt;&gt;"",$AS$8,""),IF('INPUT &amp; OUTPUT'!$B$14="Material Change of Use",M112,""))</f>
        <v/>
      </c>
      <c r="CB112" s="157" t="str">
        <f>IF('INPUT &amp; OUTPUT'!$B$14="Reconfiguration of Lot",AT112,IF('INPUT &amp; OUTPUT'!$B$14="Material Change of Use",N112,""))</f>
        <v/>
      </c>
      <c r="CC112" s="196"/>
      <c r="CD112" s="157" t="str">
        <f>IF('INPUT &amp; OUTPUT'!$B$14="Reconfiguration of Lot",AV112,IF('INPUT &amp; OUTPUT'!$B$14="Material Change of Use",P112,""))</f>
        <v/>
      </c>
      <c r="CE112" s="157" t="str">
        <f>IF('INPUT &amp; OUTPUT'!$B$14="Reconfiguration of Lot",AW112,IF('INPUT &amp; OUTPUT'!$B$14="Material Change of Use",Q112,""))</f>
        <v/>
      </c>
      <c r="CF112" s="157" t="str">
        <f>IF('INPUT &amp; OUTPUT'!$B$14="Reconfiguration of Lot",AX112,IF('INPUT &amp; OUTPUT'!$B$14="Material Change of Use",R112,""))</f>
        <v/>
      </c>
      <c r="CG112" s="196"/>
      <c r="CH112" s="157" t="str">
        <f>IF('INPUT &amp; OUTPUT'!$B$14="Reconfiguration of Lot",BA112,IF('INPUT &amp; OUTPUT'!$B$14="Material Change of Use",T112,""))</f>
        <v/>
      </c>
      <c r="CI112" s="157" t="str">
        <f>IF('INPUT &amp; OUTPUT'!$B$14="Reconfiguration of Lot",BB112,IF('INPUT &amp; OUTPUT'!$B$14="Material Change of Use",U112,""))</f>
        <v/>
      </c>
      <c r="CJ112" s="157" t="str">
        <f>IF('INPUT &amp; OUTPUT'!$B$14="Reconfiguration of Lot",BC112,IF('INPUT &amp; OUTPUT'!$B$14="Material Change of Use",V112,""))</f>
        <v/>
      </c>
      <c r="CK112" s="196"/>
      <c r="CL112" s="236"/>
      <c r="CM112" s="239"/>
      <c r="CN112" s="157" t="str">
        <f>IF('INPUT &amp; OUTPUT'!$B$14="Reconfiguration of Lot",BG112,IF('INPUT &amp; OUTPUT'!$B$14="Material Change of Use",X112,""))</f>
        <v/>
      </c>
      <c r="CO112" s="199" t="str">
        <f>IF('INPUT &amp; OUTPUT'!$B$14="Reconfiguration of Lot",BH112,IF('INPUT &amp; OUTPUT'!$B$14="Material Change of Use",Y112,""))</f>
        <v/>
      </c>
      <c r="CP112" s="157" t="str">
        <f>IF('INPUT &amp; OUTPUT'!$B$14="Reconfiguration of Lot",BI112,IF('INPUT &amp; OUTPUT'!$B$14="Material Change of Use",Z112,""))</f>
        <v/>
      </c>
      <c r="CQ112" s="161"/>
      <c r="CR112" s="244" t="str">
        <f>IF('INPUT &amp; OUTPUT'!$B$14="Reconfiguration of Lot",BJ112,IF('INPUT &amp; OUTPUT'!$B$14="Material Change of Use",AB112,""))</f>
        <v/>
      </c>
      <c r="CS112" s="198" t="str">
        <f>IF('INPUT &amp; OUTPUT'!$B$14="Reconfiguration of Lot",BK112,IF('INPUT &amp; OUTPUT'!$B$14="Material Change of Use",AC112,""))</f>
        <v/>
      </c>
      <c r="CT112" s="199" t="str">
        <f>IF('INPUT &amp; OUTPUT'!$B$14="Reconfiguration of Lot",BL112,IF('INPUT &amp; OUTPUT'!$B$14="Material Change of Use",AD112,""))</f>
        <v/>
      </c>
      <c r="CU112" s="161"/>
      <c r="CV112" s="161"/>
      <c r="CW112" s="160"/>
    </row>
    <row r="113" spans="3:101" ht="12.75" customHeight="1" x14ac:dyDescent="0.25">
      <c r="C113" s="471" t="s">
        <v>491</v>
      </c>
      <c r="D113" s="471" t="s">
        <v>488</v>
      </c>
      <c r="E113" s="472" t="s">
        <v>491</v>
      </c>
      <c r="F113" s="439"/>
      <c r="G113" s="416"/>
      <c r="H113" s="416"/>
      <c r="I113" s="472" t="s">
        <v>20</v>
      </c>
      <c r="J113" s="309"/>
      <c r="K113" s="309"/>
      <c r="L113" s="440" t="s">
        <v>392</v>
      </c>
      <c r="M113" s="440">
        <v>5.2000000000000005E-2</v>
      </c>
      <c r="N113" s="472" t="s">
        <v>93</v>
      </c>
      <c r="O113" s="309"/>
      <c r="P113" s="440" t="s">
        <v>238</v>
      </c>
      <c r="Q113" s="440">
        <v>0</v>
      </c>
      <c r="R113" s="472" t="s">
        <v>93</v>
      </c>
      <c r="S113" s="309"/>
      <c r="T113" s="440" t="s">
        <v>92</v>
      </c>
      <c r="U113" s="440">
        <v>0</v>
      </c>
      <c r="V113" s="316" t="s">
        <v>591</v>
      </c>
      <c r="W113" s="416"/>
      <c r="X113" s="417" t="s">
        <v>591</v>
      </c>
      <c r="Y113" s="417" t="s">
        <v>0</v>
      </c>
      <c r="Z113" s="316" t="s">
        <v>253</v>
      </c>
      <c r="AA113" s="310"/>
      <c r="AB113" s="440" t="s">
        <v>347</v>
      </c>
      <c r="AC113" s="440">
        <v>2.5000000000000001E-3</v>
      </c>
      <c r="AD113" s="472" t="s">
        <v>63</v>
      </c>
      <c r="AE113" s="309"/>
      <c r="AF113" s="477"/>
      <c r="BS113" s="157" t="str">
        <f>IF('INPUT &amp; OUTPUT'!$B$14="Reconfiguration of Lot",AK113,IF('INPUT &amp; OUTPUT'!$B$14="Material Change of Use",E113,""))</f>
        <v/>
      </c>
      <c r="BT113" s="161"/>
      <c r="BU113" s="161"/>
      <c r="BV113" s="161"/>
      <c r="BW113" s="157" t="str">
        <f>IF('INPUT &amp; OUTPUT'!$B$14="Reconfiguration of Lot",IF(AK113&lt;&gt;"",$AO$8,""),IF('INPUT &amp; OUTPUT'!$B$14="Material Change of Use",I113,""))</f>
        <v/>
      </c>
      <c r="BX113" s="161"/>
      <c r="BY113" s="161"/>
      <c r="BZ113" s="157" t="str">
        <f>IF('INPUT &amp; OUTPUT'!$B$14="Reconfiguration of Lot",IF(BW113&lt;&gt;"",$AR$8,""),IF('INPUT &amp; OUTPUT'!$B$14="Material Change of Use",L113,""))</f>
        <v/>
      </c>
      <c r="CA113" s="157" t="str">
        <f>IF('INPUT &amp; OUTPUT'!$B$14="Reconfiguration of Lot",IF(BW113&lt;&gt;"",$AS$8,""),IF('INPUT &amp; OUTPUT'!$B$14="Material Change of Use",M113,""))</f>
        <v/>
      </c>
      <c r="CB113" s="157" t="str">
        <f>IF('INPUT &amp; OUTPUT'!$B$14="Reconfiguration of Lot",AT113,IF('INPUT &amp; OUTPUT'!$B$14="Material Change of Use",N113,""))</f>
        <v/>
      </c>
      <c r="CC113" s="196"/>
      <c r="CD113" s="157" t="str">
        <f>IF('INPUT &amp; OUTPUT'!$B$14="Reconfiguration of Lot",AV113,IF('INPUT &amp; OUTPUT'!$B$14="Material Change of Use",P113,""))</f>
        <v/>
      </c>
      <c r="CE113" s="157" t="str">
        <f>IF('INPUT &amp; OUTPUT'!$B$14="Reconfiguration of Lot",AW113,IF('INPUT &amp; OUTPUT'!$B$14="Material Change of Use",Q113,""))</f>
        <v/>
      </c>
      <c r="CF113" s="157" t="str">
        <f>IF('INPUT &amp; OUTPUT'!$B$14="Reconfiguration of Lot",AX113,IF('INPUT &amp; OUTPUT'!$B$14="Material Change of Use",R113,""))</f>
        <v/>
      </c>
      <c r="CG113" s="196"/>
      <c r="CH113" s="157" t="str">
        <f>IF('INPUT &amp; OUTPUT'!$B$14="Reconfiguration of Lot",BA113,IF('INPUT &amp; OUTPUT'!$B$14="Material Change of Use",T113,""))</f>
        <v/>
      </c>
      <c r="CI113" s="157" t="str">
        <f>IF('INPUT &amp; OUTPUT'!$B$14="Reconfiguration of Lot",BB113,IF('INPUT &amp; OUTPUT'!$B$14="Material Change of Use",U113,""))</f>
        <v/>
      </c>
      <c r="CJ113" s="157" t="str">
        <f>IF('INPUT &amp; OUTPUT'!$B$14="Reconfiguration of Lot",BC113,IF('INPUT &amp; OUTPUT'!$B$14="Material Change of Use",V113,""))</f>
        <v/>
      </c>
      <c r="CK113" s="196"/>
      <c r="CL113" s="236"/>
      <c r="CM113" s="239"/>
      <c r="CN113" s="157" t="str">
        <f>IF('INPUT &amp; OUTPUT'!$B$14="Reconfiguration of Lot",BG113,IF('INPUT &amp; OUTPUT'!$B$14="Material Change of Use",X113,""))</f>
        <v/>
      </c>
      <c r="CO113" s="199" t="str">
        <f>IF('INPUT &amp; OUTPUT'!$B$14="Reconfiguration of Lot",BH113,IF('INPUT &amp; OUTPUT'!$B$14="Material Change of Use",Y113,""))</f>
        <v/>
      </c>
      <c r="CP113" s="157" t="str">
        <f>IF('INPUT &amp; OUTPUT'!$B$14="Reconfiguration of Lot",BI113,IF('INPUT &amp; OUTPUT'!$B$14="Material Change of Use",Z113,""))</f>
        <v/>
      </c>
      <c r="CQ113" s="161"/>
      <c r="CR113" s="244" t="str">
        <f>IF('INPUT &amp; OUTPUT'!$B$14="Reconfiguration of Lot",BJ113,IF('INPUT &amp; OUTPUT'!$B$14="Material Change of Use",AB113,""))</f>
        <v/>
      </c>
      <c r="CS113" s="198" t="str">
        <f>IF('INPUT &amp; OUTPUT'!$B$14="Reconfiguration of Lot",BK113,IF('INPUT &amp; OUTPUT'!$B$14="Material Change of Use",AC113,""))</f>
        <v/>
      </c>
      <c r="CT113" s="199" t="str">
        <f>IF('INPUT &amp; OUTPUT'!$B$14="Reconfiguration of Lot",BL113,IF('INPUT &amp; OUTPUT'!$B$14="Material Change of Use",AD113,""))</f>
        <v/>
      </c>
      <c r="CU113" s="161"/>
      <c r="CV113" s="161"/>
      <c r="CW113" s="160"/>
    </row>
    <row r="114" spans="3:101" ht="12.75" customHeight="1" x14ac:dyDescent="0.25">
      <c r="C114" s="471" t="s">
        <v>492</v>
      </c>
      <c r="D114" s="471" t="s">
        <v>492</v>
      </c>
      <c r="E114" s="472" t="s">
        <v>492</v>
      </c>
      <c r="F114" s="439"/>
      <c r="G114" s="416"/>
      <c r="H114" s="416"/>
      <c r="I114" s="472" t="s">
        <v>93</v>
      </c>
      <c r="J114" s="416"/>
      <c r="K114" s="416"/>
      <c r="L114" s="440" t="s">
        <v>92</v>
      </c>
      <c r="M114" s="440">
        <v>0</v>
      </c>
      <c r="N114" s="472" t="s">
        <v>93</v>
      </c>
      <c r="O114" s="416"/>
      <c r="P114" s="440" t="s">
        <v>238</v>
      </c>
      <c r="Q114" s="440">
        <v>0</v>
      </c>
      <c r="R114" s="472" t="s">
        <v>93</v>
      </c>
      <c r="S114" s="416"/>
      <c r="T114" s="440" t="s">
        <v>92</v>
      </c>
      <c r="U114" s="440">
        <v>0</v>
      </c>
      <c r="V114" s="316" t="s">
        <v>591</v>
      </c>
      <c r="W114" s="416"/>
      <c r="X114" s="417" t="s">
        <v>591</v>
      </c>
      <c r="Y114" s="417" t="s">
        <v>0</v>
      </c>
      <c r="Z114" s="316" t="s">
        <v>253</v>
      </c>
      <c r="AA114" s="442"/>
      <c r="AB114" s="440" t="s">
        <v>347</v>
      </c>
      <c r="AC114" s="440">
        <v>2.5000000000000001E-3</v>
      </c>
      <c r="AD114" s="472" t="s">
        <v>336</v>
      </c>
      <c r="AE114" s="308"/>
      <c r="AF114" s="477"/>
      <c r="BS114" s="157" t="str">
        <f>IF('INPUT &amp; OUTPUT'!$B$14="Reconfiguration of Lot",AK114,IF('INPUT &amp; OUTPUT'!$B$14="Material Change of Use",E114,""))</f>
        <v/>
      </c>
      <c r="BT114" s="161"/>
      <c r="BU114" s="161"/>
      <c r="BV114" s="161"/>
      <c r="BW114" s="157" t="str">
        <f>IF('INPUT &amp; OUTPUT'!$B$14="Reconfiguration of Lot",IF(AK114&lt;&gt;"",$AO$8,""),IF('INPUT &amp; OUTPUT'!$B$14="Material Change of Use",I114,""))</f>
        <v/>
      </c>
      <c r="BX114" s="161"/>
      <c r="BY114" s="161"/>
      <c r="BZ114" s="157" t="str">
        <f>IF('INPUT &amp; OUTPUT'!$B$14="Reconfiguration of Lot",IF(BW114&lt;&gt;"",$AR$8,""),IF('INPUT &amp; OUTPUT'!$B$14="Material Change of Use",L114,""))</f>
        <v/>
      </c>
      <c r="CA114" s="157" t="str">
        <f>IF('INPUT &amp; OUTPUT'!$B$14="Reconfiguration of Lot",IF(BW114&lt;&gt;"",$AS$8,""),IF('INPUT &amp; OUTPUT'!$B$14="Material Change of Use",M114,""))</f>
        <v/>
      </c>
      <c r="CB114" s="157" t="str">
        <f>IF('INPUT &amp; OUTPUT'!$B$14="Reconfiguration of Lot",AT114,IF('INPUT &amp; OUTPUT'!$B$14="Material Change of Use",N114,""))</f>
        <v/>
      </c>
      <c r="CC114" s="196"/>
      <c r="CD114" s="157" t="str">
        <f>IF('INPUT &amp; OUTPUT'!$B$14="Reconfiguration of Lot",AV114,IF('INPUT &amp; OUTPUT'!$B$14="Material Change of Use",P114,""))</f>
        <v/>
      </c>
      <c r="CE114" s="157" t="str">
        <f>IF('INPUT &amp; OUTPUT'!$B$14="Reconfiguration of Lot",AW114,IF('INPUT &amp; OUTPUT'!$B$14="Material Change of Use",Q114,""))</f>
        <v/>
      </c>
      <c r="CF114" s="157" t="str">
        <f>IF('INPUT &amp; OUTPUT'!$B$14="Reconfiguration of Lot",AX114,IF('INPUT &amp; OUTPUT'!$B$14="Material Change of Use",R114,""))</f>
        <v/>
      </c>
      <c r="CG114" s="196"/>
      <c r="CH114" s="157" t="str">
        <f>IF('INPUT &amp; OUTPUT'!$B$14="Reconfiguration of Lot",BA114,IF('INPUT &amp; OUTPUT'!$B$14="Material Change of Use",T114,""))</f>
        <v/>
      </c>
      <c r="CI114" s="157" t="str">
        <f>IF('INPUT &amp; OUTPUT'!$B$14="Reconfiguration of Lot",BB114,IF('INPUT &amp; OUTPUT'!$B$14="Material Change of Use",U114,""))</f>
        <v/>
      </c>
      <c r="CJ114" s="157" t="str">
        <f>IF('INPUT &amp; OUTPUT'!$B$14="Reconfiguration of Lot",BC114,IF('INPUT &amp; OUTPUT'!$B$14="Material Change of Use",V114,""))</f>
        <v/>
      </c>
      <c r="CK114" s="196"/>
      <c r="CL114" s="236"/>
      <c r="CM114" s="239"/>
      <c r="CN114" s="157" t="str">
        <f>IF('INPUT &amp; OUTPUT'!$B$14="Reconfiguration of Lot",BG114,IF('INPUT &amp; OUTPUT'!$B$14="Material Change of Use",X114,""))</f>
        <v/>
      </c>
      <c r="CO114" s="199" t="str">
        <f>IF('INPUT &amp; OUTPUT'!$B$14="Reconfiguration of Lot",BH114,IF('INPUT &amp; OUTPUT'!$B$14="Material Change of Use",Y114,""))</f>
        <v/>
      </c>
      <c r="CP114" s="157" t="str">
        <f>IF('INPUT &amp; OUTPUT'!$B$14="Reconfiguration of Lot",BI114,IF('INPUT &amp; OUTPUT'!$B$14="Material Change of Use",Z114,""))</f>
        <v/>
      </c>
      <c r="CQ114" s="161"/>
      <c r="CR114" s="244" t="str">
        <f>IF('INPUT &amp; OUTPUT'!$B$14="Reconfiguration of Lot",BJ114,IF('INPUT &amp; OUTPUT'!$B$14="Material Change of Use",AB114,""))</f>
        <v/>
      </c>
      <c r="CS114" s="198" t="str">
        <f>IF('INPUT &amp; OUTPUT'!$B$14="Reconfiguration of Lot",BK114,IF('INPUT &amp; OUTPUT'!$B$14="Material Change of Use",AC114,""))</f>
        <v/>
      </c>
      <c r="CT114" s="199" t="str">
        <f>IF('INPUT &amp; OUTPUT'!$B$14="Reconfiguration of Lot",BL114,IF('INPUT &amp; OUTPUT'!$B$14="Material Change of Use",AD114,""))</f>
        <v/>
      </c>
      <c r="CU114" s="161"/>
      <c r="CV114" s="161"/>
      <c r="CW114" s="160"/>
    </row>
    <row r="115" spans="3:101" ht="12.75" customHeight="1" x14ac:dyDescent="0.25">
      <c r="C115" s="471" t="s">
        <v>268</v>
      </c>
      <c r="D115" s="471" t="s">
        <v>454</v>
      </c>
      <c r="E115" s="472" t="s">
        <v>268</v>
      </c>
      <c r="F115" s="439"/>
      <c r="G115" s="416"/>
      <c r="H115" s="416"/>
      <c r="I115" s="472" t="s">
        <v>268</v>
      </c>
      <c r="J115" s="439"/>
      <c r="K115" s="439"/>
      <c r="L115" s="440" t="s">
        <v>269</v>
      </c>
      <c r="M115" s="440">
        <v>0.9</v>
      </c>
      <c r="N115" s="472" t="s">
        <v>136</v>
      </c>
      <c r="O115" s="439"/>
      <c r="P115" s="440" t="s">
        <v>387</v>
      </c>
      <c r="Q115" s="440">
        <v>0.1</v>
      </c>
      <c r="R115" s="472" t="s">
        <v>136</v>
      </c>
      <c r="S115" s="439"/>
      <c r="T115" s="440" t="s">
        <v>387</v>
      </c>
      <c r="U115" s="440">
        <v>2.7999999999999997E-2</v>
      </c>
      <c r="V115" s="316" t="s">
        <v>591</v>
      </c>
      <c r="W115" s="416"/>
      <c r="X115" s="417" t="s">
        <v>591</v>
      </c>
      <c r="Y115" s="417" t="s">
        <v>0</v>
      </c>
      <c r="Z115" s="316" t="s">
        <v>253</v>
      </c>
      <c r="AA115" s="463"/>
      <c r="AB115" s="440" t="s">
        <v>347</v>
      </c>
      <c r="AC115" s="440">
        <v>2.5000000000000001E-3</v>
      </c>
      <c r="AD115" s="472" t="s">
        <v>927</v>
      </c>
      <c r="AE115" s="308"/>
      <c r="AF115" s="477"/>
      <c r="BS115" s="157" t="str">
        <f>IF('INPUT &amp; OUTPUT'!$B$14="Reconfiguration of Lot",AK115,IF('INPUT &amp; OUTPUT'!$B$14="Material Change of Use",E115,""))</f>
        <v/>
      </c>
      <c r="BT115" s="161"/>
      <c r="BU115" s="161"/>
      <c r="BV115" s="161"/>
      <c r="BW115" s="157" t="str">
        <f>IF('INPUT &amp; OUTPUT'!$B$14="Reconfiguration of Lot",IF(AK115&lt;&gt;"",$AO$8,""),IF('INPUT &amp; OUTPUT'!$B$14="Material Change of Use",I115,""))</f>
        <v/>
      </c>
      <c r="BX115" s="161"/>
      <c r="BY115" s="161"/>
      <c r="BZ115" s="157" t="str">
        <f>IF('INPUT &amp; OUTPUT'!$B$14="Reconfiguration of Lot",IF(BW115&lt;&gt;"",$AR$8,""),IF('INPUT &amp; OUTPUT'!$B$14="Material Change of Use",L115,""))</f>
        <v/>
      </c>
      <c r="CA115" s="157" t="str">
        <f>IF('INPUT &amp; OUTPUT'!$B$14="Reconfiguration of Lot",IF(BW115&lt;&gt;"",$AS$8,""),IF('INPUT &amp; OUTPUT'!$B$14="Material Change of Use",M115,""))</f>
        <v/>
      </c>
      <c r="CB115" s="157" t="str">
        <f>IF('INPUT &amp; OUTPUT'!$B$14="Reconfiguration of Lot",AT115,IF('INPUT &amp; OUTPUT'!$B$14="Material Change of Use",N115,""))</f>
        <v/>
      </c>
      <c r="CC115" s="196"/>
      <c r="CD115" s="157" t="str">
        <f>IF('INPUT &amp; OUTPUT'!$B$14="Reconfiguration of Lot",AV115,IF('INPUT &amp; OUTPUT'!$B$14="Material Change of Use",P115,""))</f>
        <v/>
      </c>
      <c r="CE115" s="157" t="str">
        <f>IF('INPUT &amp; OUTPUT'!$B$14="Reconfiguration of Lot",AW115,IF('INPUT &amp; OUTPUT'!$B$14="Material Change of Use",Q115,""))</f>
        <v/>
      </c>
      <c r="CF115" s="157" t="str">
        <f>IF('INPUT &amp; OUTPUT'!$B$14="Reconfiguration of Lot",AX115,IF('INPUT &amp; OUTPUT'!$B$14="Material Change of Use",R115,""))</f>
        <v/>
      </c>
      <c r="CG115" s="196"/>
      <c r="CH115" s="157" t="str">
        <f>IF('INPUT &amp; OUTPUT'!$B$14="Reconfiguration of Lot",BA115,IF('INPUT &amp; OUTPUT'!$B$14="Material Change of Use",T115,""))</f>
        <v/>
      </c>
      <c r="CI115" s="157" t="str">
        <f>IF('INPUT &amp; OUTPUT'!$B$14="Reconfiguration of Lot",BB115,IF('INPUT &amp; OUTPUT'!$B$14="Material Change of Use",U115,""))</f>
        <v/>
      </c>
      <c r="CJ115" s="157" t="str">
        <f>IF('INPUT &amp; OUTPUT'!$B$14="Reconfiguration of Lot",BC115,IF('INPUT &amp; OUTPUT'!$B$14="Material Change of Use",V115,""))</f>
        <v/>
      </c>
      <c r="CK115" s="196"/>
      <c r="CL115" s="236"/>
      <c r="CM115" s="239"/>
      <c r="CN115" s="157" t="str">
        <f>IF('INPUT &amp; OUTPUT'!$B$14="Reconfiguration of Lot",BG115,IF('INPUT &amp; OUTPUT'!$B$14="Material Change of Use",X115,""))</f>
        <v/>
      </c>
      <c r="CO115" s="199" t="str">
        <f>IF('INPUT &amp; OUTPUT'!$B$14="Reconfiguration of Lot",BH115,IF('INPUT &amp; OUTPUT'!$B$14="Material Change of Use",Y115,""))</f>
        <v/>
      </c>
      <c r="CP115" s="157" t="str">
        <f>IF('INPUT &amp; OUTPUT'!$B$14="Reconfiguration of Lot",BI115,IF('INPUT &amp; OUTPUT'!$B$14="Material Change of Use",Z115,""))</f>
        <v/>
      </c>
      <c r="CQ115" s="161"/>
      <c r="CR115" s="244" t="str">
        <f>IF('INPUT &amp; OUTPUT'!$B$14="Reconfiguration of Lot",BJ115,IF('INPUT &amp; OUTPUT'!$B$14="Material Change of Use",AB115,""))</f>
        <v/>
      </c>
      <c r="CS115" s="198" t="str">
        <f>IF('INPUT &amp; OUTPUT'!$B$14="Reconfiguration of Lot",BK115,IF('INPUT &amp; OUTPUT'!$B$14="Material Change of Use",AC115,""))</f>
        <v/>
      </c>
      <c r="CT115" s="199" t="str">
        <f>IF('INPUT &amp; OUTPUT'!$B$14="Reconfiguration of Lot",BL115,IF('INPUT &amp; OUTPUT'!$B$14="Material Change of Use",AD115,""))</f>
        <v/>
      </c>
      <c r="CU115" s="161"/>
      <c r="CV115" s="161"/>
      <c r="CW115" s="160"/>
    </row>
    <row r="116" spans="3:101" ht="12.75" customHeight="1" x14ac:dyDescent="0.25">
      <c r="C116" s="437" t="s">
        <v>21</v>
      </c>
      <c r="D116" s="437" t="s">
        <v>376</v>
      </c>
      <c r="E116" s="467" t="s">
        <v>375</v>
      </c>
      <c r="F116" s="439"/>
      <c r="G116" s="439"/>
      <c r="H116" s="439"/>
      <c r="I116" s="314" t="s">
        <v>93</v>
      </c>
      <c r="J116" s="439"/>
      <c r="K116" s="439"/>
      <c r="L116" s="440" t="s">
        <v>92</v>
      </c>
      <c r="M116" s="440">
        <v>0</v>
      </c>
      <c r="N116" s="314" t="s">
        <v>93</v>
      </c>
      <c r="O116" s="439"/>
      <c r="P116" s="440" t="s">
        <v>238</v>
      </c>
      <c r="Q116" s="440">
        <v>0</v>
      </c>
      <c r="R116" s="316" t="s">
        <v>93</v>
      </c>
      <c r="S116" s="439"/>
      <c r="T116" s="440" t="s">
        <v>92</v>
      </c>
      <c r="U116" s="440">
        <v>0</v>
      </c>
      <c r="V116" s="316" t="s">
        <v>591</v>
      </c>
      <c r="W116" s="416"/>
      <c r="X116" s="417" t="s">
        <v>591</v>
      </c>
      <c r="Y116" s="417" t="s">
        <v>0</v>
      </c>
      <c r="Z116" s="316" t="s">
        <v>253</v>
      </c>
      <c r="AA116" s="463"/>
      <c r="AB116" s="440" t="s">
        <v>347</v>
      </c>
      <c r="AC116" s="440">
        <v>2.5000000000000001E-3</v>
      </c>
      <c r="AD116" s="472" t="s">
        <v>927</v>
      </c>
      <c r="AE116" s="308"/>
      <c r="AF116" s="477"/>
      <c r="BS116" s="157" t="str">
        <f>IF('INPUT &amp; OUTPUT'!$B$14="Reconfiguration of Lot",AK116,IF('INPUT &amp; OUTPUT'!$B$14="Material Change of Use",E116,""))</f>
        <v/>
      </c>
      <c r="BT116" s="161"/>
      <c r="BU116" s="161"/>
      <c r="BV116" s="161"/>
      <c r="BW116" s="157" t="str">
        <f>IF('INPUT &amp; OUTPUT'!$B$14="Reconfiguration of Lot",IF(AK116&lt;&gt;"",$AO$8,""),IF('INPUT &amp; OUTPUT'!$B$14="Material Change of Use",I116,""))</f>
        <v/>
      </c>
      <c r="BX116" s="161"/>
      <c r="BY116" s="161"/>
      <c r="BZ116" s="157" t="str">
        <f>IF('INPUT &amp; OUTPUT'!$B$14="Reconfiguration of Lot",IF(BW116&lt;&gt;"",$AR$8,""),IF('INPUT &amp; OUTPUT'!$B$14="Material Change of Use",L116,""))</f>
        <v/>
      </c>
      <c r="CA116" s="157" t="str">
        <f>IF('INPUT &amp; OUTPUT'!$B$14="Reconfiguration of Lot",IF(BW116&lt;&gt;"",$AS$8,""),IF('INPUT &amp; OUTPUT'!$B$14="Material Change of Use",M116,""))</f>
        <v/>
      </c>
      <c r="CB116" s="157" t="str">
        <f>IF('INPUT &amp; OUTPUT'!$B$14="Reconfiguration of Lot",AT116,IF('INPUT &amp; OUTPUT'!$B$14="Material Change of Use",N116,""))</f>
        <v/>
      </c>
      <c r="CC116" s="196"/>
      <c r="CD116" s="157" t="str">
        <f>IF('INPUT &amp; OUTPUT'!$B$14="Reconfiguration of Lot",AV116,IF('INPUT &amp; OUTPUT'!$B$14="Material Change of Use",P116,""))</f>
        <v/>
      </c>
      <c r="CE116" s="157" t="str">
        <f>IF('INPUT &amp; OUTPUT'!$B$14="Reconfiguration of Lot",AW116,IF('INPUT &amp; OUTPUT'!$B$14="Material Change of Use",Q116,""))</f>
        <v/>
      </c>
      <c r="CF116" s="157" t="str">
        <f>IF('INPUT &amp; OUTPUT'!$B$14="Reconfiguration of Lot",AX116,IF('INPUT &amp; OUTPUT'!$B$14="Material Change of Use",R116,""))</f>
        <v/>
      </c>
      <c r="CG116" s="196"/>
      <c r="CH116" s="157" t="str">
        <f>IF('INPUT &amp; OUTPUT'!$B$14="Reconfiguration of Lot",BA116,IF('INPUT &amp; OUTPUT'!$B$14="Material Change of Use",T116,""))</f>
        <v/>
      </c>
      <c r="CI116" s="157" t="str">
        <f>IF('INPUT &amp; OUTPUT'!$B$14="Reconfiguration of Lot",BB116,IF('INPUT &amp; OUTPUT'!$B$14="Material Change of Use",U116,""))</f>
        <v/>
      </c>
      <c r="CJ116" s="157" t="str">
        <f>IF('INPUT &amp; OUTPUT'!$B$14="Reconfiguration of Lot",BC116,IF('INPUT &amp; OUTPUT'!$B$14="Material Change of Use",V116,""))</f>
        <v/>
      </c>
      <c r="CK116" s="196"/>
      <c r="CL116" s="236"/>
      <c r="CM116" s="239"/>
      <c r="CN116" s="157" t="str">
        <f>IF('INPUT &amp; OUTPUT'!$B$14="Reconfiguration of Lot",BG116,IF('INPUT &amp; OUTPUT'!$B$14="Material Change of Use",X116,""))</f>
        <v/>
      </c>
      <c r="CO116" s="199" t="str">
        <f>IF('INPUT &amp; OUTPUT'!$B$14="Reconfiguration of Lot",BH116,IF('INPUT &amp; OUTPUT'!$B$14="Material Change of Use",Y116,""))</f>
        <v/>
      </c>
      <c r="CP116" s="157" t="str">
        <f>IF('INPUT &amp; OUTPUT'!$B$14="Reconfiguration of Lot",BI116,IF('INPUT &amp; OUTPUT'!$B$14="Material Change of Use",Z116,""))</f>
        <v/>
      </c>
      <c r="CQ116" s="161"/>
      <c r="CR116" s="244" t="str">
        <f>IF('INPUT &amp; OUTPUT'!$B$14="Reconfiguration of Lot",BJ116,IF('INPUT &amp; OUTPUT'!$B$14="Material Change of Use",AB116,""))</f>
        <v/>
      </c>
      <c r="CS116" s="198" t="str">
        <f>IF('INPUT &amp; OUTPUT'!$B$14="Reconfiguration of Lot",BK116,IF('INPUT &amp; OUTPUT'!$B$14="Material Change of Use",AC116,""))</f>
        <v/>
      </c>
      <c r="CT116" s="199" t="str">
        <f>IF('INPUT &amp; OUTPUT'!$B$14="Reconfiguration of Lot",BL116,IF('INPUT &amp; OUTPUT'!$B$14="Material Change of Use",AD116,""))</f>
        <v/>
      </c>
      <c r="CU116" s="161"/>
      <c r="CV116" s="161"/>
      <c r="CW116" s="160"/>
    </row>
    <row r="117" spans="3:101" ht="12.75" customHeight="1" x14ac:dyDescent="0.25">
      <c r="C117" s="437" t="s">
        <v>377</v>
      </c>
      <c r="D117" s="437" t="s">
        <v>378</v>
      </c>
      <c r="E117" s="316" t="s">
        <v>785</v>
      </c>
      <c r="F117" s="439"/>
      <c r="G117" s="439"/>
      <c r="H117" s="439"/>
      <c r="I117" s="316" t="s">
        <v>93</v>
      </c>
      <c r="J117" s="416"/>
      <c r="K117" s="416"/>
      <c r="L117" s="440" t="s">
        <v>92</v>
      </c>
      <c r="M117" s="440">
        <v>0</v>
      </c>
      <c r="N117" s="316" t="s">
        <v>150</v>
      </c>
      <c r="O117" s="416"/>
      <c r="P117" s="440" t="s">
        <v>387</v>
      </c>
      <c r="Q117" s="440">
        <v>0.1</v>
      </c>
      <c r="R117" s="316" t="s">
        <v>150</v>
      </c>
      <c r="S117" s="416"/>
      <c r="T117" s="440" t="s">
        <v>387</v>
      </c>
      <c r="U117" s="440">
        <v>2.7999999999999997E-2</v>
      </c>
      <c r="V117" s="316" t="s">
        <v>591</v>
      </c>
      <c r="W117" s="416"/>
      <c r="X117" s="417" t="s">
        <v>591</v>
      </c>
      <c r="Y117" s="417" t="s">
        <v>0</v>
      </c>
      <c r="Z117" s="316" t="s">
        <v>253</v>
      </c>
      <c r="AA117" s="442"/>
      <c r="AB117" s="440" t="s">
        <v>347</v>
      </c>
      <c r="AC117" s="440">
        <v>2.5000000000000001E-3</v>
      </c>
      <c r="AD117" s="316" t="s">
        <v>337</v>
      </c>
      <c r="AE117" s="308"/>
      <c r="AF117" s="477"/>
      <c r="BS117" s="157" t="str">
        <f>IF('INPUT &amp; OUTPUT'!$B$14="Reconfiguration of Lot",AK117,IF('INPUT &amp; OUTPUT'!$B$14="Material Change of Use",E117,""))</f>
        <v/>
      </c>
      <c r="BT117" s="161"/>
      <c r="BU117" s="161"/>
      <c r="BV117" s="161"/>
      <c r="BW117" s="157" t="str">
        <f>IF('INPUT &amp; OUTPUT'!$B$14="Reconfiguration of Lot",IF(AK117&lt;&gt;"",$AO$8,""),IF('INPUT &amp; OUTPUT'!$B$14="Material Change of Use",I117,""))</f>
        <v/>
      </c>
      <c r="BX117" s="161"/>
      <c r="BY117" s="161"/>
      <c r="BZ117" s="157" t="str">
        <f>IF('INPUT &amp; OUTPUT'!$B$14="Reconfiguration of Lot",IF(BW117&lt;&gt;"",$AR$8,""),IF('INPUT &amp; OUTPUT'!$B$14="Material Change of Use",L117,""))</f>
        <v/>
      </c>
      <c r="CA117" s="157" t="str">
        <f>IF('INPUT &amp; OUTPUT'!$B$14="Reconfiguration of Lot",IF(BW117&lt;&gt;"",$AS$8,""),IF('INPUT &amp; OUTPUT'!$B$14="Material Change of Use",M117,""))</f>
        <v/>
      </c>
      <c r="CB117" s="157" t="str">
        <f>IF('INPUT &amp; OUTPUT'!$B$14="Reconfiguration of Lot",AT117,IF('INPUT &amp; OUTPUT'!$B$14="Material Change of Use",N117,""))</f>
        <v/>
      </c>
      <c r="CC117" s="196"/>
      <c r="CD117" s="157" t="str">
        <f>IF('INPUT &amp; OUTPUT'!$B$14="Reconfiguration of Lot",AV117,IF('INPUT &amp; OUTPUT'!$B$14="Material Change of Use",P117,""))</f>
        <v/>
      </c>
      <c r="CE117" s="157" t="str">
        <f>IF('INPUT &amp; OUTPUT'!$B$14="Reconfiguration of Lot",AW117,IF('INPUT &amp; OUTPUT'!$B$14="Material Change of Use",Q117,""))</f>
        <v/>
      </c>
      <c r="CF117" s="157" t="str">
        <f>IF('INPUT &amp; OUTPUT'!$B$14="Reconfiguration of Lot",AX117,IF('INPUT &amp; OUTPUT'!$B$14="Material Change of Use",R117,""))</f>
        <v/>
      </c>
      <c r="CG117" s="196"/>
      <c r="CH117" s="157" t="str">
        <f>IF('INPUT &amp; OUTPUT'!$B$14="Reconfiguration of Lot",BA117,IF('INPUT &amp; OUTPUT'!$B$14="Material Change of Use",T117,""))</f>
        <v/>
      </c>
      <c r="CI117" s="157" t="str">
        <f>IF('INPUT &amp; OUTPUT'!$B$14="Reconfiguration of Lot",BB117,IF('INPUT &amp; OUTPUT'!$B$14="Material Change of Use",U117,""))</f>
        <v/>
      </c>
      <c r="CJ117" s="157" t="str">
        <f>IF('INPUT &amp; OUTPUT'!$B$14="Reconfiguration of Lot",BC117,IF('INPUT &amp; OUTPUT'!$B$14="Material Change of Use",V117,""))</f>
        <v/>
      </c>
      <c r="CK117" s="196"/>
      <c r="CL117" s="236"/>
      <c r="CM117" s="239"/>
      <c r="CN117" s="157" t="str">
        <f>IF('INPUT &amp; OUTPUT'!$B$14="Reconfiguration of Lot",BG117,IF('INPUT &amp; OUTPUT'!$B$14="Material Change of Use",X117,""))</f>
        <v/>
      </c>
      <c r="CO117" s="199" t="str">
        <f>IF('INPUT &amp; OUTPUT'!$B$14="Reconfiguration of Lot",BH117,IF('INPUT &amp; OUTPUT'!$B$14="Material Change of Use",Y117,""))</f>
        <v/>
      </c>
      <c r="CP117" s="157" t="str">
        <f>IF('INPUT &amp; OUTPUT'!$B$14="Reconfiguration of Lot",BI117,IF('INPUT &amp; OUTPUT'!$B$14="Material Change of Use",Z117,""))</f>
        <v/>
      </c>
      <c r="CQ117" s="161"/>
      <c r="CR117" s="244" t="str">
        <f>IF('INPUT &amp; OUTPUT'!$B$14="Reconfiguration of Lot",BJ117,IF('INPUT &amp; OUTPUT'!$B$14="Material Change of Use",AB117,""))</f>
        <v/>
      </c>
      <c r="CS117" s="198" t="str">
        <f>IF('INPUT &amp; OUTPUT'!$B$14="Reconfiguration of Lot",BK117,IF('INPUT &amp; OUTPUT'!$B$14="Material Change of Use",AC117,""))</f>
        <v/>
      </c>
      <c r="CT117" s="199" t="str">
        <f>IF('INPUT &amp; OUTPUT'!$B$14="Reconfiguration of Lot",BL117,IF('INPUT &amp; OUTPUT'!$B$14="Material Change of Use",AD117,""))</f>
        <v/>
      </c>
      <c r="CU117" s="161"/>
      <c r="CV117" s="161"/>
      <c r="CW117" s="160"/>
    </row>
    <row r="118" spans="3:101" ht="12.75" customHeight="1" x14ac:dyDescent="0.25">
      <c r="C118" s="437" t="s">
        <v>377</v>
      </c>
      <c r="D118" s="437" t="s">
        <v>378</v>
      </c>
      <c r="E118" s="316" t="s">
        <v>740</v>
      </c>
      <c r="F118" s="309"/>
      <c r="G118" s="439"/>
      <c r="H118" s="439"/>
      <c r="I118" s="316" t="s">
        <v>93</v>
      </c>
      <c r="J118" s="416"/>
      <c r="K118" s="416"/>
      <c r="L118" s="440" t="s">
        <v>92</v>
      </c>
      <c r="M118" s="440">
        <v>0</v>
      </c>
      <c r="N118" s="316" t="s">
        <v>93</v>
      </c>
      <c r="O118" s="416"/>
      <c r="P118" s="440" t="s">
        <v>238</v>
      </c>
      <c r="Q118" s="440">
        <v>0</v>
      </c>
      <c r="R118" s="316" t="s">
        <v>93</v>
      </c>
      <c r="S118" s="416"/>
      <c r="T118" s="440" t="s">
        <v>92</v>
      </c>
      <c r="U118" s="440">
        <v>0</v>
      </c>
      <c r="V118" s="316" t="s">
        <v>591</v>
      </c>
      <c r="W118" s="416"/>
      <c r="X118" s="417" t="s">
        <v>591</v>
      </c>
      <c r="Y118" s="417" t="s">
        <v>0</v>
      </c>
      <c r="Z118" s="316" t="s">
        <v>253</v>
      </c>
      <c r="AA118" s="442"/>
      <c r="AB118" s="440" t="s">
        <v>347</v>
      </c>
      <c r="AC118" s="440">
        <v>2.5000000000000001E-3</v>
      </c>
      <c r="AD118" s="316" t="s">
        <v>337</v>
      </c>
      <c r="AE118" s="308"/>
      <c r="AF118" s="477"/>
      <c r="BS118" s="157" t="str">
        <f>IF('INPUT &amp; OUTPUT'!$B$14="Reconfiguration of Lot",AK118,IF('INPUT &amp; OUTPUT'!$B$14="Material Change of Use",E118,""))</f>
        <v/>
      </c>
      <c r="BT118" s="161"/>
      <c r="BU118" s="161"/>
      <c r="BV118" s="161"/>
      <c r="BW118" s="157" t="str">
        <f>IF('INPUT &amp; OUTPUT'!$B$14="Reconfiguration of Lot",IF(AK118&lt;&gt;"",$AO$8,""),IF('INPUT &amp; OUTPUT'!$B$14="Material Change of Use",I118,""))</f>
        <v/>
      </c>
      <c r="BX118" s="161"/>
      <c r="BY118" s="161"/>
      <c r="BZ118" s="157" t="str">
        <f>IF('INPUT &amp; OUTPUT'!$B$14="Reconfiguration of Lot",IF(BW118&lt;&gt;"",$AR$8,""),IF('INPUT &amp; OUTPUT'!$B$14="Material Change of Use",L118,""))</f>
        <v/>
      </c>
      <c r="CA118" s="157" t="str">
        <f>IF('INPUT &amp; OUTPUT'!$B$14="Reconfiguration of Lot",IF(BW118&lt;&gt;"",$AS$8,""),IF('INPUT &amp; OUTPUT'!$B$14="Material Change of Use",M118,""))</f>
        <v/>
      </c>
      <c r="CB118" s="157" t="str">
        <f>IF('INPUT &amp; OUTPUT'!$B$14="Reconfiguration of Lot",AT118,IF('INPUT &amp; OUTPUT'!$B$14="Material Change of Use",N118,""))</f>
        <v/>
      </c>
      <c r="CC118" s="196"/>
      <c r="CD118" s="157" t="str">
        <f>IF('INPUT &amp; OUTPUT'!$B$14="Reconfiguration of Lot",AV118,IF('INPUT &amp; OUTPUT'!$B$14="Material Change of Use",P118,""))</f>
        <v/>
      </c>
      <c r="CE118" s="157" t="str">
        <f>IF('INPUT &amp; OUTPUT'!$B$14="Reconfiguration of Lot",AW118,IF('INPUT &amp; OUTPUT'!$B$14="Material Change of Use",Q118,""))</f>
        <v/>
      </c>
      <c r="CF118" s="157" t="str">
        <f>IF('INPUT &amp; OUTPUT'!$B$14="Reconfiguration of Lot",AX118,IF('INPUT &amp; OUTPUT'!$B$14="Material Change of Use",R118,""))</f>
        <v/>
      </c>
      <c r="CG118" s="196"/>
      <c r="CH118" s="157" t="str">
        <f>IF('INPUT &amp; OUTPUT'!$B$14="Reconfiguration of Lot",BA118,IF('INPUT &amp; OUTPUT'!$B$14="Material Change of Use",T118,""))</f>
        <v/>
      </c>
      <c r="CI118" s="157" t="str">
        <f>IF('INPUT &amp; OUTPUT'!$B$14="Reconfiguration of Lot",BB118,IF('INPUT &amp; OUTPUT'!$B$14="Material Change of Use",U118,""))</f>
        <v/>
      </c>
      <c r="CJ118" s="157" t="str">
        <f>IF('INPUT &amp; OUTPUT'!$B$14="Reconfiguration of Lot",BC118,IF('INPUT &amp; OUTPUT'!$B$14="Material Change of Use",V118,""))</f>
        <v/>
      </c>
      <c r="CK118" s="196"/>
      <c r="CL118" s="236"/>
      <c r="CM118" s="239"/>
      <c r="CN118" s="157" t="str">
        <f>IF('INPUT &amp; OUTPUT'!$B$14="Reconfiguration of Lot",BG118,IF('INPUT &amp; OUTPUT'!$B$14="Material Change of Use",X118,""))</f>
        <v/>
      </c>
      <c r="CO118" s="199" t="str">
        <f>IF('INPUT &amp; OUTPUT'!$B$14="Reconfiguration of Lot",BH118,IF('INPUT &amp; OUTPUT'!$B$14="Material Change of Use",Y118,""))</f>
        <v/>
      </c>
      <c r="CP118" s="157" t="str">
        <f>IF('INPUT &amp; OUTPUT'!$B$14="Reconfiguration of Lot",BI118,IF('INPUT &amp; OUTPUT'!$B$14="Material Change of Use",Z118,""))</f>
        <v/>
      </c>
      <c r="CQ118" s="161"/>
      <c r="CR118" s="244" t="str">
        <f>IF('INPUT &amp; OUTPUT'!$B$14="Reconfiguration of Lot",BJ118,IF('INPUT &amp; OUTPUT'!$B$14="Material Change of Use",AB118,""))</f>
        <v/>
      </c>
      <c r="CS118" s="198" t="str">
        <f>IF('INPUT &amp; OUTPUT'!$B$14="Reconfiguration of Lot",BK118,IF('INPUT &amp; OUTPUT'!$B$14="Material Change of Use",AC118,""))</f>
        <v/>
      </c>
      <c r="CT118" s="199" t="str">
        <f>IF('INPUT &amp; OUTPUT'!$B$14="Reconfiguration of Lot",BL118,IF('INPUT &amp; OUTPUT'!$B$14="Material Change of Use",AD118,""))</f>
        <v/>
      </c>
      <c r="CU118" s="161"/>
      <c r="CV118" s="161"/>
      <c r="CW118" s="160"/>
    </row>
    <row r="119" spans="3:101" ht="12.75" customHeight="1" x14ac:dyDescent="0.25">
      <c r="C119" s="437" t="s">
        <v>377</v>
      </c>
      <c r="D119" s="437" t="s">
        <v>379</v>
      </c>
      <c r="E119" s="316" t="s">
        <v>741</v>
      </c>
      <c r="F119" s="416"/>
      <c r="G119" s="416"/>
      <c r="H119" s="416"/>
      <c r="I119" s="316" t="s">
        <v>93</v>
      </c>
      <c r="J119" s="439"/>
      <c r="K119" s="439"/>
      <c r="L119" s="440" t="s">
        <v>92</v>
      </c>
      <c r="M119" s="440">
        <v>0</v>
      </c>
      <c r="N119" s="316" t="s">
        <v>93</v>
      </c>
      <c r="O119" s="439"/>
      <c r="P119" s="440" t="s">
        <v>238</v>
      </c>
      <c r="Q119" s="440">
        <v>0</v>
      </c>
      <c r="R119" s="316" t="s">
        <v>93</v>
      </c>
      <c r="S119" s="439"/>
      <c r="T119" s="440" t="s">
        <v>92</v>
      </c>
      <c r="U119" s="440">
        <v>0</v>
      </c>
      <c r="V119" s="316" t="s">
        <v>591</v>
      </c>
      <c r="W119" s="416"/>
      <c r="X119" s="417" t="s">
        <v>591</v>
      </c>
      <c r="Y119" s="417" t="s">
        <v>0</v>
      </c>
      <c r="Z119" s="316" t="s">
        <v>253</v>
      </c>
      <c r="AA119" s="463"/>
      <c r="AB119" s="440" t="s">
        <v>347</v>
      </c>
      <c r="AC119" s="440">
        <v>2.5000000000000001E-3</v>
      </c>
      <c r="AD119" s="316" t="s">
        <v>65</v>
      </c>
      <c r="AE119" s="308"/>
      <c r="AF119" s="477"/>
      <c r="BS119" s="157" t="str">
        <f>IF('INPUT &amp; OUTPUT'!$B$14="Reconfiguration of Lot",AK119,IF('INPUT &amp; OUTPUT'!$B$14="Material Change of Use",E119,""))</f>
        <v/>
      </c>
      <c r="BT119" s="161"/>
      <c r="BU119" s="161"/>
      <c r="BV119" s="161"/>
      <c r="BW119" s="157" t="str">
        <f>IF('INPUT &amp; OUTPUT'!$B$14="Reconfiguration of Lot",IF(AK119&lt;&gt;"",$AO$8,""),IF('INPUT &amp; OUTPUT'!$B$14="Material Change of Use",I119,""))</f>
        <v/>
      </c>
      <c r="BX119" s="161"/>
      <c r="BY119" s="161"/>
      <c r="BZ119" s="157" t="str">
        <f>IF('INPUT &amp; OUTPUT'!$B$14="Reconfiguration of Lot",IF(BW119&lt;&gt;"",$AR$8,""),IF('INPUT &amp; OUTPUT'!$B$14="Material Change of Use",L119,""))</f>
        <v/>
      </c>
      <c r="CA119" s="157" t="str">
        <f>IF('INPUT &amp; OUTPUT'!$B$14="Reconfiguration of Lot",IF(BW119&lt;&gt;"",$AS$8,""),IF('INPUT &amp; OUTPUT'!$B$14="Material Change of Use",M119,""))</f>
        <v/>
      </c>
      <c r="CB119" s="157" t="str">
        <f>IF('INPUT &amp; OUTPUT'!$B$14="Reconfiguration of Lot",AT119,IF('INPUT &amp; OUTPUT'!$B$14="Material Change of Use",N119,""))</f>
        <v/>
      </c>
      <c r="CC119" s="196"/>
      <c r="CD119" s="157" t="str">
        <f>IF('INPUT &amp; OUTPUT'!$B$14="Reconfiguration of Lot",AV119,IF('INPUT &amp; OUTPUT'!$B$14="Material Change of Use",P119,""))</f>
        <v/>
      </c>
      <c r="CE119" s="157" t="str">
        <f>IF('INPUT &amp; OUTPUT'!$B$14="Reconfiguration of Lot",AW119,IF('INPUT &amp; OUTPUT'!$B$14="Material Change of Use",Q119,""))</f>
        <v/>
      </c>
      <c r="CF119" s="157" t="str">
        <f>IF('INPUT &amp; OUTPUT'!$B$14="Reconfiguration of Lot",AX119,IF('INPUT &amp; OUTPUT'!$B$14="Material Change of Use",R119,""))</f>
        <v/>
      </c>
      <c r="CG119" s="196"/>
      <c r="CH119" s="157" t="str">
        <f>IF('INPUT &amp; OUTPUT'!$B$14="Reconfiguration of Lot",BA119,IF('INPUT &amp; OUTPUT'!$B$14="Material Change of Use",T119,""))</f>
        <v/>
      </c>
      <c r="CI119" s="157" t="str">
        <f>IF('INPUT &amp; OUTPUT'!$B$14="Reconfiguration of Lot",BB119,IF('INPUT &amp; OUTPUT'!$B$14="Material Change of Use",U119,""))</f>
        <v/>
      </c>
      <c r="CJ119" s="157" t="str">
        <f>IF('INPUT &amp; OUTPUT'!$B$14="Reconfiguration of Lot",BC119,IF('INPUT &amp; OUTPUT'!$B$14="Material Change of Use",V119,""))</f>
        <v/>
      </c>
      <c r="CK119" s="196"/>
      <c r="CL119" s="236"/>
      <c r="CM119" s="239"/>
      <c r="CN119" s="157" t="str">
        <f>IF('INPUT &amp; OUTPUT'!$B$14="Reconfiguration of Lot",BG119,IF('INPUT &amp; OUTPUT'!$B$14="Material Change of Use",X119,""))</f>
        <v/>
      </c>
      <c r="CO119" s="199" t="str">
        <f>IF('INPUT &amp; OUTPUT'!$B$14="Reconfiguration of Lot",BH119,IF('INPUT &amp; OUTPUT'!$B$14="Material Change of Use",Y119,""))</f>
        <v/>
      </c>
      <c r="CP119" s="157" t="str">
        <f>IF('INPUT &amp; OUTPUT'!$B$14="Reconfiguration of Lot",BI119,IF('INPUT &amp; OUTPUT'!$B$14="Material Change of Use",Z119,""))</f>
        <v/>
      </c>
      <c r="CQ119" s="161"/>
      <c r="CR119" s="244" t="str">
        <f>IF('INPUT &amp; OUTPUT'!$B$14="Reconfiguration of Lot",BJ119,IF('INPUT &amp; OUTPUT'!$B$14="Material Change of Use",AB119,""))</f>
        <v/>
      </c>
      <c r="CS119" s="198" t="str">
        <f>IF('INPUT &amp; OUTPUT'!$B$14="Reconfiguration of Lot",BK119,IF('INPUT &amp; OUTPUT'!$B$14="Material Change of Use",AC119,""))</f>
        <v/>
      </c>
      <c r="CT119" s="199" t="str">
        <f>IF('INPUT &amp; OUTPUT'!$B$14="Reconfiguration of Lot",BL119,IF('INPUT &amp; OUTPUT'!$B$14="Material Change of Use",AD119,""))</f>
        <v/>
      </c>
      <c r="CU119" s="161"/>
      <c r="CV119" s="161"/>
      <c r="CW119" s="160"/>
    </row>
    <row r="120" spans="3:101" ht="12.75" customHeight="1" x14ac:dyDescent="0.25">
      <c r="C120" s="437" t="s">
        <v>377</v>
      </c>
      <c r="D120" s="437" t="s">
        <v>380</v>
      </c>
      <c r="E120" s="316" t="s">
        <v>742</v>
      </c>
      <c r="F120" s="416"/>
      <c r="G120" s="416"/>
      <c r="H120" s="416"/>
      <c r="I120" s="316" t="s">
        <v>93</v>
      </c>
      <c r="J120" s="416"/>
      <c r="K120" s="416"/>
      <c r="L120" s="440" t="s">
        <v>92</v>
      </c>
      <c r="M120" s="440">
        <v>0</v>
      </c>
      <c r="N120" s="316" t="s">
        <v>93</v>
      </c>
      <c r="O120" s="416"/>
      <c r="P120" s="440" t="s">
        <v>238</v>
      </c>
      <c r="Q120" s="440">
        <v>0</v>
      </c>
      <c r="R120" s="316" t="s">
        <v>93</v>
      </c>
      <c r="S120" s="416"/>
      <c r="T120" s="440" t="s">
        <v>92</v>
      </c>
      <c r="U120" s="440">
        <v>0</v>
      </c>
      <c r="V120" s="316" t="s">
        <v>591</v>
      </c>
      <c r="W120" s="416"/>
      <c r="X120" s="417" t="s">
        <v>591</v>
      </c>
      <c r="Y120" s="417" t="s">
        <v>0</v>
      </c>
      <c r="Z120" s="316" t="s">
        <v>253</v>
      </c>
      <c r="AA120" s="442"/>
      <c r="AB120" s="440" t="s">
        <v>347</v>
      </c>
      <c r="AC120" s="440">
        <v>2.5000000000000001E-3</v>
      </c>
      <c r="AD120" s="316" t="s">
        <v>65</v>
      </c>
      <c r="AE120" s="308"/>
      <c r="AF120" s="477"/>
      <c r="BS120" s="157" t="str">
        <f>IF('INPUT &amp; OUTPUT'!$B$14="Reconfiguration of Lot",AK120,IF('INPUT &amp; OUTPUT'!$B$14="Material Change of Use",E120,""))</f>
        <v/>
      </c>
      <c r="BT120" s="161"/>
      <c r="BU120" s="161"/>
      <c r="BV120" s="161"/>
      <c r="BW120" s="157" t="str">
        <f>IF('INPUT &amp; OUTPUT'!$B$14="Reconfiguration of Lot",IF(AK120&lt;&gt;"",$AO$8,""),IF('INPUT &amp; OUTPUT'!$B$14="Material Change of Use",I120,""))</f>
        <v/>
      </c>
      <c r="BX120" s="161"/>
      <c r="BY120" s="161"/>
      <c r="BZ120" s="157" t="str">
        <f>IF('INPUT &amp; OUTPUT'!$B$14="Reconfiguration of Lot",IF(BW120&lt;&gt;"",$AR$8,""),IF('INPUT &amp; OUTPUT'!$B$14="Material Change of Use",L120,""))</f>
        <v/>
      </c>
      <c r="CA120" s="157" t="str">
        <f>IF('INPUT &amp; OUTPUT'!$B$14="Reconfiguration of Lot",IF(BW120&lt;&gt;"",$AS$8,""),IF('INPUT &amp; OUTPUT'!$B$14="Material Change of Use",M120,""))</f>
        <v/>
      </c>
      <c r="CB120" s="157" t="str">
        <f>IF('INPUT &amp; OUTPUT'!$B$14="Reconfiguration of Lot",AT120,IF('INPUT &amp; OUTPUT'!$B$14="Material Change of Use",N120,""))</f>
        <v/>
      </c>
      <c r="CC120" s="196"/>
      <c r="CD120" s="157" t="str">
        <f>IF('INPUT &amp; OUTPUT'!$B$14="Reconfiguration of Lot",AV120,IF('INPUT &amp; OUTPUT'!$B$14="Material Change of Use",P120,""))</f>
        <v/>
      </c>
      <c r="CE120" s="157" t="str">
        <f>IF('INPUT &amp; OUTPUT'!$B$14="Reconfiguration of Lot",AW120,IF('INPUT &amp; OUTPUT'!$B$14="Material Change of Use",Q120,""))</f>
        <v/>
      </c>
      <c r="CF120" s="157" t="str">
        <f>IF('INPUT &amp; OUTPUT'!$B$14="Reconfiguration of Lot",AX120,IF('INPUT &amp; OUTPUT'!$B$14="Material Change of Use",R120,""))</f>
        <v/>
      </c>
      <c r="CG120" s="196"/>
      <c r="CH120" s="157" t="str">
        <f>IF('INPUT &amp; OUTPUT'!$B$14="Reconfiguration of Lot",BA120,IF('INPUT &amp; OUTPUT'!$B$14="Material Change of Use",T120,""))</f>
        <v/>
      </c>
      <c r="CI120" s="157" t="str">
        <f>IF('INPUT &amp; OUTPUT'!$B$14="Reconfiguration of Lot",BB120,IF('INPUT &amp; OUTPUT'!$B$14="Material Change of Use",U120,""))</f>
        <v/>
      </c>
      <c r="CJ120" s="157" t="str">
        <f>IF('INPUT &amp; OUTPUT'!$B$14="Reconfiguration of Lot",BC120,IF('INPUT &amp; OUTPUT'!$B$14="Material Change of Use",V120,""))</f>
        <v/>
      </c>
      <c r="CK120" s="196"/>
      <c r="CL120" s="236"/>
      <c r="CM120" s="239"/>
      <c r="CN120" s="157" t="str">
        <f>IF('INPUT &amp; OUTPUT'!$B$14="Reconfiguration of Lot",BG120,IF('INPUT &amp; OUTPUT'!$B$14="Material Change of Use",X120,""))</f>
        <v/>
      </c>
      <c r="CO120" s="199" t="str">
        <f>IF('INPUT &amp; OUTPUT'!$B$14="Reconfiguration of Lot",BH120,IF('INPUT &amp; OUTPUT'!$B$14="Material Change of Use",Y120,""))</f>
        <v/>
      </c>
      <c r="CP120" s="157" t="str">
        <f>IF('INPUT &amp; OUTPUT'!$B$14="Reconfiguration of Lot",BI120,IF('INPUT &amp; OUTPUT'!$B$14="Material Change of Use",Z120,""))</f>
        <v/>
      </c>
      <c r="CQ120" s="161"/>
      <c r="CR120" s="244" t="str">
        <f>IF('INPUT &amp; OUTPUT'!$B$14="Reconfiguration of Lot",BJ120,IF('INPUT &amp; OUTPUT'!$B$14="Material Change of Use",AB120,""))</f>
        <v/>
      </c>
      <c r="CS120" s="198" t="str">
        <f>IF('INPUT &amp; OUTPUT'!$B$14="Reconfiguration of Lot",BK120,IF('INPUT &amp; OUTPUT'!$B$14="Material Change of Use",AC120,""))</f>
        <v/>
      </c>
      <c r="CT120" s="199" t="str">
        <f>IF('INPUT &amp; OUTPUT'!$B$14="Reconfiguration of Lot",BL120,IF('INPUT &amp; OUTPUT'!$B$14="Material Change of Use",AD120,""))</f>
        <v/>
      </c>
      <c r="CU120" s="161"/>
      <c r="CV120" s="161"/>
      <c r="CW120" s="160"/>
    </row>
    <row r="121" spans="3:101" ht="12.75" customHeight="1" x14ac:dyDescent="0.25">
      <c r="C121" s="437" t="s">
        <v>377</v>
      </c>
      <c r="D121" s="437" t="s">
        <v>381</v>
      </c>
      <c r="E121" s="316" t="s">
        <v>743</v>
      </c>
      <c r="F121" s="416"/>
      <c r="G121" s="416"/>
      <c r="H121" s="416"/>
      <c r="I121" s="316" t="s">
        <v>93</v>
      </c>
      <c r="J121" s="311"/>
      <c r="K121" s="311"/>
      <c r="L121" s="440" t="s">
        <v>92</v>
      </c>
      <c r="M121" s="440">
        <v>0</v>
      </c>
      <c r="N121" s="316" t="s">
        <v>93</v>
      </c>
      <c r="O121" s="311"/>
      <c r="P121" s="440" t="s">
        <v>238</v>
      </c>
      <c r="Q121" s="440">
        <v>0</v>
      </c>
      <c r="R121" s="316" t="s">
        <v>93</v>
      </c>
      <c r="S121" s="311"/>
      <c r="T121" s="440" t="s">
        <v>92</v>
      </c>
      <c r="U121" s="440">
        <v>0</v>
      </c>
      <c r="V121" s="316" t="s">
        <v>591</v>
      </c>
      <c r="W121" s="416"/>
      <c r="X121" s="417" t="s">
        <v>591</v>
      </c>
      <c r="Y121" s="417" t="s">
        <v>0</v>
      </c>
      <c r="Z121" s="316" t="s">
        <v>253</v>
      </c>
      <c r="AA121" s="312"/>
      <c r="AB121" s="440" t="s">
        <v>347</v>
      </c>
      <c r="AC121" s="440">
        <v>2.5000000000000001E-3</v>
      </c>
      <c r="AD121" s="316" t="s">
        <v>93</v>
      </c>
      <c r="AE121" s="476"/>
      <c r="AF121" s="477"/>
      <c r="BS121" s="157" t="str">
        <f>IF('INPUT &amp; OUTPUT'!$B$14="Reconfiguration of Lot",AK121,IF('INPUT &amp; OUTPUT'!$B$14="Material Change of Use",E121,""))</f>
        <v/>
      </c>
      <c r="BT121" s="161"/>
      <c r="BU121" s="161"/>
      <c r="BV121" s="161"/>
      <c r="BW121" s="157" t="str">
        <f>IF('INPUT &amp; OUTPUT'!$B$14="Reconfiguration of Lot",IF(AK121&lt;&gt;"",$AO$8,""),IF('INPUT &amp; OUTPUT'!$B$14="Material Change of Use",I121,""))</f>
        <v/>
      </c>
      <c r="BX121" s="161"/>
      <c r="BY121" s="161"/>
      <c r="BZ121" s="157" t="str">
        <f>IF('INPUT &amp; OUTPUT'!$B$14="Reconfiguration of Lot",IF(BW121&lt;&gt;"",$AR$8,""),IF('INPUT &amp; OUTPUT'!$B$14="Material Change of Use",L121,""))</f>
        <v/>
      </c>
      <c r="CA121" s="157" t="str">
        <f>IF('INPUT &amp; OUTPUT'!$B$14="Reconfiguration of Lot",IF(BW121&lt;&gt;"",$AS$8,""),IF('INPUT &amp; OUTPUT'!$B$14="Material Change of Use",M121,""))</f>
        <v/>
      </c>
      <c r="CB121" s="157" t="str">
        <f>IF('INPUT &amp; OUTPUT'!$B$14="Reconfiguration of Lot",AT121,IF('INPUT &amp; OUTPUT'!$B$14="Material Change of Use",N121,""))</f>
        <v/>
      </c>
      <c r="CC121" s="196"/>
      <c r="CD121" s="157" t="str">
        <f>IF('INPUT &amp; OUTPUT'!$B$14="Reconfiguration of Lot",AV121,IF('INPUT &amp; OUTPUT'!$B$14="Material Change of Use",P121,""))</f>
        <v/>
      </c>
      <c r="CE121" s="157" t="str">
        <f>IF('INPUT &amp; OUTPUT'!$B$14="Reconfiguration of Lot",AW121,IF('INPUT &amp; OUTPUT'!$B$14="Material Change of Use",Q121,""))</f>
        <v/>
      </c>
      <c r="CF121" s="157" t="str">
        <f>IF('INPUT &amp; OUTPUT'!$B$14="Reconfiguration of Lot",AX121,IF('INPUT &amp; OUTPUT'!$B$14="Material Change of Use",R121,""))</f>
        <v/>
      </c>
      <c r="CG121" s="196"/>
      <c r="CH121" s="157" t="str">
        <f>IF('INPUT &amp; OUTPUT'!$B$14="Reconfiguration of Lot",BA121,IF('INPUT &amp; OUTPUT'!$B$14="Material Change of Use",T121,""))</f>
        <v/>
      </c>
      <c r="CI121" s="157" t="str">
        <f>IF('INPUT &amp; OUTPUT'!$B$14="Reconfiguration of Lot",BB121,IF('INPUT &amp; OUTPUT'!$B$14="Material Change of Use",U121,""))</f>
        <v/>
      </c>
      <c r="CJ121" s="157" t="str">
        <f>IF('INPUT &amp; OUTPUT'!$B$14="Reconfiguration of Lot",BC121,IF('INPUT &amp; OUTPUT'!$B$14="Material Change of Use",V121,""))</f>
        <v/>
      </c>
      <c r="CK121" s="196"/>
      <c r="CL121" s="236"/>
      <c r="CM121" s="239"/>
      <c r="CN121" s="157" t="str">
        <f>IF('INPUT &amp; OUTPUT'!$B$14="Reconfiguration of Lot",BG121,IF('INPUT &amp; OUTPUT'!$B$14="Material Change of Use",X121,""))</f>
        <v/>
      </c>
      <c r="CO121" s="199" t="str">
        <f>IF('INPUT &amp; OUTPUT'!$B$14="Reconfiguration of Lot",BH121,IF('INPUT &amp; OUTPUT'!$B$14="Material Change of Use",Y121,""))</f>
        <v/>
      </c>
      <c r="CP121" s="157" t="str">
        <f>IF('INPUT &amp; OUTPUT'!$B$14="Reconfiguration of Lot",BI121,IF('INPUT &amp; OUTPUT'!$B$14="Material Change of Use",Z121,""))</f>
        <v/>
      </c>
      <c r="CQ121" s="161"/>
      <c r="CR121" s="244" t="str">
        <f>IF('INPUT &amp; OUTPUT'!$B$14="Reconfiguration of Lot",BJ121,IF('INPUT &amp; OUTPUT'!$B$14="Material Change of Use",AB121,""))</f>
        <v/>
      </c>
      <c r="CS121" s="198" t="str">
        <f>IF('INPUT &amp; OUTPUT'!$B$14="Reconfiguration of Lot",BK121,IF('INPUT &amp; OUTPUT'!$B$14="Material Change of Use",AC121,""))</f>
        <v/>
      </c>
      <c r="CT121" s="199" t="str">
        <f>IF('INPUT &amp; OUTPUT'!$B$14="Reconfiguration of Lot",BL121,IF('INPUT &amp; OUTPUT'!$B$14="Material Change of Use",AD121,""))</f>
        <v/>
      </c>
      <c r="CU121" s="161"/>
      <c r="CV121" s="161"/>
      <c r="CW121" s="160"/>
    </row>
    <row r="122" spans="3:101" ht="12.75" customHeight="1" x14ac:dyDescent="0.25">
      <c r="C122" s="437" t="s">
        <v>377</v>
      </c>
      <c r="D122" s="437" t="s">
        <v>382</v>
      </c>
      <c r="E122" s="316" t="s">
        <v>744</v>
      </c>
      <c r="F122" s="416"/>
      <c r="G122" s="416"/>
      <c r="H122" s="416"/>
      <c r="I122" s="316" t="s">
        <v>93</v>
      </c>
      <c r="J122" s="416"/>
      <c r="K122" s="416"/>
      <c r="L122" s="440" t="s">
        <v>92</v>
      </c>
      <c r="M122" s="440">
        <v>0</v>
      </c>
      <c r="N122" s="316" t="s">
        <v>150</v>
      </c>
      <c r="O122" s="416"/>
      <c r="P122" s="440" t="s">
        <v>387</v>
      </c>
      <c r="Q122" s="440">
        <v>0.1</v>
      </c>
      <c r="R122" s="316" t="s">
        <v>150</v>
      </c>
      <c r="S122" s="416"/>
      <c r="T122" s="440" t="s">
        <v>387</v>
      </c>
      <c r="U122" s="440">
        <v>2.7999999999999997E-2</v>
      </c>
      <c r="V122" s="316" t="s">
        <v>591</v>
      </c>
      <c r="W122" s="416"/>
      <c r="X122" s="417" t="s">
        <v>591</v>
      </c>
      <c r="Y122" s="417" t="s">
        <v>0</v>
      </c>
      <c r="Z122" s="316" t="s">
        <v>253</v>
      </c>
      <c r="AA122" s="442"/>
      <c r="AB122" s="440" t="s">
        <v>347</v>
      </c>
      <c r="AC122" s="440">
        <v>2.5000000000000001E-3</v>
      </c>
      <c r="AD122" s="316" t="s">
        <v>337</v>
      </c>
      <c r="AE122" s="308"/>
      <c r="AF122" s="477"/>
      <c r="BS122" s="157" t="str">
        <f>IF('INPUT &amp; OUTPUT'!$B$14="Reconfiguration of Lot",AK122,IF('INPUT &amp; OUTPUT'!$B$14="Material Change of Use",E122,""))</f>
        <v/>
      </c>
      <c r="BT122" s="161"/>
      <c r="BU122" s="161"/>
      <c r="BV122" s="161"/>
      <c r="BW122" s="157" t="str">
        <f>IF('INPUT &amp; OUTPUT'!$B$14="Reconfiguration of Lot",IF(AK122&lt;&gt;"",$AO$8,""),IF('INPUT &amp; OUTPUT'!$B$14="Material Change of Use",I122,""))</f>
        <v/>
      </c>
      <c r="BX122" s="161"/>
      <c r="BY122" s="161"/>
      <c r="BZ122" s="157" t="str">
        <f>IF('INPUT &amp; OUTPUT'!$B$14="Reconfiguration of Lot",IF(BW122&lt;&gt;"",$AR$8,""),IF('INPUT &amp; OUTPUT'!$B$14="Material Change of Use",L122,""))</f>
        <v/>
      </c>
      <c r="CA122" s="157" t="str">
        <f>IF('INPUT &amp; OUTPUT'!$B$14="Reconfiguration of Lot",IF(BW122&lt;&gt;"",$AS$8,""),IF('INPUT &amp; OUTPUT'!$B$14="Material Change of Use",M122,""))</f>
        <v/>
      </c>
      <c r="CB122" s="157" t="str">
        <f>IF('INPUT &amp; OUTPUT'!$B$14="Reconfiguration of Lot",AT122,IF('INPUT &amp; OUTPUT'!$B$14="Material Change of Use",N122,""))</f>
        <v/>
      </c>
      <c r="CC122" s="196"/>
      <c r="CD122" s="157" t="str">
        <f>IF('INPUT &amp; OUTPUT'!$B$14="Reconfiguration of Lot",AV122,IF('INPUT &amp; OUTPUT'!$B$14="Material Change of Use",P122,""))</f>
        <v/>
      </c>
      <c r="CE122" s="157" t="str">
        <f>IF('INPUT &amp; OUTPUT'!$B$14="Reconfiguration of Lot",AW122,IF('INPUT &amp; OUTPUT'!$B$14="Material Change of Use",Q122,""))</f>
        <v/>
      </c>
      <c r="CF122" s="157" t="str">
        <f>IF('INPUT &amp; OUTPUT'!$B$14="Reconfiguration of Lot",AX122,IF('INPUT &amp; OUTPUT'!$B$14="Material Change of Use",R122,""))</f>
        <v/>
      </c>
      <c r="CG122" s="196"/>
      <c r="CH122" s="157" t="str">
        <f>IF('INPUT &amp; OUTPUT'!$B$14="Reconfiguration of Lot",BA122,IF('INPUT &amp; OUTPUT'!$B$14="Material Change of Use",T122,""))</f>
        <v/>
      </c>
      <c r="CI122" s="157" t="str">
        <f>IF('INPUT &amp; OUTPUT'!$B$14="Reconfiguration of Lot",BB122,IF('INPUT &amp; OUTPUT'!$B$14="Material Change of Use",U122,""))</f>
        <v/>
      </c>
      <c r="CJ122" s="157" t="str">
        <f>IF('INPUT &amp; OUTPUT'!$B$14="Reconfiguration of Lot",BC122,IF('INPUT &amp; OUTPUT'!$B$14="Material Change of Use",V122,""))</f>
        <v/>
      </c>
      <c r="CK122" s="196"/>
      <c r="CL122" s="236"/>
      <c r="CM122" s="239"/>
      <c r="CN122" s="157" t="str">
        <f>IF('INPUT &amp; OUTPUT'!$B$14="Reconfiguration of Lot",BG122,IF('INPUT &amp; OUTPUT'!$B$14="Material Change of Use",X122,""))</f>
        <v/>
      </c>
      <c r="CO122" s="199" t="str">
        <f>IF('INPUT &amp; OUTPUT'!$B$14="Reconfiguration of Lot",BH122,IF('INPUT &amp; OUTPUT'!$B$14="Material Change of Use",Y122,""))</f>
        <v/>
      </c>
      <c r="CP122" s="157" t="str">
        <f>IF('INPUT &amp; OUTPUT'!$B$14="Reconfiguration of Lot",BI122,IF('INPUT &amp; OUTPUT'!$B$14="Material Change of Use",Z122,""))</f>
        <v/>
      </c>
      <c r="CQ122" s="161"/>
      <c r="CR122" s="244" t="str">
        <f>IF('INPUT &amp; OUTPUT'!$B$14="Reconfiguration of Lot",BJ122,IF('INPUT &amp; OUTPUT'!$B$14="Material Change of Use",AB122,""))</f>
        <v/>
      </c>
      <c r="CS122" s="198" t="str">
        <f>IF('INPUT &amp; OUTPUT'!$B$14="Reconfiguration of Lot",BK122,IF('INPUT &amp; OUTPUT'!$B$14="Material Change of Use",AC122,""))</f>
        <v/>
      </c>
      <c r="CT122" s="199" t="str">
        <f>IF('INPUT &amp; OUTPUT'!$B$14="Reconfiguration of Lot",BL122,IF('INPUT &amp; OUTPUT'!$B$14="Material Change of Use",AD122,""))</f>
        <v/>
      </c>
      <c r="CU122" s="161"/>
      <c r="CV122" s="161"/>
      <c r="CW122" s="160"/>
    </row>
    <row r="123" spans="3:101" ht="12.75" customHeight="1" x14ac:dyDescent="0.25">
      <c r="C123" s="437" t="s">
        <v>377</v>
      </c>
      <c r="D123" s="437" t="s">
        <v>382</v>
      </c>
      <c r="E123" s="316" t="s">
        <v>745</v>
      </c>
      <c r="F123" s="416"/>
      <c r="G123" s="416"/>
      <c r="H123" s="416"/>
      <c r="I123" s="316" t="s">
        <v>93</v>
      </c>
      <c r="J123" s="309"/>
      <c r="K123" s="309"/>
      <c r="L123" s="440" t="s">
        <v>92</v>
      </c>
      <c r="M123" s="440">
        <v>0</v>
      </c>
      <c r="N123" s="316" t="s">
        <v>93</v>
      </c>
      <c r="O123" s="416"/>
      <c r="P123" s="440" t="s">
        <v>238</v>
      </c>
      <c r="Q123" s="440">
        <v>0</v>
      </c>
      <c r="R123" s="316" t="s">
        <v>93</v>
      </c>
      <c r="S123" s="416"/>
      <c r="T123" s="440" t="s">
        <v>92</v>
      </c>
      <c r="U123" s="440">
        <v>0</v>
      </c>
      <c r="V123" s="316" t="s">
        <v>591</v>
      </c>
      <c r="W123" s="416"/>
      <c r="X123" s="417" t="s">
        <v>591</v>
      </c>
      <c r="Y123" s="417" t="s">
        <v>0</v>
      </c>
      <c r="Z123" s="316" t="s">
        <v>253</v>
      </c>
      <c r="AA123" s="310"/>
      <c r="AB123" s="440" t="s">
        <v>347</v>
      </c>
      <c r="AC123" s="440">
        <v>2.5000000000000001E-3</v>
      </c>
      <c r="AD123" s="316" t="s">
        <v>337</v>
      </c>
      <c r="AE123" s="309"/>
      <c r="AF123" s="477"/>
      <c r="BS123" s="157" t="str">
        <f>IF('INPUT &amp; OUTPUT'!$B$14="Reconfiguration of Lot",AK123,IF('INPUT &amp; OUTPUT'!$B$14="Material Change of Use",E123,""))</f>
        <v/>
      </c>
      <c r="BT123" s="161"/>
      <c r="BU123" s="161"/>
      <c r="BV123" s="161"/>
      <c r="BW123" s="157" t="str">
        <f>IF('INPUT &amp; OUTPUT'!$B$14="Reconfiguration of Lot",IF(AK123&lt;&gt;"",$AO$8,""),IF('INPUT &amp; OUTPUT'!$B$14="Material Change of Use",I123,""))</f>
        <v/>
      </c>
      <c r="BX123" s="161"/>
      <c r="BY123" s="161"/>
      <c r="BZ123" s="157" t="str">
        <f>IF('INPUT &amp; OUTPUT'!$B$14="Reconfiguration of Lot",IF(BW123&lt;&gt;"",$AR$8,""),IF('INPUT &amp; OUTPUT'!$B$14="Material Change of Use",L123,""))</f>
        <v/>
      </c>
      <c r="CA123" s="157" t="str">
        <f>IF('INPUT &amp; OUTPUT'!$B$14="Reconfiguration of Lot",IF(BW123&lt;&gt;"",$AS$8,""),IF('INPUT &amp; OUTPUT'!$B$14="Material Change of Use",M123,""))</f>
        <v/>
      </c>
      <c r="CB123" s="157" t="str">
        <f>IF('INPUT &amp; OUTPUT'!$B$14="Reconfiguration of Lot",AT123,IF('INPUT &amp; OUTPUT'!$B$14="Material Change of Use",N123,""))</f>
        <v/>
      </c>
      <c r="CC123" s="196"/>
      <c r="CD123" s="157" t="str">
        <f>IF('INPUT &amp; OUTPUT'!$B$14="Reconfiguration of Lot",AV123,IF('INPUT &amp; OUTPUT'!$B$14="Material Change of Use",P123,""))</f>
        <v/>
      </c>
      <c r="CE123" s="157" t="str">
        <f>IF('INPUT &amp; OUTPUT'!$B$14="Reconfiguration of Lot",AW123,IF('INPUT &amp; OUTPUT'!$B$14="Material Change of Use",Q123,""))</f>
        <v/>
      </c>
      <c r="CF123" s="157" t="str">
        <f>IF('INPUT &amp; OUTPUT'!$B$14="Reconfiguration of Lot",AX123,IF('INPUT &amp; OUTPUT'!$B$14="Material Change of Use",R123,""))</f>
        <v/>
      </c>
      <c r="CG123" s="196"/>
      <c r="CH123" s="157" t="str">
        <f>IF('INPUT &amp; OUTPUT'!$B$14="Reconfiguration of Lot",BA123,IF('INPUT &amp; OUTPUT'!$B$14="Material Change of Use",T123,""))</f>
        <v/>
      </c>
      <c r="CI123" s="157" t="str">
        <f>IF('INPUT &amp; OUTPUT'!$B$14="Reconfiguration of Lot",BB123,IF('INPUT &amp; OUTPUT'!$B$14="Material Change of Use",U123,""))</f>
        <v/>
      </c>
      <c r="CJ123" s="157" t="str">
        <f>IF('INPUT &amp; OUTPUT'!$B$14="Reconfiguration of Lot",BC123,IF('INPUT &amp; OUTPUT'!$B$14="Material Change of Use",V123,""))</f>
        <v/>
      </c>
      <c r="CK123" s="196"/>
      <c r="CL123" s="236"/>
      <c r="CM123" s="239"/>
      <c r="CN123" s="157" t="str">
        <f>IF('INPUT &amp; OUTPUT'!$B$14="Reconfiguration of Lot",BG123,IF('INPUT &amp; OUTPUT'!$B$14="Material Change of Use",X123,""))</f>
        <v/>
      </c>
      <c r="CO123" s="199" t="str">
        <f>IF('INPUT &amp; OUTPUT'!$B$14="Reconfiguration of Lot",BH123,IF('INPUT &amp; OUTPUT'!$B$14="Material Change of Use",Y123,""))</f>
        <v/>
      </c>
      <c r="CP123" s="157" t="str">
        <f>IF('INPUT &amp; OUTPUT'!$B$14="Reconfiguration of Lot",BI123,IF('INPUT &amp; OUTPUT'!$B$14="Material Change of Use",Z123,""))</f>
        <v/>
      </c>
      <c r="CQ123" s="161"/>
      <c r="CR123" s="244" t="str">
        <f>IF('INPUT &amp; OUTPUT'!$B$14="Reconfiguration of Lot",BJ123,IF('INPUT &amp; OUTPUT'!$B$14="Material Change of Use",AB123,""))</f>
        <v/>
      </c>
      <c r="CS123" s="198" t="str">
        <f>IF('INPUT &amp; OUTPUT'!$B$14="Reconfiguration of Lot",BK123,IF('INPUT &amp; OUTPUT'!$B$14="Material Change of Use",AC123,""))</f>
        <v/>
      </c>
      <c r="CT123" s="199" t="str">
        <f>IF('INPUT &amp; OUTPUT'!$B$14="Reconfiguration of Lot",BL123,IF('INPUT &amp; OUTPUT'!$B$14="Material Change of Use",AD123,""))</f>
        <v/>
      </c>
      <c r="CU123" s="161"/>
      <c r="CV123" s="161"/>
      <c r="CW123" s="160"/>
    </row>
    <row r="124" spans="3:101" ht="12.75" customHeight="1" x14ac:dyDescent="0.25">
      <c r="C124" s="437" t="s">
        <v>377</v>
      </c>
      <c r="D124" s="437" t="s">
        <v>383</v>
      </c>
      <c r="E124" s="316" t="s">
        <v>746</v>
      </c>
      <c r="F124" s="416"/>
      <c r="G124" s="416"/>
      <c r="H124" s="416"/>
      <c r="I124" s="316" t="s">
        <v>93</v>
      </c>
      <c r="J124" s="311"/>
      <c r="K124" s="311"/>
      <c r="L124" s="440" t="s">
        <v>92</v>
      </c>
      <c r="M124" s="440">
        <v>0</v>
      </c>
      <c r="N124" s="316" t="s">
        <v>93</v>
      </c>
      <c r="O124" s="311"/>
      <c r="P124" s="440" t="s">
        <v>238</v>
      </c>
      <c r="Q124" s="440">
        <v>0</v>
      </c>
      <c r="R124" s="316" t="s">
        <v>93</v>
      </c>
      <c r="S124" s="311"/>
      <c r="T124" s="440" t="s">
        <v>92</v>
      </c>
      <c r="U124" s="440">
        <v>0</v>
      </c>
      <c r="V124" s="316" t="s">
        <v>591</v>
      </c>
      <c r="W124" s="416"/>
      <c r="X124" s="417" t="s">
        <v>591</v>
      </c>
      <c r="Y124" s="417" t="s">
        <v>0</v>
      </c>
      <c r="Z124" s="316" t="s">
        <v>253</v>
      </c>
      <c r="AA124" s="312"/>
      <c r="AB124" s="440" t="s">
        <v>347</v>
      </c>
      <c r="AC124" s="440">
        <v>2.5000000000000001E-3</v>
      </c>
      <c r="AD124" s="316" t="s">
        <v>93</v>
      </c>
      <c r="AE124" s="476"/>
      <c r="AF124" s="477"/>
      <c r="AO124" s="488"/>
      <c r="BS124" s="157" t="str">
        <f>IF('INPUT &amp; OUTPUT'!$B$14="Reconfiguration of Lot",AK124,IF('INPUT &amp; OUTPUT'!$B$14="Material Change of Use",E124,""))</f>
        <v/>
      </c>
      <c r="BT124" s="161"/>
      <c r="BU124" s="161"/>
      <c r="BV124" s="161"/>
      <c r="BW124" s="157" t="str">
        <f>IF('INPUT &amp; OUTPUT'!$B$14="Reconfiguration of Lot",IF(AK124&lt;&gt;"",$AO$8,""),IF('INPUT &amp; OUTPUT'!$B$14="Material Change of Use",I124,""))</f>
        <v/>
      </c>
      <c r="BX124" s="161"/>
      <c r="BY124" s="161"/>
      <c r="BZ124" s="157" t="str">
        <f>IF('INPUT &amp; OUTPUT'!$B$14="Reconfiguration of Lot",IF(BW124&lt;&gt;"",$AR$8,""),IF('INPUT &amp; OUTPUT'!$B$14="Material Change of Use",L124,""))</f>
        <v/>
      </c>
      <c r="CA124" s="157" t="str">
        <f>IF('INPUT &amp; OUTPUT'!$B$14="Reconfiguration of Lot",IF(BW124&lt;&gt;"",$AS$8,""),IF('INPUT &amp; OUTPUT'!$B$14="Material Change of Use",M124,""))</f>
        <v/>
      </c>
      <c r="CB124" s="157" t="str">
        <f>IF('INPUT &amp; OUTPUT'!$B$14="Reconfiguration of Lot",AT124,IF('INPUT &amp; OUTPUT'!$B$14="Material Change of Use",N124,""))</f>
        <v/>
      </c>
      <c r="CC124" s="196"/>
      <c r="CD124" s="157" t="str">
        <f>IF('INPUT &amp; OUTPUT'!$B$14="Reconfiguration of Lot",AV124,IF('INPUT &amp; OUTPUT'!$B$14="Material Change of Use",P124,""))</f>
        <v/>
      </c>
      <c r="CE124" s="157" t="str">
        <f>IF('INPUT &amp; OUTPUT'!$B$14="Reconfiguration of Lot",AW124,IF('INPUT &amp; OUTPUT'!$B$14="Material Change of Use",Q124,""))</f>
        <v/>
      </c>
      <c r="CF124" s="157" t="str">
        <f>IF('INPUT &amp; OUTPUT'!$B$14="Reconfiguration of Lot",AX124,IF('INPUT &amp; OUTPUT'!$B$14="Material Change of Use",R124,""))</f>
        <v/>
      </c>
      <c r="CG124" s="196"/>
      <c r="CH124" s="157" t="str">
        <f>IF('INPUT &amp; OUTPUT'!$B$14="Reconfiguration of Lot",BA124,IF('INPUT &amp; OUTPUT'!$B$14="Material Change of Use",T124,""))</f>
        <v/>
      </c>
      <c r="CI124" s="157" t="str">
        <f>IF('INPUT &amp; OUTPUT'!$B$14="Reconfiguration of Lot",BB124,IF('INPUT &amp; OUTPUT'!$B$14="Material Change of Use",U124,""))</f>
        <v/>
      </c>
      <c r="CJ124" s="157" t="str">
        <f>IF('INPUT &amp; OUTPUT'!$B$14="Reconfiguration of Lot",BC124,IF('INPUT &amp; OUTPUT'!$B$14="Material Change of Use",V124,""))</f>
        <v/>
      </c>
      <c r="CK124" s="196"/>
      <c r="CL124" s="236"/>
      <c r="CM124" s="239"/>
      <c r="CN124" s="157" t="str">
        <f>IF('INPUT &amp; OUTPUT'!$B$14="Reconfiguration of Lot",BG124,IF('INPUT &amp; OUTPUT'!$B$14="Material Change of Use",X124,""))</f>
        <v/>
      </c>
      <c r="CO124" s="199" t="str">
        <f>IF('INPUT &amp; OUTPUT'!$B$14="Reconfiguration of Lot",BH124,IF('INPUT &amp; OUTPUT'!$B$14="Material Change of Use",Y124,""))</f>
        <v/>
      </c>
      <c r="CP124" s="157" t="str">
        <f>IF('INPUT &amp; OUTPUT'!$B$14="Reconfiguration of Lot",BI124,IF('INPUT &amp; OUTPUT'!$B$14="Material Change of Use",Z124,""))</f>
        <v/>
      </c>
      <c r="CQ124" s="161"/>
      <c r="CR124" s="244" t="str">
        <f>IF('INPUT &amp; OUTPUT'!$B$14="Reconfiguration of Lot",BJ124,IF('INPUT &amp; OUTPUT'!$B$14="Material Change of Use",AB124,""))</f>
        <v/>
      </c>
      <c r="CS124" s="198" t="str">
        <f>IF('INPUT &amp; OUTPUT'!$B$14="Reconfiguration of Lot",BK124,IF('INPUT &amp; OUTPUT'!$B$14="Material Change of Use",AC124,""))</f>
        <v/>
      </c>
      <c r="CT124" s="199" t="str">
        <f>IF('INPUT &amp; OUTPUT'!$B$14="Reconfiguration of Lot",BL124,IF('INPUT &amp; OUTPUT'!$B$14="Material Change of Use",AD124,""))</f>
        <v/>
      </c>
      <c r="CU124" s="161"/>
      <c r="CV124" s="161"/>
      <c r="CW124" s="160"/>
    </row>
    <row r="125" spans="3:101" ht="12.75" customHeight="1" x14ac:dyDescent="0.25">
      <c r="C125" s="437" t="s">
        <v>377</v>
      </c>
      <c r="D125" s="437" t="s">
        <v>384</v>
      </c>
      <c r="E125" s="316" t="s">
        <v>747</v>
      </c>
      <c r="F125" s="439"/>
      <c r="G125" s="416"/>
      <c r="H125" s="416"/>
      <c r="I125" s="316" t="s">
        <v>93</v>
      </c>
      <c r="J125" s="311"/>
      <c r="K125" s="311"/>
      <c r="L125" s="440" t="s">
        <v>92</v>
      </c>
      <c r="M125" s="440">
        <v>0</v>
      </c>
      <c r="N125" s="316" t="s">
        <v>93</v>
      </c>
      <c r="O125" s="311"/>
      <c r="P125" s="440" t="s">
        <v>238</v>
      </c>
      <c r="Q125" s="440">
        <v>0</v>
      </c>
      <c r="R125" s="316" t="s">
        <v>93</v>
      </c>
      <c r="S125" s="311"/>
      <c r="T125" s="440" t="s">
        <v>92</v>
      </c>
      <c r="U125" s="440">
        <v>0</v>
      </c>
      <c r="V125" s="316" t="s">
        <v>591</v>
      </c>
      <c r="W125" s="416"/>
      <c r="X125" s="417" t="s">
        <v>591</v>
      </c>
      <c r="Y125" s="417" t="s">
        <v>0</v>
      </c>
      <c r="Z125" s="316" t="s">
        <v>253</v>
      </c>
      <c r="AA125" s="312"/>
      <c r="AB125" s="440" t="s">
        <v>347</v>
      </c>
      <c r="AC125" s="440">
        <v>2.5000000000000001E-3</v>
      </c>
      <c r="AD125" s="316" t="s">
        <v>93</v>
      </c>
      <c r="AE125" s="476"/>
      <c r="AF125" s="477"/>
      <c r="AO125" s="488"/>
      <c r="BS125" s="157" t="str">
        <f>IF('INPUT &amp; OUTPUT'!$B$14="Reconfiguration of Lot",AK125,IF('INPUT &amp; OUTPUT'!$B$14="Material Change of Use",E125,""))</f>
        <v/>
      </c>
      <c r="BT125" s="161"/>
      <c r="BU125" s="161"/>
      <c r="BV125" s="161"/>
      <c r="BW125" s="157" t="str">
        <f>IF('INPUT &amp; OUTPUT'!$B$14="Reconfiguration of Lot",IF(AK125&lt;&gt;"",$AO$8,""),IF('INPUT &amp; OUTPUT'!$B$14="Material Change of Use",I125,""))</f>
        <v/>
      </c>
      <c r="BX125" s="161"/>
      <c r="BY125" s="161"/>
      <c r="BZ125" s="157" t="str">
        <f>IF('INPUT &amp; OUTPUT'!$B$14="Reconfiguration of Lot",IF(BW125&lt;&gt;"",$AR$8,""),IF('INPUT &amp; OUTPUT'!$B$14="Material Change of Use",L125,""))</f>
        <v/>
      </c>
      <c r="CA125" s="157" t="str">
        <f>IF('INPUT &amp; OUTPUT'!$B$14="Reconfiguration of Lot",IF(BW125&lt;&gt;"",$AS$8,""),IF('INPUT &amp; OUTPUT'!$B$14="Material Change of Use",M125,""))</f>
        <v/>
      </c>
      <c r="CB125" s="157" t="str">
        <f>IF('INPUT &amp; OUTPUT'!$B$14="Reconfiguration of Lot",AT125,IF('INPUT &amp; OUTPUT'!$B$14="Material Change of Use",N125,""))</f>
        <v/>
      </c>
      <c r="CC125" s="196"/>
      <c r="CD125" s="157" t="str">
        <f>IF('INPUT &amp; OUTPUT'!$B$14="Reconfiguration of Lot",AV125,IF('INPUT &amp; OUTPUT'!$B$14="Material Change of Use",P125,""))</f>
        <v/>
      </c>
      <c r="CE125" s="157" t="str">
        <f>IF('INPUT &amp; OUTPUT'!$B$14="Reconfiguration of Lot",AW125,IF('INPUT &amp; OUTPUT'!$B$14="Material Change of Use",Q125,""))</f>
        <v/>
      </c>
      <c r="CF125" s="157" t="str">
        <f>IF('INPUT &amp; OUTPUT'!$B$14="Reconfiguration of Lot",AX125,IF('INPUT &amp; OUTPUT'!$B$14="Material Change of Use",R125,""))</f>
        <v/>
      </c>
      <c r="CG125" s="196"/>
      <c r="CH125" s="157" t="str">
        <f>IF('INPUT &amp; OUTPUT'!$B$14="Reconfiguration of Lot",BA125,IF('INPUT &amp; OUTPUT'!$B$14="Material Change of Use",T125,""))</f>
        <v/>
      </c>
      <c r="CI125" s="157" t="str">
        <f>IF('INPUT &amp; OUTPUT'!$B$14="Reconfiguration of Lot",BB125,IF('INPUT &amp; OUTPUT'!$B$14="Material Change of Use",U125,""))</f>
        <v/>
      </c>
      <c r="CJ125" s="157" t="str">
        <f>IF('INPUT &amp; OUTPUT'!$B$14="Reconfiguration of Lot",BC125,IF('INPUT &amp; OUTPUT'!$B$14="Material Change of Use",V125,""))</f>
        <v/>
      </c>
      <c r="CK125" s="196"/>
      <c r="CL125" s="236"/>
      <c r="CM125" s="239"/>
      <c r="CN125" s="157" t="str">
        <f>IF('INPUT &amp; OUTPUT'!$B$14="Reconfiguration of Lot",BG125,IF('INPUT &amp; OUTPUT'!$B$14="Material Change of Use",X125,""))</f>
        <v/>
      </c>
      <c r="CO125" s="199" t="str">
        <f>IF('INPUT &amp; OUTPUT'!$B$14="Reconfiguration of Lot",BH125,IF('INPUT &amp; OUTPUT'!$B$14="Material Change of Use",Y125,""))</f>
        <v/>
      </c>
      <c r="CP125" s="157" t="str">
        <f>IF('INPUT &amp; OUTPUT'!$B$14="Reconfiguration of Lot",BI125,IF('INPUT &amp; OUTPUT'!$B$14="Material Change of Use",Z125,""))</f>
        <v/>
      </c>
      <c r="CQ125" s="161"/>
      <c r="CR125" s="244" t="str">
        <f>IF('INPUT &amp; OUTPUT'!$B$14="Reconfiguration of Lot",BJ125,IF('INPUT &amp; OUTPUT'!$B$14="Material Change of Use",AB125,""))</f>
        <v/>
      </c>
      <c r="CS125" s="198" t="str">
        <f>IF('INPUT &amp; OUTPUT'!$B$14="Reconfiguration of Lot",BK125,IF('INPUT &amp; OUTPUT'!$B$14="Material Change of Use",AC125,""))</f>
        <v/>
      </c>
      <c r="CT125" s="199" t="str">
        <f>IF('INPUT &amp; OUTPUT'!$B$14="Reconfiguration of Lot",BL125,IF('INPUT &amp; OUTPUT'!$B$14="Material Change of Use",AD125,""))</f>
        <v/>
      </c>
      <c r="CU125" s="161"/>
      <c r="CV125" s="161"/>
      <c r="CW125" s="160"/>
    </row>
    <row r="126" spans="3:101" ht="12.75" customHeight="1" x14ac:dyDescent="0.25">
      <c r="C126" s="437" t="s">
        <v>377</v>
      </c>
      <c r="D126" s="437" t="s">
        <v>385</v>
      </c>
      <c r="E126" s="314" t="s">
        <v>792</v>
      </c>
      <c r="F126" s="309"/>
      <c r="G126" s="309"/>
      <c r="H126" s="309"/>
      <c r="I126" s="316" t="s">
        <v>93</v>
      </c>
      <c r="J126" s="311"/>
      <c r="K126" s="311"/>
      <c r="L126" s="440" t="s">
        <v>92</v>
      </c>
      <c r="M126" s="440">
        <v>0</v>
      </c>
      <c r="N126" s="316" t="s">
        <v>150</v>
      </c>
      <c r="O126" s="311"/>
      <c r="P126" s="440" t="s">
        <v>387</v>
      </c>
      <c r="Q126" s="440">
        <v>0.1</v>
      </c>
      <c r="R126" s="316" t="s">
        <v>150</v>
      </c>
      <c r="S126" s="311"/>
      <c r="T126" s="440" t="s">
        <v>387</v>
      </c>
      <c r="U126" s="440">
        <v>2.7999999999999997E-2</v>
      </c>
      <c r="V126" s="316" t="s">
        <v>591</v>
      </c>
      <c r="W126" s="416"/>
      <c r="X126" s="417" t="s">
        <v>591</v>
      </c>
      <c r="Y126" s="417" t="s">
        <v>0</v>
      </c>
      <c r="Z126" s="316" t="s">
        <v>253</v>
      </c>
      <c r="AA126" s="312"/>
      <c r="AB126" s="440" t="s">
        <v>347</v>
      </c>
      <c r="AC126" s="440">
        <v>2.5000000000000001E-3</v>
      </c>
      <c r="AD126" s="316" t="s">
        <v>337</v>
      </c>
      <c r="AE126" s="476"/>
      <c r="AF126" s="477"/>
      <c r="AO126" s="488"/>
      <c r="BS126" s="157" t="str">
        <f>IF('INPUT &amp; OUTPUT'!$B$14="Reconfiguration of Lot",AK126,IF('INPUT &amp; OUTPUT'!$B$14="Material Change of Use",E126,""))</f>
        <v/>
      </c>
      <c r="BT126" s="161"/>
      <c r="BU126" s="161"/>
      <c r="BV126" s="161"/>
      <c r="BW126" s="157" t="str">
        <f>IF('INPUT &amp; OUTPUT'!$B$14="Reconfiguration of Lot",IF(AK126&lt;&gt;"",$AO$8,""),IF('INPUT &amp; OUTPUT'!$B$14="Material Change of Use",I126,""))</f>
        <v/>
      </c>
      <c r="BX126" s="161"/>
      <c r="BY126" s="161"/>
      <c r="BZ126" s="157" t="str">
        <f>IF('INPUT &amp; OUTPUT'!$B$14="Reconfiguration of Lot",IF(BW126&lt;&gt;"",$AR$8,""),IF('INPUT &amp; OUTPUT'!$B$14="Material Change of Use",L126,""))</f>
        <v/>
      </c>
      <c r="CA126" s="157" t="str">
        <f>IF('INPUT &amp; OUTPUT'!$B$14="Reconfiguration of Lot",IF(BW126&lt;&gt;"",$AS$8,""),IF('INPUT &amp; OUTPUT'!$B$14="Material Change of Use",M126,""))</f>
        <v/>
      </c>
      <c r="CB126" s="157" t="str">
        <f>IF('INPUT &amp; OUTPUT'!$B$14="Reconfiguration of Lot",AT126,IF('INPUT &amp; OUTPUT'!$B$14="Material Change of Use",N126,""))</f>
        <v/>
      </c>
      <c r="CC126" s="196"/>
      <c r="CD126" s="157" t="str">
        <f>IF('INPUT &amp; OUTPUT'!$B$14="Reconfiguration of Lot",AV126,IF('INPUT &amp; OUTPUT'!$B$14="Material Change of Use",P126,""))</f>
        <v/>
      </c>
      <c r="CE126" s="157" t="str">
        <f>IF('INPUT &amp; OUTPUT'!$B$14="Reconfiguration of Lot",AW126,IF('INPUT &amp; OUTPUT'!$B$14="Material Change of Use",Q126,""))</f>
        <v/>
      </c>
      <c r="CF126" s="157" t="str">
        <f>IF('INPUT &amp; OUTPUT'!$B$14="Reconfiguration of Lot",AX126,IF('INPUT &amp; OUTPUT'!$B$14="Material Change of Use",R126,""))</f>
        <v/>
      </c>
      <c r="CG126" s="196"/>
      <c r="CH126" s="157" t="str">
        <f>IF('INPUT &amp; OUTPUT'!$B$14="Reconfiguration of Lot",BA126,IF('INPUT &amp; OUTPUT'!$B$14="Material Change of Use",T126,""))</f>
        <v/>
      </c>
      <c r="CI126" s="157" t="str">
        <f>IF('INPUT &amp; OUTPUT'!$B$14="Reconfiguration of Lot",BB126,IF('INPUT &amp; OUTPUT'!$B$14="Material Change of Use",U126,""))</f>
        <v/>
      </c>
      <c r="CJ126" s="157" t="str">
        <f>IF('INPUT &amp; OUTPUT'!$B$14="Reconfiguration of Lot",BC126,IF('INPUT &amp; OUTPUT'!$B$14="Material Change of Use",V126,""))</f>
        <v/>
      </c>
      <c r="CK126" s="196"/>
      <c r="CL126" s="236"/>
      <c r="CM126" s="239"/>
      <c r="CN126" s="157" t="str">
        <f>IF('INPUT &amp; OUTPUT'!$B$14="Reconfiguration of Lot",BG126,IF('INPUT &amp; OUTPUT'!$B$14="Material Change of Use",X126,""))</f>
        <v/>
      </c>
      <c r="CO126" s="199" t="str">
        <f>IF('INPUT &amp; OUTPUT'!$B$14="Reconfiguration of Lot",BH126,IF('INPUT &amp; OUTPUT'!$B$14="Material Change of Use",Y126,""))</f>
        <v/>
      </c>
      <c r="CP126" s="157" t="str">
        <f>IF('INPUT &amp; OUTPUT'!$B$14="Reconfiguration of Lot",BI126,IF('INPUT &amp; OUTPUT'!$B$14="Material Change of Use",Z126,""))</f>
        <v/>
      </c>
      <c r="CQ126" s="161"/>
      <c r="CR126" s="244" t="str">
        <f>IF('INPUT &amp; OUTPUT'!$B$14="Reconfiguration of Lot",BJ126,IF('INPUT &amp; OUTPUT'!$B$14="Material Change of Use",AB126,""))</f>
        <v/>
      </c>
      <c r="CS126" s="198" t="str">
        <f>IF('INPUT &amp; OUTPUT'!$B$14="Reconfiguration of Lot",BK126,IF('INPUT &amp; OUTPUT'!$B$14="Material Change of Use",AC126,""))</f>
        <v/>
      </c>
      <c r="CT126" s="199" t="str">
        <f>IF('INPUT &amp; OUTPUT'!$B$14="Reconfiguration of Lot",BL126,IF('INPUT &amp; OUTPUT'!$B$14="Material Change of Use",AD126,""))</f>
        <v/>
      </c>
      <c r="CU126" s="161"/>
      <c r="CV126" s="161"/>
      <c r="CW126" s="160"/>
    </row>
    <row r="127" spans="3:101" ht="12.75" customHeight="1" x14ac:dyDescent="0.25">
      <c r="C127" s="437" t="s">
        <v>377</v>
      </c>
      <c r="D127" s="437" t="s">
        <v>385</v>
      </c>
      <c r="E127" s="314" t="s">
        <v>704</v>
      </c>
      <c r="F127" s="309"/>
      <c r="G127" s="309"/>
      <c r="H127" s="309"/>
      <c r="I127" s="472" t="s">
        <v>93</v>
      </c>
      <c r="J127" s="311"/>
      <c r="K127" s="311"/>
      <c r="L127" s="440" t="s">
        <v>92</v>
      </c>
      <c r="M127" s="440">
        <v>0</v>
      </c>
      <c r="N127" s="472" t="s">
        <v>93</v>
      </c>
      <c r="O127" s="311"/>
      <c r="P127" s="440" t="s">
        <v>238</v>
      </c>
      <c r="Q127" s="440">
        <v>0</v>
      </c>
      <c r="R127" s="472" t="s">
        <v>93</v>
      </c>
      <c r="S127" s="311"/>
      <c r="T127" s="440" t="s">
        <v>92</v>
      </c>
      <c r="U127" s="440">
        <v>0</v>
      </c>
      <c r="V127" s="316" t="s">
        <v>591</v>
      </c>
      <c r="W127" s="416"/>
      <c r="X127" s="417" t="s">
        <v>591</v>
      </c>
      <c r="Y127" s="417" t="s">
        <v>0</v>
      </c>
      <c r="Z127" s="316" t="s">
        <v>255</v>
      </c>
      <c r="AA127" s="312"/>
      <c r="AB127" s="440" t="s">
        <v>347</v>
      </c>
      <c r="AC127" s="440">
        <v>2.2500000000000003E-3</v>
      </c>
      <c r="AD127" s="472" t="s">
        <v>337</v>
      </c>
      <c r="AE127" s="476"/>
      <c r="AF127" s="477"/>
      <c r="AO127" s="488"/>
      <c r="BS127" s="157" t="str">
        <f>IF('INPUT &amp; OUTPUT'!$B$14="Reconfiguration of Lot",AK127,IF('INPUT &amp; OUTPUT'!$B$14="Material Change of Use",E127,""))</f>
        <v/>
      </c>
      <c r="BT127" s="161"/>
      <c r="BU127" s="161"/>
      <c r="BV127" s="161"/>
      <c r="BW127" s="157" t="str">
        <f>IF('INPUT &amp; OUTPUT'!$B$14="Reconfiguration of Lot",IF(AK127&lt;&gt;"",$AO$8,""),IF('INPUT &amp; OUTPUT'!$B$14="Material Change of Use",I127,""))</f>
        <v/>
      </c>
      <c r="BX127" s="161"/>
      <c r="BY127" s="161"/>
      <c r="BZ127" s="157" t="str">
        <f>IF('INPUT &amp; OUTPUT'!$B$14="Reconfiguration of Lot",IF(BW127&lt;&gt;"",$AR$8,""),IF('INPUT &amp; OUTPUT'!$B$14="Material Change of Use",L127,""))</f>
        <v/>
      </c>
      <c r="CA127" s="157" t="str">
        <f>IF('INPUT &amp; OUTPUT'!$B$14="Reconfiguration of Lot",IF(BW127&lt;&gt;"",$AS$8,""),IF('INPUT &amp; OUTPUT'!$B$14="Material Change of Use",M127,""))</f>
        <v/>
      </c>
      <c r="CB127" s="157" t="str">
        <f>IF('INPUT &amp; OUTPUT'!$B$14="Reconfiguration of Lot",AT127,IF('INPUT &amp; OUTPUT'!$B$14="Material Change of Use",N127,""))</f>
        <v/>
      </c>
      <c r="CC127" s="196"/>
      <c r="CD127" s="157" t="str">
        <f>IF('INPUT &amp; OUTPUT'!$B$14="Reconfiguration of Lot",AV127,IF('INPUT &amp; OUTPUT'!$B$14="Material Change of Use",P127,""))</f>
        <v/>
      </c>
      <c r="CE127" s="157" t="str">
        <f>IF('INPUT &amp; OUTPUT'!$B$14="Reconfiguration of Lot",AW127,IF('INPUT &amp; OUTPUT'!$B$14="Material Change of Use",Q127,""))</f>
        <v/>
      </c>
      <c r="CF127" s="157" t="str">
        <f>IF('INPUT &amp; OUTPUT'!$B$14="Reconfiguration of Lot",AX127,IF('INPUT &amp; OUTPUT'!$B$14="Material Change of Use",R127,""))</f>
        <v/>
      </c>
      <c r="CG127" s="196"/>
      <c r="CH127" s="157" t="str">
        <f>IF('INPUT &amp; OUTPUT'!$B$14="Reconfiguration of Lot",BA127,IF('INPUT &amp; OUTPUT'!$B$14="Material Change of Use",T127,""))</f>
        <v/>
      </c>
      <c r="CI127" s="157" t="str">
        <f>IF('INPUT &amp; OUTPUT'!$B$14="Reconfiguration of Lot",BB127,IF('INPUT &amp; OUTPUT'!$B$14="Material Change of Use",U127,""))</f>
        <v/>
      </c>
      <c r="CJ127" s="157" t="str">
        <f>IF('INPUT &amp; OUTPUT'!$B$14="Reconfiguration of Lot",BC127,IF('INPUT &amp; OUTPUT'!$B$14="Material Change of Use",V127,""))</f>
        <v/>
      </c>
      <c r="CK127" s="196"/>
      <c r="CL127" s="236"/>
      <c r="CM127" s="239"/>
      <c r="CN127" s="157" t="str">
        <f>IF('INPUT &amp; OUTPUT'!$B$14="Reconfiguration of Lot",BG127,IF('INPUT &amp; OUTPUT'!$B$14="Material Change of Use",X127,""))</f>
        <v/>
      </c>
      <c r="CO127" s="199" t="str">
        <f>IF('INPUT &amp; OUTPUT'!$B$14="Reconfiguration of Lot",BH127,IF('INPUT &amp; OUTPUT'!$B$14="Material Change of Use",Y127,""))</f>
        <v/>
      </c>
      <c r="CP127" s="157" t="str">
        <f>IF('INPUT &amp; OUTPUT'!$B$14="Reconfiguration of Lot",BI127,IF('INPUT &amp; OUTPUT'!$B$14="Material Change of Use",Z127,""))</f>
        <v/>
      </c>
      <c r="CQ127" s="161"/>
      <c r="CR127" s="244" t="str">
        <f>IF('INPUT &amp; OUTPUT'!$B$14="Reconfiguration of Lot",BJ127,IF('INPUT &amp; OUTPUT'!$B$14="Material Change of Use",AB127,""))</f>
        <v/>
      </c>
      <c r="CS127" s="198" t="str">
        <f>IF('INPUT &amp; OUTPUT'!$B$14="Reconfiguration of Lot",BK127,IF('INPUT &amp; OUTPUT'!$B$14="Material Change of Use",AC127,""))</f>
        <v/>
      </c>
      <c r="CT127" s="199" t="str">
        <f>IF('INPUT &amp; OUTPUT'!$B$14="Reconfiguration of Lot",BL127,IF('INPUT &amp; OUTPUT'!$B$14="Material Change of Use",AD127,""))</f>
        <v/>
      </c>
      <c r="CU127" s="161"/>
      <c r="CV127" s="161"/>
      <c r="CW127" s="160"/>
    </row>
    <row r="128" spans="3:101" ht="12.75" customHeight="1" x14ac:dyDescent="0.25">
      <c r="C128" s="437" t="s">
        <v>377</v>
      </c>
      <c r="D128" s="471" t="s">
        <v>385</v>
      </c>
      <c r="E128" s="314" t="s">
        <v>795</v>
      </c>
      <c r="F128" s="309"/>
      <c r="G128" s="309"/>
      <c r="H128" s="309"/>
      <c r="I128" s="472" t="s">
        <v>93</v>
      </c>
      <c r="J128" s="311"/>
      <c r="K128" s="311"/>
      <c r="L128" s="440" t="s">
        <v>92</v>
      </c>
      <c r="M128" s="440">
        <v>0</v>
      </c>
      <c r="N128" s="472" t="s">
        <v>150</v>
      </c>
      <c r="O128" s="311"/>
      <c r="P128" s="440" t="s">
        <v>387</v>
      </c>
      <c r="Q128" s="440">
        <v>0.1</v>
      </c>
      <c r="R128" s="316" t="s">
        <v>150</v>
      </c>
      <c r="S128" s="311"/>
      <c r="T128" s="440" t="s">
        <v>387</v>
      </c>
      <c r="U128" s="440">
        <v>2.7999999999999997E-2</v>
      </c>
      <c r="V128" s="316" t="s">
        <v>591</v>
      </c>
      <c r="W128" s="416"/>
      <c r="X128" s="417" t="s">
        <v>591</v>
      </c>
      <c r="Y128" s="417" t="s">
        <v>0</v>
      </c>
      <c r="Z128" s="316" t="s">
        <v>253</v>
      </c>
      <c r="AA128" s="312"/>
      <c r="AB128" s="440" t="s">
        <v>347</v>
      </c>
      <c r="AC128" s="440">
        <v>2.5000000000000001E-3</v>
      </c>
      <c r="AD128" s="314" t="s">
        <v>337</v>
      </c>
      <c r="AE128" s="476"/>
      <c r="AF128" s="477"/>
      <c r="AO128" s="488"/>
      <c r="BS128" s="157" t="str">
        <f>IF('INPUT &amp; OUTPUT'!$B$14="Reconfiguration of Lot",AK128,IF('INPUT &amp; OUTPUT'!$B$14="Material Change of Use",E128,""))</f>
        <v/>
      </c>
      <c r="BT128" s="161"/>
      <c r="BU128" s="161"/>
      <c r="BV128" s="161"/>
      <c r="BW128" s="157" t="str">
        <f>IF('INPUT &amp; OUTPUT'!$B$14="Reconfiguration of Lot",IF(AK128&lt;&gt;"",$AO$8,""),IF('INPUT &amp; OUTPUT'!$B$14="Material Change of Use",I128,""))</f>
        <v/>
      </c>
      <c r="BX128" s="161"/>
      <c r="BY128" s="161"/>
      <c r="BZ128" s="157" t="str">
        <f>IF('INPUT &amp; OUTPUT'!$B$14="Reconfiguration of Lot",IF(BW128&lt;&gt;"",$AR$8,""),IF('INPUT &amp; OUTPUT'!$B$14="Material Change of Use",L128,""))</f>
        <v/>
      </c>
      <c r="CA128" s="157" t="str">
        <f>IF('INPUT &amp; OUTPUT'!$B$14="Reconfiguration of Lot",IF(BW128&lt;&gt;"",$AS$8,""),IF('INPUT &amp; OUTPUT'!$B$14="Material Change of Use",M128,""))</f>
        <v/>
      </c>
      <c r="CB128" s="157" t="str">
        <f>IF('INPUT &amp; OUTPUT'!$B$14="Reconfiguration of Lot",AT128,IF('INPUT &amp; OUTPUT'!$B$14="Material Change of Use",N128,""))</f>
        <v/>
      </c>
      <c r="CC128" s="196"/>
      <c r="CD128" s="157" t="str">
        <f>IF('INPUT &amp; OUTPUT'!$B$14="Reconfiguration of Lot",AV128,IF('INPUT &amp; OUTPUT'!$B$14="Material Change of Use",P128,""))</f>
        <v/>
      </c>
      <c r="CE128" s="157" t="str">
        <f>IF('INPUT &amp; OUTPUT'!$B$14="Reconfiguration of Lot",AW128,IF('INPUT &amp; OUTPUT'!$B$14="Material Change of Use",Q128,""))</f>
        <v/>
      </c>
      <c r="CF128" s="157" t="str">
        <f>IF('INPUT &amp; OUTPUT'!$B$14="Reconfiguration of Lot",AX128,IF('INPUT &amp; OUTPUT'!$B$14="Material Change of Use",R128,""))</f>
        <v/>
      </c>
      <c r="CG128" s="196"/>
      <c r="CH128" s="157" t="str">
        <f>IF('INPUT &amp; OUTPUT'!$B$14="Reconfiguration of Lot",BA128,IF('INPUT &amp; OUTPUT'!$B$14="Material Change of Use",T128,""))</f>
        <v/>
      </c>
      <c r="CI128" s="157" t="str">
        <f>IF('INPUT &amp; OUTPUT'!$B$14="Reconfiguration of Lot",BB128,IF('INPUT &amp; OUTPUT'!$B$14="Material Change of Use",U128,""))</f>
        <v/>
      </c>
      <c r="CJ128" s="157" t="str">
        <f>IF('INPUT &amp; OUTPUT'!$B$14="Reconfiguration of Lot",BC128,IF('INPUT &amp; OUTPUT'!$B$14="Material Change of Use",V128,""))</f>
        <v/>
      </c>
      <c r="CK128" s="196"/>
      <c r="CL128" s="236"/>
      <c r="CM128" s="239"/>
      <c r="CN128" s="157" t="str">
        <f>IF('INPUT &amp; OUTPUT'!$B$14="Reconfiguration of Lot",BG128,IF('INPUT &amp; OUTPUT'!$B$14="Material Change of Use",X128,""))</f>
        <v/>
      </c>
      <c r="CO128" s="199" t="str">
        <f>IF('INPUT &amp; OUTPUT'!$B$14="Reconfiguration of Lot",BH128,IF('INPUT &amp; OUTPUT'!$B$14="Material Change of Use",Y128,""))</f>
        <v/>
      </c>
      <c r="CP128" s="157" t="str">
        <f>IF('INPUT &amp; OUTPUT'!$B$14="Reconfiguration of Lot",BI128,IF('INPUT &amp; OUTPUT'!$B$14="Material Change of Use",Z128,""))</f>
        <v/>
      </c>
      <c r="CQ128" s="161"/>
      <c r="CR128" s="244" t="str">
        <f>IF('INPUT &amp; OUTPUT'!$B$14="Reconfiguration of Lot",BJ128,IF('INPUT &amp; OUTPUT'!$B$14="Material Change of Use",AB128,""))</f>
        <v/>
      </c>
      <c r="CS128" s="198" t="str">
        <f>IF('INPUT &amp; OUTPUT'!$B$14="Reconfiguration of Lot",BK128,IF('INPUT &amp; OUTPUT'!$B$14="Material Change of Use",AC128,""))</f>
        <v/>
      </c>
      <c r="CT128" s="199" t="str">
        <f>IF('INPUT &amp; OUTPUT'!$B$14="Reconfiguration of Lot",BL128,IF('INPUT &amp; OUTPUT'!$B$14="Material Change of Use",AD128,""))</f>
        <v/>
      </c>
      <c r="CU128" s="161"/>
      <c r="CV128" s="161"/>
      <c r="CW128" s="160"/>
    </row>
    <row r="129" spans="3:101" ht="12.75" customHeight="1" x14ac:dyDescent="0.25">
      <c r="C129" s="437" t="s">
        <v>377</v>
      </c>
      <c r="D129" s="437" t="s">
        <v>385</v>
      </c>
      <c r="E129" s="314" t="s">
        <v>748</v>
      </c>
      <c r="F129" s="309"/>
      <c r="G129" s="309"/>
      <c r="H129" s="309"/>
      <c r="I129" s="316" t="s">
        <v>93</v>
      </c>
      <c r="J129" s="311"/>
      <c r="K129" s="311"/>
      <c r="L129" s="440" t="s">
        <v>92</v>
      </c>
      <c r="M129" s="440">
        <v>0</v>
      </c>
      <c r="N129" s="316" t="s">
        <v>93</v>
      </c>
      <c r="O129" s="311"/>
      <c r="P129" s="440" t="s">
        <v>238</v>
      </c>
      <c r="Q129" s="440">
        <v>0</v>
      </c>
      <c r="R129" s="316" t="s">
        <v>93</v>
      </c>
      <c r="S129" s="311"/>
      <c r="T129" s="440" t="s">
        <v>92</v>
      </c>
      <c r="U129" s="440">
        <v>0</v>
      </c>
      <c r="V129" s="316" t="s">
        <v>591</v>
      </c>
      <c r="W129" s="416"/>
      <c r="X129" s="417" t="s">
        <v>591</v>
      </c>
      <c r="Y129" s="417" t="s">
        <v>0</v>
      </c>
      <c r="Z129" s="316" t="s">
        <v>253</v>
      </c>
      <c r="AA129" s="312"/>
      <c r="AB129" s="440" t="s">
        <v>347</v>
      </c>
      <c r="AC129" s="440">
        <v>2.5000000000000001E-3</v>
      </c>
      <c r="AD129" s="316" t="s">
        <v>337</v>
      </c>
      <c r="AE129" s="476"/>
      <c r="AF129" s="477"/>
      <c r="AO129" s="488"/>
      <c r="BS129" s="157" t="str">
        <f>IF('INPUT &amp; OUTPUT'!$B$14="Reconfiguration of Lot",AK129,IF('INPUT &amp; OUTPUT'!$B$14="Material Change of Use",E129,""))</f>
        <v/>
      </c>
      <c r="BT129" s="161"/>
      <c r="BU129" s="161"/>
      <c r="BV129" s="161"/>
      <c r="BW129" s="157" t="str">
        <f>IF('INPUT &amp; OUTPUT'!$B$14="Reconfiguration of Lot",IF(AK129&lt;&gt;"",$AO$8,""),IF('INPUT &amp; OUTPUT'!$B$14="Material Change of Use",I129,""))</f>
        <v/>
      </c>
      <c r="BX129" s="161"/>
      <c r="BY129" s="161"/>
      <c r="BZ129" s="157" t="str">
        <f>IF('INPUT &amp; OUTPUT'!$B$14="Reconfiguration of Lot",IF(BW129&lt;&gt;"",$AR$8,""),IF('INPUT &amp; OUTPUT'!$B$14="Material Change of Use",L129,""))</f>
        <v/>
      </c>
      <c r="CA129" s="157" t="str">
        <f>IF('INPUT &amp; OUTPUT'!$B$14="Reconfiguration of Lot",IF(BW129&lt;&gt;"",$AS$8,""),IF('INPUT &amp; OUTPUT'!$B$14="Material Change of Use",M129,""))</f>
        <v/>
      </c>
      <c r="CB129" s="157" t="str">
        <f>IF('INPUT &amp; OUTPUT'!$B$14="Reconfiguration of Lot",AT129,IF('INPUT &amp; OUTPUT'!$B$14="Material Change of Use",N129,""))</f>
        <v/>
      </c>
      <c r="CC129" s="196"/>
      <c r="CD129" s="157" t="str">
        <f>IF('INPUT &amp; OUTPUT'!$B$14="Reconfiguration of Lot",AV129,IF('INPUT &amp; OUTPUT'!$B$14="Material Change of Use",P129,""))</f>
        <v/>
      </c>
      <c r="CE129" s="157" t="str">
        <f>IF('INPUT &amp; OUTPUT'!$B$14="Reconfiguration of Lot",AW129,IF('INPUT &amp; OUTPUT'!$B$14="Material Change of Use",Q129,""))</f>
        <v/>
      </c>
      <c r="CF129" s="157" t="str">
        <f>IF('INPUT &amp; OUTPUT'!$B$14="Reconfiguration of Lot",AX129,IF('INPUT &amp; OUTPUT'!$B$14="Material Change of Use",R129,""))</f>
        <v/>
      </c>
      <c r="CG129" s="196"/>
      <c r="CH129" s="157" t="str">
        <f>IF('INPUT &amp; OUTPUT'!$B$14="Reconfiguration of Lot",BA129,IF('INPUT &amp; OUTPUT'!$B$14="Material Change of Use",T129,""))</f>
        <v/>
      </c>
      <c r="CI129" s="157" t="str">
        <f>IF('INPUT &amp; OUTPUT'!$B$14="Reconfiguration of Lot",BB129,IF('INPUT &amp; OUTPUT'!$B$14="Material Change of Use",U129,""))</f>
        <v/>
      </c>
      <c r="CJ129" s="157" t="str">
        <f>IF('INPUT &amp; OUTPUT'!$B$14="Reconfiguration of Lot",BC129,IF('INPUT &amp; OUTPUT'!$B$14="Material Change of Use",V129,""))</f>
        <v/>
      </c>
      <c r="CK129" s="196"/>
      <c r="CL129" s="236"/>
      <c r="CM129" s="239"/>
      <c r="CN129" s="157" t="str">
        <f>IF('INPUT &amp; OUTPUT'!$B$14="Reconfiguration of Lot",BG129,IF('INPUT &amp; OUTPUT'!$B$14="Material Change of Use",X129,""))</f>
        <v/>
      </c>
      <c r="CO129" s="199" t="str">
        <f>IF('INPUT &amp; OUTPUT'!$B$14="Reconfiguration of Lot",BH129,IF('INPUT &amp; OUTPUT'!$B$14="Material Change of Use",Y129,""))</f>
        <v/>
      </c>
      <c r="CP129" s="157" t="str">
        <f>IF('INPUT &amp; OUTPUT'!$B$14="Reconfiguration of Lot",BI129,IF('INPUT &amp; OUTPUT'!$B$14="Material Change of Use",Z129,""))</f>
        <v/>
      </c>
      <c r="CQ129" s="161"/>
      <c r="CR129" s="244" t="str">
        <f>IF('INPUT &amp; OUTPUT'!$B$14="Reconfiguration of Lot",BJ129,IF('INPUT &amp; OUTPUT'!$B$14="Material Change of Use",AB129,""))</f>
        <v/>
      </c>
      <c r="CS129" s="198" t="str">
        <f>IF('INPUT &amp; OUTPUT'!$B$14="Reconfiguration of Lot",BK129,IF('INPUT &amp; OUTPUT'!$B$14="Material Change of Use",AC129,""))</f>
        <v/>
      </c>
      <c r="CT129" s="199" t="str">
        <f>IF('INPUT &amp; OUTPUT'!$B$14="Reconfiguration of Lot",BL129,IF('INPUT &amp; OUTPUT'!$B$14="Material Change of Use",AD129,""))</f>
        <v/>
      </c>
      <c r="CU129" s="161"/>
      <c r="CV129" s="161"/>
      <c r="CW129" s="160"/>
    </row>
    <row r="130" spans="3:101" ht="12.75" customHeight="1" x14ac:dyDescent="0.25">
      <c r="C130" s="437" t="s">
        <v>377</v>
      </c>
      <c r="D130" s="471" t="s">
        <v>499</v>
      </c>
      <c r="E130" s="314" t="s">
        <v>749</v>
      </c>
      <c r="F130" s="439"/>
      <c r="G130" s="439"/>
      <c r="H130" s="439"/>
      <c r="I130" s="472" t="s">
        <v>93</v>
      </c>
      <c r="J130" s="311"/>
      <c r="K130" s="311"/>
      <c r="L130" s="440" t="s">
        <v>92</v>
      </c>
      <c r="M130" s="440">
        <v>0</v>
      </c>
      <c r="N130" s="472" t="s">
        <v>93</v>
      </c>
      <c r="O130" s="315"/>
      <c r="P130" s="440" t="s">
        <v>238</v>
      </c>
      <c r="Q130" s="440">
        <v>0</v>
      </c>
      <c r="R130" s="472" t="s">
        <v>93</v>
      </c>
      <c r="S130" s="311"/>
      <c r="T130" s="440" t="s">
        <v>92</v>
      </c>
      <c r="U130" s="440">
        <v>0</v>
      </c>
      <c r="V130" s="316" t="s">
        <v>591</v>
      </c>
      <c r="W130" s="416"/>
      <c r="X130" s="417" t="s">
        <v>591</v>
      </c>
      <c r="Y130" s="417" t="s">
        <v>0</v>
      </c>
      <c r="Z130" s="316" t="s">
        <v>253</v>
      </c>
      <c r="AA130" s="312"/>
      <c r="AB130" s="440" t="s">
        <v>347</v>
      </c>
      <c r="AC130" s="440">
        <v>2.5000000000000001E-3</v>
      </c>
      <c r="AD130" s="316" t="s">
        <v>337</v>
      </c>
      <c r="AE130" s="311"/>
      <c r="AF130" s="477"/>
      <c r="AO130" s="488"/>
      <c r="BS130" s="157" t="str">
        <f>IF('INPUT &amp; OUTPUT'!$B$14="Reconfiguration of Lot",AK130,IF('INPUT &amp; OUTPUT'!$B$14="Material Change of Use",E130,""))</f>
        <v/>
      </c>
      <c r="BT130" s="161"/>
      <c r="BU130" s="161"/>
      <c r="BV130" s="161"/>
      <c r="BW130" s="157" t="str">
        <f>IF('INPUT &amp; OUTPUT'!$B$14="Reconfiguration of Lot",IF(AK130&lt;&gt;"",$AO$8,""),IF('INPUT &amp; OUTPUT'!$B$14="Material Change of Use",I130,""))</f>
        <v/>
      </c>
      <c r="BX130" s="161"/>
      <c r="BY130" s="161"/>
      <c r="BZ130" s="157" t="str">
        <f>IF('INPUT &amp; OUTPUT'!$B$14="Reconfiguration of Lot",IF(BW130&lt;&gt;"",$AR$8,""),IF('INPUT &amp; OUTPUT'!$B$14="Material Change of Use",L130,""))</f>
        <v/>
      </c>
      <c r="CA130" s="157" t="str">
        <f>IF('INPUT &amp; OUTPUT'!$B$14="Reconfiguration of Lot",IF(BW130&lt;&gt;"",$AS$8,""),IF('INPUT &amp; OUTPUT'!$B$14="Material Change of Use",M130,""))</f>
        <v/>
      </c>
      <c r="CB130" s="157" t="str">
        <f>IF('INPUT &amp; OUTPUT'!$B$14="Reconfiguration of Lot",AT130,IF('INPUT &amp; OUTPUT'!$B$14="Material Change of Use",N130,""))</f>
        <v/>
      </c>
      <c r="CC130" s="196"/>
      <c r="CD130" s="157" t="str">
        <f>IF('INPUT &amp; OUTPUT'!$B$14="Reconfiguration of Lot",AV130,IF('INPUT &amp; OUTPUT'!$B$14="Material Change of Use",P130,""))</f>
        <v/>
      </c>
      <c r="CE130" s="157" t="str">
        <f>IF('INPUT &amp; OUTPUT'!$B$14="Reconfiguration of Lot",AW130,IF('INPUT &amp; OUTPUT'!$B$14="Material Change of Use",Q130,""))</f>
        <v/>
      </c>
      <c r="CF130" s="157" t="str">
        <f>IF('INPUT &amp; OUTPUT'!$B$14="Reconfiguration of Lot",AX130,IF('INPUT &amp; OUTPUT'!$B$14="Material Change of Use",R130,""))</f>
        <v/>
      </c>
      <c r="CG130" s="196"/>
      <c r="CH130" s="157" t="str">
        <f>IF('INPUT &amp; OUTPUT'!$B$14="Reconfiguration of Lot",BA130,IF('INPUT &amp; OUTPUT'!$B$14="Material Change of Use",T130,""))</f>
        <v/>
      </c>
      <c r="CI130" s="157" t="str">
        <f>IF('INPUT &amp; OUTPUT'!$B$14="Reconfiguration of Lot",BB130,IF('INPUT &amp; OUTPUT'!$B$14="Material Change of Use",U130,""))</f>
        <v/>
      </c>
      <c r="CJ130" s="157" t="str">
        <f>IF('INPUT &amp; OUTPUT'!$B$14="Reconfiguration of Lot",BC130,IF('INPUT &amp; OUTPUT'!$B$14="Material Change of Use",V130,""))</f>
        <v/>
      </c>
      <c r="CK130" s="196"/>
      <c r="CL130" s="236"/>
      <c r="CM130" s="239"/>
      <c r="CN130" s="157" t="str">
        <f>IF('INPUT &amp; OUTPUT'!$B$14="Reconfiguration of Lot",BG130,IF('INPUT &amp; OUTPUT'!$B$14="Material Change of Use",X130,""))</f>
        <v/>
      </c>
      <c r="CO130" s="199" t="str">
        <f>IF('INPUT &amp; OUTPUT'!$B$14="Reconfiguration of Lot",BH130,IF('INPUT &amp; OUTPUT'!$B$14="Material Change of Use",Y130,""))</f>
        <v/>
      </c>
      <c r="CP130" s="157" t="str">
        <f>IF('INPUT &amp; OUTPUT'!$B$14="Reconfiguration of Lot",BI130,IF('INPUT &amp; OUTPUT'!$B$14="Material Change of Use",Z130,""))</f>
        <v/>
      </c>
      <c r="CQ130" s="161"/>
      <c r="CR130" s="244" t="str">
        <f>IF('INPUT &amp; OUTPUT'!$B$14="Reconfiguration of Lot",BJ130,IF('INPUT &amp; OUTPUT'!$B$14="Material Change of Use",AB130,""))</f>
        <v/>
      </c>
      <c r="CS130" s="198" t="str">
        <f>IF('INPUT &amp; OUTPUT'!$B$14="Reconfiguration of Lot",BK130,IF('INPUT &amp; OUTPUT'!$B$14="Material Change of Use",AC130,""))</f>
        <v/>
      </c>
      <c r="CT130" s="199" t="str">
        <f>IF('INPUT &amp; OUTPUT'!$B$14="Reconfiguration of Lot",BL130,IF('INPUT &amp; OUTPUT'!$B$14="Material Change of Use",AD130,""))</f>
        <v/>
      </c>
      <c r="CU130" s="161"/>
      <c r="CV130" s="161"/>
      <c r="CW130" s="160"/>
    </row>
    <row r="131" spans="3:101" ht="12.75" customHeight="1" x14ac:dyDescent="0.25">
      <c r="C131" s="437" t="s">
        <v>377</v>
      </c>
      <c r="D131" s="471" t="s">
        <v>519</v>
      </c>
      <c r="E131" s="314" t="s">
        <v>750</v>
      </c>
      <c r="F131" s="309"/>
      <c r="G131" s="439"/>
      <c r="H131" s="439"/>
      <c r="I131" s="472" t="s">
        <v>93</v>
      </c>
      <c r="J131" s="439"/>
      <c r="K131" s="439"/>
      <c r="L131" s="440" t="s">
        <v>92</v>
      </c>
      <c r="M131" s="440">
        <v>0</v>
      </c>
      <c r="N131" s="472" t="s">
        <v>93</v>
      </c>
      <c r="O131" s="439"/>
      <c r="P131" s="440" t="s">
        <v>238</v>
      </c>
      <c r="Q131" s="440">
        <v>0</v>
      </c>
      <c r="R131" s="472" t="s">
        <v>93</v>
      </c>
      <c r="S131" s="439"/>
      <c r="T131" s="440" t="s">
        <v>92</v>
      </c>
      <c r="U131" s="440">
        <v>0</v>
      </c>
      <c r="V131" s="316" t="s">
        <v>591</v>
      </c>
      <c r="W131" s="416"/>
      <c r="X131" s="417" t="s">
        <v>591</v>
      </c>
      <c r="Y131" s="417" t="s">
        <v>0</v>
      </c>
      <c r="Z131" s="316" t="s">
        <v>253</v>
      </c>
      <c r="AA131" s="463"/>
      <c r="AB131" s="440" t="s">
        <v>347</v>
      </c>
      <c r="AC131" s="440">
        <v>2.5000000000000001E-3</v>
      </c>
      <c r="AD131" s="472" t="s">
        <v>336</v>
      </c>
      <c r="AE131" s="308"/>
      <c r="AF131" s="477"/>
      <c r="AO131" s="488"/>
      <c r="BS131" s="157" t="str">
        <f>IF('INPUT &amp; OUTPUT'!$B$14="Reconfiguration of Lot",AK131,IF('INPUT &amp; OUTPUT'!$B$14="Material Change of Use",E131,""))</f>
        <v/>
      </c>
      <c r="BT131" s="161"/>
      <c r="BU131" s="161"/>
      <c r="BV131" s="161"/>
      <c r="BW131" s="157" t="str">
        <f>IF('INPUT &amp; OUTPUT'!$B$14="Reconfiguration of Lot",IF(AK131&lt;&gt;"",$AO$8,""),IF('INPUT &amp; OUTPUT'!$B$14="Material Change of Use",I131,""))</f>
        <v/>
      </c>
      <c r="BX131" s="161"/>
      <c r="BY131" s="161"/>
      <c r="BZ131" s="157" t="str">
        <f>IF('INPUT &amp; OUTPUT'!$B$14="Reconfiguration of Lot",IF(BW131&lt;&gt;"",$AR$8,""),IF('INPUT &amp; OUTPUT'!$B$14="Material Change of Use",L131,""))</f>
        <v/>
      </c>
      <c r="CA131" s="157" t="str">
        <f>IF('INPUT &amp; OUTPUT'!$B$14="Reconfiguration of Lot",IF(BW131&lt;&gt;"",$AS$8,""),IF('INPUT &amp; OUTPUT'!$B$14="Material Change of Use",M131,""))</f>
        <v/>
      </c>
      <c r="CB131" s="157" t="str">
        <f>IF('INPUT &amp; OUTPUT'!$B$14="Reconfiguration of Lot",AT131,IF('INPUT &amp; OUTPUT'!$B$14="Material Change of Use",N131,""))</f>
        <v/>
      </c>
      <c r="CC131" s="196"/>
      <c r="CD131" s="157" t="str">
        <f>IF('INPUT &amp; OUTPUT'!$B$14="Reconfiguration of Lot",AV131,IF('INPUT &amp; OUTPUT'!$B$14="Material Change of Use",P131,""))</f>
        <v/>
      </c>
      <c r="CE131" s="157" t="str">
        <f>IF('INPUT &amp; OUTPUT'!$B$14="Reconfiguration of Lot",AW131,IF('INPUT &amp; OUTPUT'!$B$14="Material Change of Use",Q131,""))</f>
        <v/>
      </c>
      <c r="CF131" s="157" t="str">
        <f>IF('INPUT &amp; OUTPUT'!$B$14="Reconfiguration of Lot",AX131,IF('INPUT &amp; OUTPUT'!$B$14="Material Change of Use",R131,""))</f>
        <v/>
      </c>
      <c r="CG131" s="196"/>
      <c r="CH131" s="157" t="str">
        <f>IF('INPUT &amp; OUTPUT'!$B$14="Reconfiguration of Lot",BA131,IF('INPUT &amp; OUTPUT'!$B$14="Material Change of Use",T131,""))</f>
        <v/>
      </c>
      <c r="CI131" s="157" t="str">
        <f>IF('INPUT &amp; OUTPUT'!$B$14="Reconfiguration of Lot",BB131,IF('INPUT &amp; OUTPUT'!$B$14="Material Change of Use",U131,""))</f>
        <v/>
      </c>
      <c r="CJ131" s="157" t="str">
        <f>IF('INPUT &amp; OUTPUT'!$B$14="Reconfiguration of Lot",BC131,IF('INPUT &amp; OUTPUT'!$B$14="Material Change of Use",V131,""))</f>
        <v/>
      </c>
      <c r="CK131" s="196"/>
      <c r="CL131" s="236"/>
      <c r="CM131" s="239"/>
      <c r="CN131" s="157" t="str">
        <f>IF('INPUT &amp; OUTPUT'!$B$14="Reconfiguration of Lot",BG131,IF('INPUT &amp; OUTPUT'!$B$14="Material Change of Use",X131,""))</f>
        <v/>
      </c>
      <c r="CO131" s="199" t="str">
        <f>IF('INPUT &amp; OUTPUT'!$B$14="Reconfiguration of Lot",BH131,IF('INPUT &amp; OUTPUT'!$B$14="Material Change of Use",Y131,""))</f>
        <v/>
      </c>
      <c r="CP131" s="157" t="str">
        <f>IF('INPUT &amp; OUTPUT'!$B$14="Reconfiguration of Lot",BI131,IF('INPUT &amp; OUTPUT'!$B$14="Material Change of Use",Z131,""))</f>
        <v/>
      </c>
      <c r="CQ131" s="161"/>
      <c r="CR131" s="244" t="str">
        <f>IF('INPUT &amp; OUTPUT'!$B$14="Reconfiguration of Lot",BJ131,IF('INPUT &amp; OUTPUT'!$B$14="Material Change of Use",AB131,""))</f>
        <v/>
      </c>
      <c r="CS131" s="198" t="str">
        <f>IF('INPUT &amp; OUTPUT'!$B$14="Reconfiguration of Lot",BK131,IF('INPUT &amp; OUTPUT'!$B$14="Material Change of Use",AC131,""))</f>
        <v/>
      </c>
      <c r="CT131" s="199" t="str">
        <f>IF('INPUT &amp; OUTPUT'!$B$14="Reconfiguration of Lot",BL131,IF('INPUT &amp; OUTPUT'!$B$14="Material Change of Use",AD131,""))</f>
        <v/>
      </c>
      <c r="CU131" s="161"/>
      <c r="CV131" s="161"/>
      <c r="CW131" s="160"/>
    </row>
    <row r="132" spans="3:101" ht="12.75" customHeight="1" x14ac:dyDescent="0.25">
      <c r="C132" s="437" t="s">
        <v>377</v>
      </c>
      <c r="D132" s="471" t="s">
        <v>566</v>
      </c>
      <c r="E132" s="472" t="s">
        <v>796</v>
      </c>
      <c r="F132" s="416"/>
      <c r="G132" s="416"/>
      <c r="H132" s="416"/>
      <c r="I132" s="472" t="s">
        <v>93</v>
      </c>
      <c r="J132" s="309"/>
      <c r="K132" s="309"/>
      <c r="L132" s="440" t="s">
        <v>92</v>
      </c>
      <c r="M132" s="440">
        <v>0</v>
      </c>
      <c r="N132" s="472" t="s">
        <v>150</v>
      </c>
      <c r="O132" s="416"/>
      <c r="P132" s="440" t="s">
        <v>387</v>
      </c>
      <c r="Q132" s="440">
        <v>0.1</v>
      </c>
      <c r="R132" s="316" t="s">
        <v>150</v>
      </c>
      <c r="S132" s="416"/>
      <c r="T132" s="440" t="s">
        <v>387</v>
      </c>
      <c r="U132" s="440">
        <v>2.7999999999999997E-2</v>
      </c>
      <c r="V132" s="316" t="s">
        <v>591</v>
      </c>
      <c r="W132" s="416"/>
      <c r="X132" s="417" t="s">
        <v>591</v>
      </c>
      <c r="Y132" s="417" t="s">
        <v>0</v>
      </c>
      <c r="Z132" s="316" t="s">
        <v>253</v>
      </c>
      <c r="AA132" s="310"/>
      <c r="AB132" s="440" t="s">
        <v>347</v>
      </c>
      <c r="AC132" s="440">
        <v>2.5000000000000001E-3</v>
      </c>
      <c r="AD132" s="314" t="s">
        <v>337</v>
      </c>
      <c r="AE132" s="309"/>
      <c r="AF132" s="477"/>
      <c r="AO132" s="488"/>
      <c r="BS132" s="157" t="str">
        <f>IF('INPUT &amp; OUTPUT'!$B$14="Reconfiguration of Lot",AK132,IF('INPUT &amp; OUTPUT'!$B$14="Material Change of Use",E132,""))</f>
        <v/>
      </c>
      <c r="BT132" s="161"/>
      <c r="BU132" s="161"/>
      <c r="BV132" s="161"/>
      <c r="BW132" s="157" t="str">
        <f>IF('INPUT &amp; OUTPUT'!$B$14="Reconfiguration of Lot",IF(AK132&lt;&gt;"",$AO$8,""),IF('INPUT &amp; OUTPUT'!$B$14="Material Change of Use",I132,""))</f>
        <v/>
      </c>
      <c r="BX132" s="161"/>
      <c r="BY132" s="161"/>
      <c r="BZ132" s="157" t="str">
        <f>IF('INPUT &amp; OUTPUT'!$B$14="Reconfiguration of Lot",IF(BW132&lt;&gt;"",$AR$8,""),IF('INPUT &amp; OUTPUT'!$B$14="Material Change of Use",L132,""))</f>
        <v/>
      </c>
      <c r="CA132" s="157" t="str">
        <f>IF('INPUT &amp; OUTPUT'!$B$14="Reconfiguration of Lot",IF(BW132&lt;&gt;"",$AS$8,""),IF('INPUT &amp; OUTPUT'!$B$14="Material Change of Use",M132,""))</f>
        <v/>
      </c>
      <c r="CB132" s="157" t="str">
        <f>IF('INPUT &amp; OUTPUT'!$B$14="Reconfiguration of Lot",AT132,IF('INPUT &amp; OUTPUT'!$B$14="Material Change of Use",N132,""))</f>
        <v/>
      </c>
      <c r="CC132" s="196"/>
      <c r="CD132" s="157" t="str">
        <f>IF('INPUT &amp; OUTPUT'!$B$14="Reconfiguration of Lot",AV132,IF('INPUT &amp; OUTPUT'!$B$14="Material Change of Use",P132,""))</f>
        <v/>
      </c>
      <c r="CE132" s="157" t="str">
        <f>IF('INPUT &amp; OUTPUT'!$B$14="Reconfiguration of Lot",AW132,IF('INPUT &amp; OUTPUT'!$B$14="Material Change of Use",Q132,""))</f>
        <v/>
      </c>
      <c r="CF132" s="157" t="str">
        <f>IF('INPUT &amp; OUTPUT'!$B$14="Reconfiguration of Lot",AX132,IF('INPUT &amp; OUTPUT'!$B$14="Material Change of Use",R132,""))</f>
        <v/>
      </c>
      <c r="CG132" s="196"/>
      <c r="CH132" s="157" t="str">
        <f>IF('INPUT &amp; OUTPUT'!$B$14="Reconfiguration of Lot",BA132,IF('INPUT &amp; OUTPUT'!$B$14="Material Change of Use",T132,""))</f>
        <v/>
      </c>
      <c r="CI132" s="157" t="str">
        <f>IF('INPUT &amp; OUTPUT'!$B$14="Reconfiguration of Lot",BB132,IF('INPUT &amp; OUTPUT'!$B$14="Material Change of Use",U132,""))</f>
        <v/>
      </c>
      <c r="CJ132" s="157" t="str">
        <f>IF('INPUT &amp; OUTPUT'!$B$14="Reconfiguration of Lot",BC132,IF('INPUT &amp; OUTPUT'!$B$14="Material Change of Use",V132,""))</f>
        <v/>
      </c>
      <c r="CK132" s="196"/>
      <c r="CL132" s="236"/>
      <c r="CM132" s="239"/>
      <c r="CN132" s="157" t="str">
        <f>IF('INPUT &amp; OUTPUT'!$B$14="Reconfiguration of Lot",BG132,IF('INPUT &amp; OUTPUT'!$B$14="Material Change of Use",X132,""))</f>
        <v/>
      </c>
      <c r="CO132" s="199" t="str">
        <f>IF('INPUT &amp; OUTPUT'!$B$14="Reconfiguration of Lot",BH132,IF('INPUT &amp; OUTPUT'!$B$14="Material Change of Use",Y132,""))</f>
        <v/>
      </c>
      <c r="CP132" s="157" t="str">
        <f>IF('INPUT &amp; OUTPUT'!$B$14="Reconfiguration of Lot",BI132,IF('INPUT &amp; OUTPUT'!$B$14="Material Change of Use",Z132,""))</f>
        <v/>
      </c>
      <c r="CQ132" s="161"/>
      <c r="CR132" s="244" t="str">
        <f>IF('INPUT &amp; OUTPUT'!$B$14="Reconfiguration of Lot",BJ132,IF('INPUT &amp; OUTPUT'!$B$14="Material Change of Use",AB132,""))</f>
        <v/>
      </c>
      <c r="CS132" s="198" t="str">
        <f>IF('INPUT &amp; OUTPUT'!$B$14="Reconfiguration of Lot",BK132,IF('INPUT &amp; OUTPUT'!$B$14="Material Change of Use",AC132,""))</f>
        <v/>
      </c>
      <c r="CT132" s="199" t="str">
        <f>IF('INPUT &amp; OUTPUT'!$B$14="Reconfiguration of Lot",BL132,IF('INPUT &amp; OUTPUT'!$B$14="Material Change of Use",AD132,""))</f>
        <v/>
      </c>
      <c r="CU132" s="161"/>
      <c r="CV132" s="161"/>
      <c r="CW132" s="160"/>
    </row>
    <row r="133" spans="3:101" ht="12.75" customHeight="1" x14ac:dyDescent="0.25">
      <c r="C133" s="437" t="s">
        <v>377</v>
      </c>
      <c r="D133" s="471" t="s">
        <v>412</v>
      </c>
      <c r="E133" s="568" t="s">
        <v>702</v>
      </c>
      <c r="F133" s="309"/>
      <c r="G133" s="439"/>
      <c r="H133" s="439"/>
      <c r="I133" s="472" t="s">
        <v>93</v>
      </c>
      <c r="J133" s="311"/>
      <c r="K133" s="311"/>
      <c r="L133" s="440" t="s">
        <v>92</v>
      </c>
      <c r="M133" s="440">
        <v>0</v>
      </c>
      <c r="N133" s="472" t="s">
        <v>93</v>
      </c>
      <c r="O133" s="311"/>
      <c r="P133" s="440" t="s">
        <v>238</v>
      </c>
      <c r="Q133" s="440">
        <v>0</v>
      </c>
      <c r="R133" s="472" t="s">
        <v>93</v>
      </c>
      <c r="S133" s="311"/>
      <c r="T133" s="440" t="s">
        <v>92</v>
      </c>
      <c r="U133" s="440">
        <v>0</v>
      </c>
      <c r="V133" s="316" t="s">
        <v>591</v>
      </c>
      <c r="W133" s="416"/>
      <c r="X133" s="417" t="s">
        <v>591</v>
      </c>
      <c r="Y133" s="417" t="s">
        <v>0</v>
      </c>
      <c r="Z133" s="316" t="s">
        <v>255</v>
      </c>
      <c r="AA133" s="312"/>
      <c r="AB133" s="440" t="s">
        <v>347</v>
      </c>
      <c r="AC133" s="440">
        <v>2.2500000000000003E-3</v>
      </c>
      <c r="AD133" s="316" t="s">
        <v>14</v>
      </c>
      <c r="AE133" s="311"/>
      <c r="AF133" s="477"/>
      <c r="AO133" s="488"/>
      <c r="BS133" s="157" t="str">
        <f>IF('INPUT &amp; OUTPUT'!$B$14="Reconfiguration of Lot",AK133,IF('INPUT &amp; OUTPUT'!$B$14="Material Change of Use",E133,""))</f>
        <v/>
      </c>
      <c r="BT133" s="161"/>
      <c r="BU133" s="161"/>
      <c r="BV133" s="161"/>
      <c r="BW133" s="157" t="str">
        <f>IF('INPUT &amp; OUTPUT'!$B$14="Reconfiguration of Lot",IF(AK133&lt;&gt;"",$AO$8,""),IF('INPUT &amp; OUTPUT'!$B$14="Material Change of Use",I133,""))</f>
        <v/>
      </c>
      <c r="BX133" s="161"/>
      <c r="BY133" s="161"/>
      <c r="BZ133" s="157" t="str">
        <f>IF('INPUT &amp; OUTPUT'!$B$14="Reconfiguration of Lot",IF(BW133&lt;&gt;"",$AR$8,""),IF('INPUT &amp; OUTPUT'!$B$14="Material Change of Use",L133,""))</f>
        <v/>
      </c>
      <c r="CA133" s="157" t="str">
        <f>IF('INPUT &amp; OUTPUT'!$B$14="Reconfiguration of Lot",IF(BW133&lt;&gt;"",$AS$8,""),IF('INPUT &amp; OUTPUT'!$B$14="Material Change of Use",M133,""))</f>
        <v/>
      </c>
      <c r="CB133" s="157" t="str">
        <f>IF('INPUT &amp; OUTPUT'!$B$14="Reconfiguration of Lot",AT133,IF('INPUT &amp; OUTPUT'!$B$14="Material Change of Use",N133,""))</f>
        <v/>
      </c>
      <c r="CC133" s="196"/>
      <c r="CD133" s="157" t="str">
        <f>IF('INPUT &amp; OUTPUT'!$B$14="Reconfiguration of Lot",AV133,IF('INPUT &amp; OUTPUT'!$B$14="Material Change of Use",P133,""))</f>
        <v/>
      </c>
      <c r="CE133" s="157" t="str">
        <f>IF('INPUT &amp; OUTPUT'!$B$14="Reconfiguration of Lot",AW133,IF('INPUT &amp; OUTPUT'!$B$14="Material Change of Use",Q133,""))</f>
        <v/>
      </c>
      <c r="CF133" s="157" t="str">
        <f>IF('INPUT &amp; OUTPUT'!$B$14="Reconfiguration of Lot",AX133,IF('INPUT &amp; OUTPUT'!$B$14="Material Change of Use",R133,""))</f>
        <v/>
      </c>
      <c r="CG133" s="196"/>
      <c r="CH133" s="157" t="str">
        <f>IF('INPUT &amp; OUTPUT'!$B$14="Reconfiguration of Lot",BA133,IF('INPUT &amp; OUTPUT'!$B$14="Material Change of Use",T133,""))</f>
        <v/>
      </c>
      <c r="CI133" s="157" t="str">
        <f>IF('INPUT &amp; OUTPUT'!$B$14="Reconfiguration of Lot",BB133,IF('INPUT &amp; OUTPUT'!$B$14="Material Change of Use",U133,""))</f>
        <v/>
      </c>
      <c r="CJ133" s="157" t="str">
        <f>IF('INPUT &amp; OUTPUT'!$B$14="Reconfiguration of Lot",BC133,IF('INPUT &amp; OUTPUT'!$B$14="Material Change of Use",V133,""))</f>
        <v/>
      </c>
      <c r="CK133" s="196"/>
      <c r="CL133" s="236"/>
      <c r="CM133" s="239"/>
      <c r="CN133" s="157" t="str">
        <f>IF('INPUT &amp; OUTPUT'!$B$14="Reconfiguration of Lot",BG133,IF('INPUT &amp; OUTPUT'!$B$14="Material Change of Use",X133,""))</f>
        <v/>
      </c>
      <c r="CO133" s="199" t="str">
        <f>IF('INPUT &amp; OUTPUT'!$B$14="Reconfiguration of Lot",BH133,IF('INPUT &amp; OUTPUT'!$B$14="Material Change of Use",Y133,""))</f>
        <v/>
      </c>
      <c r="CP133" s="157" t="str">
        <f>IF('INPUT &amp; OUTPUT'!$B$14="Reconfiguration of Lot",BI133,IF('INPUT &amp; OUTPUT'!$B$14="Material Change of Use",Z133,""))</f>
        <v/>
      </c>
      <c r="CQ133" s="161"/>
      <c r="CR133" s="244" t="str">
        <f>IF('INPUT &amp; OUTPUT'!$B$14="Reconfiguration of Lot",BJ133,IF('INPUT &amp; OUTPUT'!$B$14="Material Change of Use",AB133,""))</f>
        <v/>
      </c>
      <c r="CS133" s="198" t="str">
        <f>IF('INPUT &amp; OUTPUT'!$B$14="Reconfiguration of Lot",BK133,IF('INPUT &amp; OUTPUT'!$B$14="Material Change of Use",AC133,""))</f>
        <v/>
      </c>
      <c r="CT133" s="199" t="str">
        <f>IF('INPUT &amp; OUTPUT'!$B$14="Reconfiguration of Lot",BL133,IF('INPUT &amp; OUTPUT'!$B$14="Material Change of Use",AD133,""))</f>
        <v/>
      </c>
      <c r="CU133" s="161"/>
      <c r="CV133" s="161"/>
      <c r="CW133" s="160"/>
    </row>
    <row r="134" spans="3:101" ht="12.75" customHeight="1" x14ac:dyDescent="0.25">
      <c r="C134" s="437" t="s">
        <v>377</v>
      </c>
      <c r="D134" s="471" t="s">
        <v>382</v>
      </c>
      <c r="E134" s="472" t="s">
        <v>797</v>
      </c>
      <c r="F134" s="439"/>
      <c r="G134" s="416"/>
      <c r="H134" s="416"/>
      <c r="I134" s="472" t="s">
        <v>93</v>
      </c>
      <c r="J134" s="309"/>
      <c r="K134" s="309"/>
      <c r="L134" s="440" t="s">
        <v>92</v>
      </c>
      <c r="M134" s="440">
        <v>0</v>
      </c>
      <c r="N134" s="472" t="s">
        <v>150</v>
      </c>
      <c r="O134" s="416"/>
      <c r="P134" s="440" t="s">
        <v>387</v>
      </c>
      <c r="Q134" s="440">
        <v>0.1</v>
      </c>
      <c r="R134" s="316" t="s">
        <v>150</v>
      </c>
      <c r="S134" s="416"/>
      <c r="T134" s="440" t="s">
        <v>387</v>
      </c>
      <c r="U134" s="440">
        <v>2.7999999999999997E-2</v>
      </c>
      <c r="V134" s="316" t="s">
        <v>591</v>
      </c>
      <c r="W134" s="416"/>
      <c r="X134" s="417" t="s">
        <v>591</v>
      </c>
      <c r="Y134" s="417" t="s">
        <v>0</v>
      </c>
      <c r="Z134" s="316" t="s">
        <v>253</v>
      </c>
      <c r="AA134" s="310"/>
      <c r="AB134" s="440" t="s">
        <v>347</v>
      </c>
      <c r="AC134" s="440">
        <v>2.5000000000000001E-3</v>
      </c>
      <c r="AD134" s="314" t="s">
        <v>337</v>
      </c>
      <c r="AE134" s="309"/>
      <c r="AF134" s="477"/>
      <c r="AO134" s="488"/>
      <c r="BS134" s="157" t="str">
        <f>IF('INPUT &amp; OUTPUT'!$B$14="Reconfiguration of Lot",AK134,IF('INPUT &amp; OUTPUT'!$B$14="Material Change of Use",E134,""))</f>
        <v/>
      </c>
      <c r="BT134" s="161"/>
      <c r="BU134" s="161"/>
      <c r="BV134" s="161"/>
      <c r="BW134" s="157" t="str">
        <f>IF('INPUT &amp; OUTPUT'!$B$14="Reconfiguration of Lot",IF(AK134&lt;&gt;"",$AO$8,""),IF('INPUT &amp; OUTPUT'!$B$14="Material Change of Use",I134,""))</f>
        <v/>
      </c>
      <c r="BX134" s="161"/>
      <c r="BY134" s="161"/>
      <c r="BZ134" s="157" t="str">
        <f>IF('INPUT &amp; OUTPUT'!$B$14="Reconfiguration of Lot",IF(BW134&lt;&gt;"",$AR$8,""),IF('INPUT &amp; OUTPUT'!$B$14="Material Change of Use",L134,""))</f>
        <v/>
      </c>
      <c r="CA134" s="157" t="str">
        <f>IF('INPUT &amp; OUTPUT'!$B$14="Reconfiguration of Lot",IF(BW134&lt;&gt;"",$AS$8,""),IF('INPUT &amp; OUTPUT'!$B$14="Material Change of Use",M134,""))</f>
        <v/>
      </c>
      <c r="CB134" s="157" t="str">
        <f>IF('INPUT &amp; OUTPUT'!$B$14="Reconfiguration of Lot",AT134,IF('INPUT &amp; OUTPUT'!$B$14="Material Change of Use",N134,""))</f>
        <v/>
      </c>
      <c r="CC134" s="196"/>
      <c r="CD134" s="157" t="str">
        <f>IF('INPUT &amp; OUTPUT'!$B$14="Reconfiguration of Lot",AV134,IF('INPUT &amp; OUTPUT'!$B$14="Material Change of Use",P134,""))</f>
        <v/>
      </c>
      <c r="CE134" s="157" t="str">
        <f>IF('INPUT &amp; OUTPUT'!$B$14="Reconfiguration of Lot",AW134,IF('INPUT &amp; OUTPUT'!$B$14="Material Change of Use",Q134,""))</f>
        <v/>
      </c>
      <c r="CF134" s="157" t="str">
        <f>IF('INPUT &amp; OUTPUT'!$B$14="Reconfiguration of Lot",AX134,IF('INPUT &amp; OUTPUT'!$B$14="Material Change of Use",R134,""))</f>
        <v/>
      </c>
      <c r="CG134" s="196"/>
      <c r="CH134" s="157" t="str">
        <f>IF('INPUT &amp; OUTPUT'!$B$14="Reconfiguration of Lot",BA134,IF('INPUT &amp; OUTPUT'!$B$14="Material Change of Use",T134,""))</f>
        <v/>
      </c>
      <c r="CI134" s="157" t="str">
        <f>IF('INPUT &amp; OUTPUT'!$B$14="Reconfiguration of Lot",BB134,IF('INPUT &amp; OUTPUT'!$B$14="Material Change of Use",U134,""))</f>
        <v/>
      </c>
      <c r="CJ134" s="157" t="str">
        <f>IF('INPUT &amp; OUTPUT'!$B$14="Reconfiguration of Lot",BC134,IF('INPUT &amp; OUTPUT'!$B$14="Material Change of Use",V134,""))</f>
        <v/>
      </c>
      <c r="CK134" s="196"/>
      <c r="CL134" s="236"/>
      <c r="CM134" s="239"/>
      <c r="CN134" s="157" t="str">
        <f>IF('INPUT &amp; OUTPUT'!$B$14="Reconfiguration of Lot",BG134,IF('INPUT &amp; OUTPUT'!$B$14="Material Change of Use",X134,""))</f>
        <v/>
      </c>
      <c r="CO134" s="199" t="str">
        <f>IF('INPUT &amp; OUTPUT'!$B$14="Reconfiguration of Lot",BH134,IF('INPUT &amp; OUTPUT'!$B$14="Material Change of Use",Y134,""))</f>
        <v/>
      </c>
      <c r="CP134" s="157" t="str">
        <f>IF('INPUT &amp; OUTPUT'!$B$14="Reconfiguration of Lot",BI134,IF('INPUT &amp; OUTPUT'!$B$14="Material Change of Use",Z134,""))</f>
        <v/>
      </c>
      <c r="CQ134" s="161"/>
      <c r="CR134" s="244" t="str">
        <f>IF('INPUT &amp; OUTPUT'!$B$14="Reconfiguration of Lot",BJ134,IF('INPUT &amp; OUTPUT'!$B$14="Material Change of Use",AB134,""))</f>
        <v/>
      </c>
      <c r="CS134" s="198" t="str">
        <f>IF('INPUT &amp; OUTPUT'!$B$14="Reconfiguration of Lot",BK134,IF('INPUT &amp; OUTPUT'!$B$14="Material Change of Use",AC134,""))</f>
        <v/>
      </c>
      <c r="CT134" s="199" t="str">
        <f>IF('INPUT &amp; OUTPUT'!$B$14="Reconfiguration of Lot",BL134,IF('INPUT &amp; OUTPUT'!$B$14="Material Change of Use",AD134,""))</f>
        <v/>
      </c>
      <c r="CU134" s="161"/>
      <c r="CV134" s="161"/>
      <c r="CW134" s="160"/>
    </row>
    <row r="135" spans="3:101" ht="12.75" customHeight="1" x14ac:dyDescent="0.25">
      <c r="C135" s="471" t="s">
        <v>495</v>
      </c>
      <c r="D135" s="471" t="s">
        <v>495</v>
      </c>
      <c r="E135" s="472" t="s">
        <v>495</v>
      </c>
      <c r="F135" s="416"/>
      <c r="G135" s="416"/>
      <c r="H135" s="416"/>
      <c r="I135" s="472" t="s">
        <v>12</v>
      </c>
      <c r="J135" s="439"/>
      <c r="K135" s="439"/>
      <c r="L135" s="440" t="s">
        <v>18</v>
      </c>
      <c r="M135" s="440">
        <v>1.7</v>
      </c>
      <c r="N135" s="316" t="s">
        <v>53</v>
      </c>
      <c r="O135" s="439"/>
      <c r="P135" s="440" t="s">
        <v>387</v>
      </c>
      <c r="Q135" s="440">
        <v>0.1</v>
      </c>
      <c r="R135" s="472" t="s">
        <v>53</v>
      </c>
      <c r="S135" s="439"/>
      <c r="T135" s="440" t="s">
        <v>387</v>
      </c>
      <c r="U135" s="440">
        <v>2.7999999999999997E-2</v>
      </c>
      <c r="V135" s="316" t="s">
        <v>591</v>
      </c>
      <c r="W135" s="416"/>
      <c r="X135" s="417" t="s">
        <v>591</v>
      </c>
      <c r="Y135" s="417" t="s">
        <v>0</v>
      </c>
      <c r="Z135" s="316" t="s">
        <v>253</v>
      </c>
      <c r="AA135" s="463"/>
      <c r="AB135" s="440" t="s">
        <v>347</v>
      </c>
      <c r="AC135" s="440">
        <v>2.5000000000000001E-3</v>
      </c>
      <c r="AD135" s="472" t="s">
        <v>337</v>
      </c>
      <c r="AE135" s="308"/>
      <c r="AF135" s="477"/>
      <c r="AO135" s="488"/>
      <c r="BS135" s="157" t="str">
        <f>IF('INPUT &amp; OUTPUT'!$B$14="Reconfiguration of Lot",AK135,IF('INPUT &amp; OUTPUT'!$B$14="Material Change of Use",E135,""))</f>
        <v/>
      </c>
      <c r="BT135" s="161"/>
      <c r="BU135" s="161"/>
      <c r="BV135" s="161"/>
      <c r="BW135" s="157" t="str">
        <f>IF('INPUT &amp; OUTPUT'!$B$14="Reconfiguration of Lot",IF(AK135&lt;&gt;"",$AO$8,""),IF('INPUT &amp; OUTPUT'!$B$14="Material Change of Use",I135,""))</f>
        <v/>
      </c>
      <c r="BX135" s="161"/>
      <c r="BY135" s="161"/>
      <c r="BZ135" s="157" t="str">
        <f>IF('INPUT &amp; OUTPUT'!$B$14="Reconfiguration of Lot",IF(BW135&lt;&gt;"",$AR$8,""),IF('INPUT &amp; OUTPUT'!$B$14="Material Change of Use",L135,""))</f>
        <v/>
      </c>
      <c r="CA135" s="157" t="str">
        <f>IF('INPUT &amp; OUTPUT'!$B$14="Reconfiguration of Lot",IF(BW135&lt;&gt;"",$AS$8,""),IF('INPUT &amp; OUTPUT'!$B$14="Material Change of Use",M135,""))</f>
        <v/>
      </c>
      <c r="CB135" s="157" t="str">
        <f>IF('INPUT &amp; OUTPUT'!$B$14="Reconfiguration of Lot",AT135,IF('INPUT &amp; OUTPUT'!$B$14="Material Change of Use",N135,""))</f>
        <v/>
      </c>
      <c r="CC135" s="196"/>
      <c r="CD135" s="157" t="str">
        <f>IF('INPUT &amp; OUTPUT'!$B$14="Reconfiguration of Lot",AV135,IF('INPUT &amp; OUTPUT'!$B$14="Material Change of Use",P135,""))</f>
        <v/>
      </c>
      <c r="CE135" s="157" t="str">
        <f>IF('INPUT &amp; OUTPUT'!$B$14="Reconfiguration of Lot",AW135,IF('INPUT &amp; OUTPUT'!$B$14="Material Change of Use",Q135,""))</f>
        <v/>
      </c>
      <c r="CF135" s="157" t="str">
        <f>IF('INPUT &amp; OUTPUT'!$B$14="Reconfiguration of Lot",AX135,IF('INPUT &amp; OUTPUT'!$B$14="Material Change of Use",R135,""))</f>
        <v/>
      </c>
      <c r="CG135" s="196"/>
      <c r="CH135" s="157" t="str">
        <f>IF('INPUT &amp; OUTPUT'!$B$14="Reconfiguration of Lot",BA135,IF('INPUT &amp; OUTPUT'!$B$14="Material Change of Use",T135,""))</f>
        <v/>
      </c>
      <c r="CI135" s="157" t="str">
        <f>IF('INPUT &amp; OUTPUT'!$B$14="Reconfiguration of Lot",BB135,IF('INPUT &amp; OUTPUT'!$B$14="Material Change of Use",U135,""))</f>
        <v/>
      </c>
      <c r="CJ135" s="157" t="str">
        <f>IF('INPUT &amp; OUTPUT'!$B$14="Reconfiguration of Lot",BC135,IF('INPUT &amp; OUTPUT'!$B$14="Material Change of Use",V135,""))</f>
        <v/>
      </c>
      <c r="CK135" s="196"/>
      <c r="CL135" s="236"/>
      <c r="CM135" s="239"/>
      <c r="CN135" s="157" t="str">
        <f>IF('INPUT &amp; OUTPUT'!$B$14="Reconfiguration of Lot",BG135,IF('INPUT &amp; OUTPUT'!$B$14="Material Change of Use",X135,""))</f>
        <v/>
      </c>
      <c r="CO135" s="199" t="str">
        <f>IF('INPUT &amp; OUTPUT'!$B$14="Reconfiguration of Lot",BH135,IF('INPUT &amp; OUTPUT'!$B$14="Material Change of Use",Y135,""))</f>
        <v/>
      </c>
      <c r="CP135" s="157" t="str">
        <f>IF('INPUT &amp; OUTPUT'!$B$14="Reconfiguration of Lot",BI135,IF('INPUT &amp; OUTPUT'!$B$14="Material Change of Use",Z135,""))</f>
        <v/>
      </c>
      <c r="CQ135" s="161"/>
      <c r="CR135" s="244" t="str">
        <f>IF('INPUT &amp; OUTPUT'!$B$14="Reconfiguration of Lot",BJ135,IF('INPUT &amp; OUTPUT'!$B$14="Material Change of Use",AB135,""))</f>
        <v/>
      </c>
      <c r="CS135" s="198" t="str">
        <f>IF('INPUT &amp; OUTPUT'!$B$14="Reconfiguration of Lot",BK135,IF('INPUT &amp; OUTPUT'!$B$14="Material Change of Use",AC135,""))</f>
        <v/>
      </c>
      <c r="CT135" s="199" t="str">
        <f>IF('INPUT &amp; OUTPUT'!$B$14="Reconfiguration of Lot",BL135,IF('INPUT &amp; OUTPUT'!$B$14="Material Change of Use",AD135,""))</f>
        <v/>
      </c>
      <c r="CU135" s="161"/>
      <c r="CV135" s="161"/>
      <c r="CW135" s="160"/>
    </row>
    <row r="136" spans="3:101" ht="12.75" customHeight="1" x14ac:dyDescent="0.25">
      <c r="C136" s="471" t="s">
        <v>137</v>
      </c>
      <c r="D136" s="471" t="s">
        <v>531</v>
      </c>
      <c r="E136" s="472" t="s">
        <v>625</v>
      </c>
      <c r="F136" s="416"/>
      <c r="G136" s="416"/>
      <c r="H136" s="416"/>
      <c r="I136" s="472" t="s">
        <v>11</v>
      </c>
      <c r="J136" s="416"/>
      <c r="K136" s="416"/>
      <c r="L136" s="440" t="s">
        <v>392</v>
      </c>
      <c r="M136" s="440">
        <v>6.9000000000000006E-2</v>
      </c>
      <c r="N136" s="472" t="s">
        <v>137</v>
      </c>
      <c r="O136" s="416"/>
      <c r="P136" s="440" t="s">
        <v>157</v>
      </c>
      <c r="Q136" s="440">
        <v>10</v>
      </c>
      <c r="R136" s="472" t="s">
        <v>137</v>
      </c>
      <c r="S136" s="416"/>
      <c r="T136" s="440" t="s">
        <v>157</v>
      </c>
      <c r="U136" s="440">
        <v>2.8</v>
      </c>
      <c r="V136" s="316" t="s">
        <v>591</v>
      </c>
      <c r="W136" s="416"/>
      <c r="X136" s="417" t="s">
        <v>591</v>
      </c>
      <c r="Y136" s="417" t="s">
        <v>0</v>
      </c>
      <c r="Z136" s="316" t="s">
        <v>253</v>
      </c>
      <c r="AA136" s="442"/>
      <c r="AB136" s="440" t="s">
        <v>347</v>
      </c>
      <c r="AC136" s="440">
        <v>2.5000000000000001E-3</v>
      </c>
      <c r="AD136" s="472" t="s">
        <v>62</v>
      </c>
      <c r="AE136" s="308"/>
      <c r="AF136" s="477"/>
      <c r="AO136" s="488"/>
      <c r="BS136" s="157" t="str">
        <f>IF('INPUT &amp; OUTPUT'!$B$14="Reconfiguration of Lot",AK136,IF('INPUT &amp; OUTPUT'!$B$14="Material Change of Use",E136,""))</f>
        <v/>
      </c>
      <c r="BT136" s="161"/>
      <c r="BU136" s="161"/>
      <c r="BV136" s="161"/>
      <c r="BW136" s="157" t="str">
        <f>IF('INPUT &amp; OUTPUT'!$B$14="Reconfiguration of Lot",IF(AK136&lt;&gt;"",$AO$8,""),IF('INPUT &amp; OUTPUT'!$B$14="Material Change of Use",I136,""))</f>
        <v/>
      </c>
      <c r="BX136" s="161"/>
      <c r="BY136" s="161"/>
      <c r="BZ136" s="157" t="str">
        <f>IF('INPUT &amp; OUTPUT'!$B$14="Reconfiguration of Lot",IF(BW136&lt;&gt;"",$AR$8,""),IF('INPUT &amp; OUTPUT'!$B$14="Material Change of Use",L136,""))</f>
        <v/>
      </c>
      <c r="CA136" s="157" t="str">
        <f>IF('INPUT &amp; OUTPUT'!$B$14="Reconfiguration of Lot",IF(BW136&lt;&gt;"",$AS$8,""),IF('INPUT &amp; OUTPUT'!$B$14="Material Change of Use",M136,""))</f>
        <v/>
      </c>
      <c r="CB136" s="157" t="str">
        <f>IF('INPUT &amp; OUTPUT'!$B$14="Reconfiguration of Lot",AT136,IF('INPUT &amp; OUTPUT'!$B$14="Material Change of Use",N136,""))</f>
        <v/>
      </c>
      <c r="CC136" s="196"/>
      <c r="CD136" s="157" t="str">
        <f>IF('INPUT &amp; OUTPUT'!$B$14="Reconfiguration of Lot",AV136,IF('INPUT &amp; OUTPUT'!$B$14="Material Change of Use",P136,""))</f>
        <v/>
      </c>
      <c r="CE136" s="157" t="str">
        <f>IF('INPUT &amp; OUTPUT'!$B$14="Reconfiguration of Lot",AW136,IF('INPUT &amp; OUTPUT'!$B$14="Material Change of Use",Q136,""))</f>
        <v/>
      </c>
      <c r="CF136" s="157" t="str">
        <f>IF('INPUT &amp; OUTPUT'!$B$14="Reconfiguration of Lot",AX136,IF('INPUT &amp; OUTPUT'!$B$14="Material Change of Use",R136,""))</f>
        <v/>
      </c>
      <c r="CG136" s="196"/>
      <c r="CH136" s="157" t="str">
        <f>IF('INPUT &amp; OUTPUT'!$B$14="Reconfiguration of Lot",BA136,IF('INPUT &amp; OUTPUT'!$B$14="Material Change of Use",T136,""))</f>
        <v/>
      </c>
      <c r="CI136" s="157" t="str">
        <f>IF('INPUT &amp; OUTPUT'!$B$14="Reconfiguration of Lot",BB136,IF('INPUT &amp; OUTPUT'!$B$14="Material Change of Use",U136,""))</f>
        <v/>
      </c>
      <c r="CJ136" s="157" t="str">
        <f>IF('INPUT &amp; OUTPUT'!$B$14="Reconfiguration of Lot",BC136,IF('INPUT &amp; OUTPUT'!$B$14="Material Change of Use",V136,""))</f>
        <v/>
      </c>
      <c r="CK136" s="196"/>
      <c r="CL136" s="236"/>
      <c r="CM136" s="239"/>
      <c r="CN136" s="157" t="str">
        <f>IF('INPUT &amp; OUTPUT'!$B$14="Reconfiguration of Lot",BG136,IF('INPUT &amp; OUTPUT'!$B$14="Material Change of Use",X136,""))</f>
        <v/>
      </c>
      <c r="CO136" s="199" t="str">
        <f>IF('INPUT &amp; OUTPUT'!$B$14="Reconfiguration of Lot",BH136,IF('INPUT &amp; OUTPUT'!$B$14="Material Change of Use",Y136,""))</f>
        <v/>
      </c>
      <c r="CP136" s="157" t="str">
        <f>IF('INPUT &amp; OUTPUT'!$B$14="Reconfiguration of Lot",BI136,IF('INPUT &amp; OUTPUT'!$B$14="Material Change of Use",Z136,""))</f>
        <v/>
      </c>
      <c r="CQ136" s="161"/>
      <c r="CR136" s="244" t="str">
        <f>IF('INPUT &amp; OUTPUT'!$B$14="Reconfiguration of Lot",BJ136,IF('INPUT &amp; OUTPUT'!$B$14="Material Change of Use",AB136,""))</f>
        <v/>
      </c>
      <c r="CS136" s="198" t="str">
        <f>IF('INPUT &amp; OUTPUT'!$B$14="Reconfiguration of Lot",BK136,IF('INPUT &amp; OUTPUT'!$B$14="Material Change of Use",AC136,""))</f>
        <v/>
      </c>
      <c r="CT136" s="199" t="str">
        <f>IF('INPUT &amp; OUTPUT'!$B$14="Reconfiguration of Lot",BL136,IF('INPUT &amp; OUTPUT'!$B$14="Material Change of Use",AD136,""))</f>
        <v/>
      </c>
      <c r="CU136" s="161"/>
      <c r="CV136" s="161"/>
      <c r="CW136" s="160"/>
    </row>
    <row r="137" spans="3:101" ht="12.75" customHeight="1" x14ac:dyDescent="0.25">
      <c r="C137" s="471" t="s">
        <v>498</v>
      </c>
      <c r="D137" s="471" t="s">
        <v>498</v>
      </c>
      <c r="E137" s="472" t="s">
        <v>935</v>
      </c>
      <c r="F137" s="416"/>
      <c r="G137" s="416"/>
      <c r="H137" s="416"/>
      <c r="I137" s="472" t="s">
        <v>99</v>
      </c>
      <c r="J137" s="439"/>
      <c r="K137" s="439"/>
      <c r="L137" s="440" t="s">
        <v>269</v>
      </c>
      <c r="M137" s="440">
        <v>0.8</v>
      </c>
      <c r="N137" s="472" t="s">
        <v>99</v>
      </c>
      <c r="O137" s="439"/>
      <c r="P137" s="440" t="s">
        <v>387</v>
      </c>
      <c r="Q137" s="440">
        <v>0.1</v>
      </c>
      <c r="R137" s="472" t="s">
        <v>99</v>
      </c>
      <c r="S137" s="439"/>
      <c r="T137" s="440" t="s">
        <v>387</v>
      </c>
      <c r="U137" s="440">
        <v>2.7999999999999997E-2</v>
      </c>
      <c r="V137" s="316" t="s">
        <v>591</v>
      </c>
      <c r="W137" s="416"/>
      <c r="X137" s="417" t="s">
        <v>591</v>
      </c>
      <c r="Y137" s="417" t="s">
        <v>0</v>
      </c>
      <c r="Z137" s="316" t="s">
        <v>253</v>
      </c>
      <c r="AA137" s="463"/>
      <c r="AB137" s="440" t="s">
        <v>347</v>
      </c>
      <c r="AC137" s="440">
        <v>2.5000000000000001E-3</v>
      </c>
      <c r="AD137" s="472" t="s">
        <v>929</v>
      </c>
      <c r="AE137" s="308"/>
      <c r="AF137" s="477"/>
      <c r="AO137" s="488"/>
      <c r="BS137" s="157" t="str">
        <f>IF('INPUT &amp; OUTPUT'!$B$14="Reconfiguration of Lot",AK137,IF('INPUT &amp; OUTPUT'!$B$14="Material Change of Use",E137,""))</f>
        <v/>
      </c>
      <c r="BT137" s="161"/>
      <c r="BU137" s="161"/>
      <c r="BV137" s="161"/>
      <c r="BW137" s="157" t="str">
        <f>IF('INPUT &amp; OUTPUT'!$B$14="Reconfiguration of Lot",IF(AK137&lt;&gt;"",$AO$8,""),IF('INPUT &amp; OUTPUT'!$B$14="Material Change of Use",I137,""))</f>
        <v/>
      </c>
      <c r="BX137" s="161"/>
      <c r="BY137" s="161"/>
      <c r="BZ137" s="157" t="str">
        <f>IF('INPUT &amp; OUTPUT'!$B$14="Reconfiguration of Lot",IF(BW137&lt;&gt;"",$AR$8,""),IF('INPUT &amp; OUTPUT'!$B$14="Material Change of Use",L137,""))</f>
        <v/>
      </c>
      <c r="CA137" s="157" t="str">
        <f>IF('INPUT &amp; OUTPUT'!$B$14="Reconfiguration of Lot",IF(BW137&lt;&gt;"",$AS$8,""),IF('INPUT &amp; OUTPUT'!$B$14="Material Change of Use",M137,""))</f>
        <v/>
      </c>
      <c r="CB137" s="157" t="str">
        <f>IF('INPUT &amp; OUTPUT'!$B$14="Reconfiguration of Lot",AT137,IF('INPUT &amp; OUTPUT'!$B$14="Material Change of Use",N137,""))</f>
        <v/>
      </c>
      <c r="CC137" s="196"/>
      <c r="CD137" s="157" t="str">
        <f>IF('INPUT &amp; OUTPUT'!$B$14="Reconfiguration of Lot",AV137,IF('INPUT &amp; OUTPUT'!$B$14="Material Change of Use",P137,""))</f>
        <v/>
      </c>
      <c r="CE137" s="157" t="str">
        <f>IF('INPUT &amp; OUTPUT'!$B$14="Reconfiguration of Lot",AW137,IF('INPUT &amp; OUTPUT'!$B$14="Material Change of Use",Q137,""))</f>
        <v/>
      </c>
      <c r="CF137" s="157" t="str">
        <f>IF('INPUT &amp; OUTPUT'!$B$14="Reconfiguration of Lot",AX137,IF('INPUT &amp; OUTPUT'!$B$14="Material Change of Use",R137,""))</f>
        <v/>
      </c>
      <c r="CG137" s="196"/>
      <c r="CH137" s="157" t="str">
        <f>IF('INPUT &amp; OUTPUT'!$B$14="Reconfiguration of Lot",BA137,IF('INPUT &amp; OUTPUT'!$B$14="Material Change of Use",T137,""))</f>
        <v/>
      </c>
      <c r="CI137" s="157" t="str">
        <f>IF('INPUT &amp; OUTPUT'!$B$14="Reconfiguration of Lot",BB137,IF('INPUT &amp; OUTPUT'!$B$14="Material Change of Use",U137,""))</f>
        <v/>
      </c>
      <c r="CJ137" s="157" t="str">
        <f>IF('INPUT &amp; OUTPUT'!$B$14="Reconfiguration of Lot",BC137,IF('INPUT &amp; OUTPUT'!$B$14="Material Change of Use",V137,""))</f>
        <v/>
      </c>
      <c r="CK137" s="196"/>
      <c r="CL137" s="236"/>
      <c r="CM137" s="239"/>
      <c r="CN137" s="157" t="str">
        <f>IF('INPUT &amp; OUTPUT'!$B$14="Reconfiguration of Lot",BG137,IF('INPUT &amp; OUTPUT'!$B$14="Material Change of Use",X137,""))</f>
        <v/>
      </c>
      <c r="CO137" s="199" t="str">
        <f>IF('INPUT &amp; OUTPUT'!$B$14="Reconfiguration of Lot",BH137,IF('INPUT &amp; OUTPUT'!$B$14="Material Change of Use",Y137,""))</f>
        <v/>
      </c>
      <c r="CP137" s="157" t="str">
        <f>IF('INPUT &amp; OUTPUT'!$B$14="Reconfiguration of Lot",BI137,IF('INPUT &amp; OUTPUT'!$B$14="Material Change of Use",Z137,""))</f>
        <v/>
      </c>
      <c r="CQ137" s="161"/>
      <c r="CR137" s="244" t="str">
        <f>IF('INPUT &amp; OUTPUT'!$B$14="Reconfiguration of Lot",BJ137,IF('INPUT &amp; OUTPUT'!$B$14="Material Change of Use",AB137,""))</f>
        <v/>
      </c>
      <c r="CS137" s="198" t="str">
        <f>IF('INPUT &amp; OUTPUT'!$B$14="Reconfiguration of Lot",BK137,IF('INPUT &amp; OUTPUT'!$B$14="Material Change of Use",AC137,""))</f>
        <v/>
      </c>
      <c r="CT137" s="199" t="str">
        <f>IF('INPUT &amp; OUTPUT'!$B$14="Reconfiguration of Lot",BL137,IF('INPUT &amp; OUTPUT'!$B$14="Material Change of Use",AD137,""))</f>
        <v/>
      </c>
      <c r="CU137" s="161"/>
      <c r="CV137" s="161"/>
      <c r="CW137" s="160"/>
    </row>
    <row r="138" spans="3:101" ht="12.75" customHeight="1" x14ac:dyDescent="0.25">
      <c r="C138" s="471" t="s">
        <v>498</v>
      </c>
      <c r="D138" s="471" t="s">
        <v>498</v>
      </c>
      <c r="E138" s="471" t="s">
        <v>930</v>
      </c>
      <c r="F138" s="416"/>
      <c r="G138" s="416"/>
      <c r="H138" s="416"/>
      <c r="I138" s="472" t="s">
        <v>99</v>
      </c>
      <c r="J138" s="439"/>
      <c r="K138" s="439"/>
      <c r="L138" s="440" t="s">
        <v>269</v>
      </c>
      <c r="M138" s="440">
        <v>0.8</v>
      </c>
      <c r="N138" s="472" t="s">
        <v>99</v>
      </c>
      <c r="O138" s="439"/>
      <c r="P138" s="440" t="s">
        <v>387</v>
      </c>
      <c r="Q138" s="440">
        <v>0.1</v>
      </c>
      <c r="R138" s="472" t="s">
        <v>99</v>
      </c>
      <c r="S138" s="439"/>
      <c r="T138" s="440" t="s">
        <v>387</v>
      </c>
      <c r="U138" s="440">
        <v>2.7999999999999997E-2</v>
      </c>
      <c r="V138" s="316" t="s">
        <v>591</v>
      </c>
      <c r="W138" s="416"/>
      <c r="X138" s="417" t="s">
        <v>591</v>
      </c>
      <c r="Y138" s="417" t="s">
        <v>0</v>
      </c>
      <c r="Z138" s="316" t="s">
        <v>253</v>
      </c>
      <c r="AA138" s="463"/>
      <c r="AB138" s="440" t="s">
        <v>347</v>
      </c>
      <c r="AC138" s="440">
        <v>2.5000000000000001E-3</v>
      </c>
      <c r="AD138" s="472" t="s">
        <v>927</v>
      </c>
      <c r="AE138" s="308"/>
      <c r="AF138" s="477"/>
      <c r="AO138" s="488"/>
      <c r="BS138" s="157" t="str">
        <f>IF('INPUT &amp; OUTPUT'!$B$14="Reconfiguration of Lot",AK138,IF('INPUT &amp; OUTPUT'!$B$14="Material Change of Use",E138,""))</f>
        <v/>
      </c>
      <c r="BT138" s="161"/>
      <c r="BU138" s="161"/>
      <c r="BV138" s="161"/>
      <c r="BW138" s="157" t="str">
        <f>IF('INPUT &amp; OUTPUT'!$B$14="Reconfiguration of Lot",IF(AK138&lt;&gt;"",$AO$8,""),IF('INPUT &amp; OUTPUT'!$B$14="Material Change of Use",I138,""))</f>
        <v/>
      </c>
      <c r="BX138" s="161"/>
      <c r="BY138" s="161"/>
      <c r="BZ138" s="157" t="str">
        <f>IF('INPUT &amp; OUTPUT'!$B$14="Reconfiguration of Lot",IF(BW138&lt;&gt;"",$AR$8,""),IF('INPUT &amp; OUTPUT'!$B$14="Material Change of Use",L138,""))</f>
        <v/>
      </c>
      <c r="CA138" s="157" t="str">
        <f>IF('INPUT &amp; OUTPUT'!$B$14="Reconfiguration of Lot",IF(BW138&lt;&gt;"",$AS$8,""),IF('INPUT &amp; OUTPUT'!$B$14="Material Change of Use",M138,""))</f>
        <v/>
      </c>
      <c r="CB138" s="157" t="str">
        <f>IF('INPUT &amp; OUTPUT'!$B$14="Reconfiguration of Lot",AT138,IF('INPUT &amp; OUTPUT'!$B$14="Material Change of Use",N138,""))</f>
        <v/>
      </c>
      <c r="CC138" s="196"/>
      <c r="CD138" s="157" t="str">
        <f>IF('INPUT &amp; OUTPUT'!$B$14="Reconfiguration of Lot",AV138,IF('INPUT &amp; OUTPUT'!$B$14="Material Change of Use",P138,""))</f>
        <v/>
      </c>
      <c r="CE138" s="157" t="str">
        <f>IF('INPUT &amp; OUTPUT'!$B$14="Reconfiguration of Lot",AW138,IF('INPUT &amp; OUTPUT'!$B$14="Material Change of Use",Q138,""))</f>
        <v/>
      </c>
      <c r="CF138" s="157" t="str">
        <f>IF('INPUT &amp; OUTPUT'!$B$14="Reconfiguration of Lot",AX138,IF('INPUT &amp; OUTPUT'!$B$14="Material Change of Use",R138,""))</f>
        <v/>
      </c>
      <c r="CG138" s="196"/>
      <c r="CH138" s="157" t="str">
        <f>IF('INPUT &amp; OUTPUT'!$B$14="Reconfiguration of Lot",BA138,IF('INPUT &amp; OUTPUT'!$B$14="Material Change of Use",T138,""))</f>
        <v/>
      </c>
      <c r="CI138" s="157" t="str">
        <f>IF('INPUT &amp; OUTPUT'!$B$14="Reconfiguration of Lot",BB138,IF('INPUT &amp; OUTPUT'!$B$14="Material Change of Use",U138,""))</f>
        <v/>
      </c>
      <c r="CJ138" s="157" t="str">
        <f>IF('INPUT &amp; OUTPUT'!$B$14="Reconfiguration of Lot",BC138,IF('INPUT &amp; OUTPUT'!$B$14="Material Change of Use",V138,""))</f>
        <v/>
      </c>
      <c r="CK138" s="196"/>
      <c r="CL138" s="236"/>
      <c r="CM138" s="239"/>
      <c r="CN138" s="157" t="str">
        <f>IF('INPUT &amp; OUTPUT'!$B$14="Reconfiguration of Lot",BG138,IF('INPUT &amp; OUTPUT'!$B$14="Material Change of Use",X138,""))</f>
        <v/>
      </c>
      <c r="CO138" s="199" t="str">
        <f>IF('INPUT &amp; OUTPUT'!$B$14="Reconfiguration of Lot",BH138,IF('INPUT &amp; OUTPUT'!$B$14="Material Change of Use",Y138,""))</f>
        <v/>
      </c>
      <c r="CP138" s="157" t="str">
        <f>IF('INPUT &amp; OUTPUT'!$B$14="Reconfiguration of Lot",BI138,IF('INPUT &amp; OUTPUT'!$B$14="Material Change of Use",Z138,""))</f>
        <v/>
      </c>
      <c r="CQ138" s="161"/>
      <c r="CR138" s="244" t="str">
        <f>IF('INPUT &amp; OUTPUT'!$B$14="Reconfiguration of Lot",BJ138,IF('INPUT &amp; OUTPUT'!$B$14="Material Change of Use",AB138,""))</f>
        <v/>
      </c>
      <c r="CS138" s="198" t="str">
        <f>IF('INPUT &amp; OUTPUT'!$B$14="Reconfiguration of Lot",BK138,IF('INPUT &amp; OUTPUT'!$B$14="Material Change of Use",AC138,""))</f>
        <v/>
      </c>
      <c r="CT138" s="199" t="str">
        <f>IF('INPUT &amp; OUTPUT'!$B$14="Reconfiguration of Lot",BL138,IF('INPUT &amp; OUTPUT'!$B$14="Material Change of Use",AD138,""))</f>
        <v/>
      </c>
      <c r="CU138" s="161"/>
      <c r="CV138" s="161"/>
      <c r="CW138" s="160"/>
    </row>
    <row r="139" spans="3:101" ht="12.75" customHeight="1" x14ac:dyDescent="0.25">
      <c r="C139" s="471" t="s">
        <v>22</v>
      </c>
      <c r="D139" s="471" t="s">
        <v>531</v>
      </c>
      <c r="E139" s="472" t="s">
        <v>22</v>
      </c>
      <c r="F139" s="416"/>
      <c r="G139" s="416"/>
      <c r="H139" s="416"/>
      <c r="I139" s="472" t="s">
        <v>22</v>
      </c>
      <c r="J139" s="416"/>
      <c r="K139" s="416"/>
      <c r="L139" s="440" t="s">
        <v>392</v>
      </c>
      <c r="M139" s="440">
        <v>6.9000000000000006E-2</v>
      </c>
      <c r="N139" s="314" t="s">
        <v>147</v>
      </c>
      <c r="O139" s="416"/>
      <c r="P139" s="440" t="s">
        <v>387</v>
      </c>
      <c r="Q139" s="440">
        <v>0.1</v>
      </c>
      <c r="R139" s="472" t="s">
        <v>147</v>
      </c>
      <c r="S139" s="416"/>
      <c r="T139" s="440" t="s">
        <v>387</v>
      </c>
      <c r="U139" s="440">
        <v>2.1000000000000001E-2</v>
      </c>
      <c r="V139" s="316" t="s">
        <v>591</v>
      </c>
      <c r="W139" s="416"/>
      <c r="X139" s="417" t="s">
        <v>591</v>
      </c>
      <c r="Y139" s="417" t="s">
        <v>0</v>
      </c>
      <c r="Z139" s="316" t="s">
        <v>253</v>
      </c>
      <c r="AA139" s="442"/>
      <c r="AB139" s="440" t="s">
        <v>347</v>
      </c>
      <c r="AC139" s="440">
        <v>2.5000000000000001E-3</v>
      </c>
      <c r="AD139" s="472" t="s">
        <v>62</v>
      </c>
      <c r="AE139" s="308"/>
      <c r="AF139" s="477"/>
      <c r="AO139" s="488"/>
      <c r="BS139" s="157" t="str">
        <f>IF('INPUT &amp; OUTPUT'!$B$14="Reconfiguration of Lot",AK139,IF('INPUT &amp; OUTPUT'!$B$14="Material Change of Use",E139,""))</f>
        <v/>
      </c>
      <c r="BT139" s="161"/>
      <c r="BU139" s="161"/>
      <c r="BV139" s="161"/>
      <c r="BW139" s="157" t="str">
        <f>IF('INPUT &amp; OUTPUT'!$B$14="Reconfiguration of Lot",IF(AK139&lt;&gt;"",$AO$8,""),IF('INPUT &amp; OUTPUT'!$B$14="Material Change of Use",I139,""))</f>
        <v/>
      </c>
      <c r="BX139" s="161"/>
      <c r="BY139" s="161"/>
      <c r="BZ139" s="157" t="str">
        <f>IF('INPUT &amp; OUTPUT'!$B$14="Reconfiguration of Lot",IF(BW139&lt;&gt;"",$AR$8,""),IF('INPUT &amp; OUTPUT'!$B$14="Material Change of Use",L139,""))</f>
        <v/>
      </c>
      <c r="CA139" s="157" t="str">
        <f>IF('INPUT &amp; OUTPUT'!$B$14="Reconfiguration of Lot",IF(BW139&lt;&gt;"",$AS$8,""),IF('INPUT &amp; OUTPUT'!$B$14="Material Change of Use",M139,""))</f>
        <v/>
      </c>
      <c r="CB139" s="157" t="str">
        <f>IF('INPUT &amp; OUTPUT'!$B$14="Reconfiguration of Lot",AT139,IF('INPUT &amp; OUTPUT'!$B$14="Material Change of Use",N139,""))</f>
        <v/>
      </c>
      <c r="CC139" s="196"/>
      <c r="CD139" s="157" t="str">
        <f>IF('INPUT &amp; OUTPUT'!$B$14="Reconfiguration of Lot",AV139,IF('INPUT &amp; OUTPUT'!$B$14="Material Change of Use",P139,""))</f>
        <v/>
      </c>
      <c r="CE139" s="157" t="str">
        <f>IF('INPUT &amp; OUTPUT'!$B$14="Reconfiguration of Lot",AW139,IF('INPUT &amp; OUTPUT'!$B$14="Material Change of Use",Q139,""))</f>
        <v/>
      </c>
      <c r="CF139" s="157" t="str">
        <f>IF('INPUT &amp; OUTPUT'!$B$14="Reconfiguration of Lot",AX139,IF('INPUT &amp; OUTPUT'!$B$14="Material Change of Use",R139,""))</f>
        <v/>
      </c>
      <c r="CG139" s="196"/>
      <c r="CH139" s="157" t="str">
        <f>IF('INPUT &amp; OUTPUT'!$B$14="Reconfiguration of Lot",BA139,IF('INPUT &amp; OUTPUT'!$B$14="Material Change of Use",T139,""))</f>
        <v/>
      </c>
      <c r="CI139" s="157" t="str">
        <f>IF('INPUT &amp; OUTPUT'!$B$14="Reconfiguration of Lot",BB139,IF('INPUT &amp; OUTPUT'!$B$14="Material Change of Use",U139,""))</f>
        <v/>
      </c>
      <c r="CJ139" s="157" t="str">
        <f>IF('INPUT &amp; OUTPUT'!$B$14="Reconfiguration of Lot",BC139,IF('INPUT &amp; OUTPUT'!$B$14="Material Change of Use",V139,""))</f>
        <v/>
      </c>
      <c r="CK139" s="196"/>
      <c r="CL139" s="236"/>
      <c r="CM139" s="239"/>
      <c r="CN139" s="157" t="str">
        <f>IF('INPUT &amp; OUTPUT'!$B$14="Reconfiguration of Lot",BG139,IF('INPUT &amp; OUTPUT'!$B$14="Material Change of Use",X139,""))</f>
        <v/>
      </c>
      <c r="CO139" s="199" t="str">
        <f>IF('INPUT &amp; OUTPUT'!$B$14="Reconfiguration of Lot",BH139,IF('INPUT &amp; OUTPUT'!$B$14="Material Change of Use",Y139,""))</f>
        <v/>
      </c>
      <c r="CP139" s="157" t="str">
        <f>IF('INPUT &amp; OUTPUT'!$B$14="Reconfiguration of Lot",BI139,IF('INPUT &amp; OUTPUT'!$B$14="Material Change of Use",Z139,""))</f>
        <v/>
      </c>
      <c r="CQ139" s="161"/>
      <c r="CR139" s="244" t="str">
        <f>IF('INPUT &amp; OUTPUT'!$B$14="Reconfiguration of Lot",BJ139,IF('INPUT &amp; OUTPUT'!$B$14="Material Change of Use",AB139,""))</f>
        <v/>
      </c>
      <c r="CS139" s="198" t="str">
        <f>IF('INPUT &amp; OUTPUT'!$B$14="Reconfiguration of Lot",BK139,IF('INPUT &amp; OUTPUT'!$B$14="Material Change of Use",AC139,""))</f>
        <v/>
      </c>
      <c r="CT139" s="199" t="str">
        <f>IF('INPUT &amp; OUTPUT'!$B$14="Reconfiguration of Lot",BL139,IF('INPUT &amp; OUTPUT'!$B$14="Material Change of Use",AD139,""))</f>
        <v/>
      </c>
      <c r="CU139" s="161"/>
      <c r="CV139" s="161"/>
      <c r="CW139" s="160"/>
    </row>
    <row r="140" spans="3:101" ht="12.75" customHeight="1" x14ac:dyDescent="0.25">
      <c r="C140" s="313" t="s">
        <v>140</v>
      </c>
      <c r="D140" s="313" t="s">
        <v>422</v>
      </c>
      <c r="E140" s="314" t="s">
        <v>140</v>
      </c>
      <c r="F140" s="439"/>
      <c r="G140" s="439"/>
      <c r="H140" s="439"/>
      <c r="I140" s="314" t="s">
        <v>93</v>
      </c>
      <c r="J140" s="311"/>
      <c r="K140" s="311"/>
      <c r="L140" s="440" t="s">
        <v>92</v>
      </c>
      <c r="M140" s="440">
        <v>0</v>
      </c>
      <c r="N140" s="314" t="s">
        <v>140</v>
      </c>
      <c r="O140" s="311"/>
      <c r="P140" s="440" t="s">
        <v>238</v>
      </c>
      <c r="Q140" s="440">
        <v>0</v>
      </c>
      <c r="R140" s="314" t="s">
        <v>140</v>
      </c>
      <c r="S140" s="311"/>
      <c r="T140" s="440" t="s">
        <v>92</v>
      </c>
      <c r="U140" s="440">
        <v>0</v>
      </c>
      <c r="V140" s="316" t="s">
        <v>591</v>
      </c>
      <c r="W140" s="416"/>
      <c r="X140" s="417" t="s">
        <v>591</v>
      </c>
      <c r="Y140" s="417" t="s">
        <v>0</v>
      </c>
      <c r="Z140" s="316" t="s">
        <v>630</v>
      </c>
      <c r="AA140" s="312"/>
      <c r="AB140" s="440" t="s">
        <v>591</v>
      </c>
      <c r="AC140" s="440">
        <v>0</v>
      </c>
      <c r="AD140" s="314" t="s">
        <v>337</v>
      </c>
      <c r="AE140" s="476"/>
      <c r="AF140" s="477"/>
      <c r="AO140" s="488"/>
      <c r="BS140" s="157" t="str">
        <f>IF('INPUT &amp; OUTPUT'!$B$14="Reconfiguration of Lot",AK140,IF('INPUT &amp; OUTPUT'!$B$14="Material Change of Use",E140,""))</f>
        <v/>
      </c>
      <c r="BT140" s="161"/>
      <c r="BU140" s="161"/>
      <c r="BV140" s="161"/>
      <c r="BW140" s="157" t="str">
        <f>IF('INPUT &amp; OUTPUT'!$B$14="Reconfiguration of Lot",IF(AK140&lt;&gt;"",$AO$8,""),IF('INPUT &amp; OUTPUT'!$B$14="Material Change of Use",I140,""))</f>
        <v/>
      </c>
      <c r="BX140" s="161"/>
      <c r="BY140" s="161"/>
      <c r="BZ140" s="157" t="str">
        <f>IF('INPUT &amp; OUTPUT'!$B$14="Reconfiguration of Lot",IF(BW140&lt;&gt;"",$AR$8,""),IF('INPUT &amp; OUTPUT'!$B$14="Material Change of Use",L140,""))</f>
        <v/>
      </c>
      <c r="CA140" s="157" t="str">
        <f>IF('INPUT &amp; OUTPUT'!$B$14="Reconfiguration of Lot",IF(BW140&lt;&gt;"",$AS$8,""),IF('INPUT &amp; OUTPUT'!$B$14="Material Change of Use",M140,""))</f>
        <v/>
      </c>
      <c r="CB140" s="157" t="str">
        <f>IF('INPUT &amp; OUTPUT'!$B$14="Reconfiguration of Lot",AT140,IF('INPUT &amp; OUTPUT'!$B$14="Material Change of Use",N140,""))</f>
        <v/>
      </c>
      <c r="CC140" s="196"/>
      <c r="CD140" s="157" t="str">
        <f>IF('INPUT &amp; OUTPUT'!$B$14="Reconfiguration of Lot",AV140,IF('INPUT &amp; OUTPUT'!$B$14="Material Change of Use",P140,""))</f>
        <v/>
      </c>
      <c r="CE140" s="157" t="str">
        <f>IF('INPUT &amp; OUTPUT'!$B$14="Reconfiguration of Lot",AW140,IF('INPUT &amp; OUTPUT'!$B$14="Material Change of Use",Q140,""))</f>
        <v/>
      </c>
      <c r="CF140" s="157" t="str">
        <f>IF('INPUT &amp; OUTPUT'!$B$14="Reconfiguration of Lot",AX140,IF('INPUT &amp; OUTPUT'!$B$14="Material Change of Use",R140,""))</f>
        <v/>
      </c>
      <c r="CG140" s="196"/>
      <c r="CH140" s="157" t="str">
        <f>IF('INPUT &amp; OUTPUT'!$B$14="Reconfiguration of Lot",BA140,IF('INPUT &amp; OUTPUT'!$B$14="Material Change of Use",T140,""))</f>
        <v/>
      </c>
      <c r="CI140" s="157" t="str">
        <f>IF('INPUT &amp; OUTPUT'!$B$14="Reconfiguration of Lot",BB140,IF('INPUT &amp; OUTPUT'!$B$14="Material Change of Use",U140,""))</f>
        <v/>
      </c>
      <c r="CJ140" s="157" t="str">
        <f>IF('INPUT &amp; OUTPUT'!$B$14="Reconfiguration of Lot",BC140,IF('INPUT &amp; OUTPUT'!$B$14="Material Change of Use",V140,""))</f>
        <v/>
      </c>
      <c r="CK140" s="196"/>
      <c r="CL140" s="236"/>
      <c r="CM140" s="239"/>
      <c r="CN140" s="157" t="str">
        <f>IF('INPUT &amp; OUTPUT'!$B$14="Reconfiguration of Lot",BG140,IF('INPUT &amp; OUTPUT'!$B$14="Material Change of Use",X140,""))</f>
        <v/>
      </c>
      <c r="CO140" s="199" t="str">
        <f>IF('INPUT &amp; OUTPUT'!$B$14="Reconfiguration of Lot",BH140,IF('INPUT &amp; OUTPUT'!$B$14="Material Change of Use",Y140,""))</f>
        <v/>
      </c>
      <c r="CP140" s="157" t="str">
        <f>IF('INPUT &amp; OUTPUT'!$B$14="Reconfiguration of Lot",BI140,IF('INPUT &amp; OUTPUT'!$B$14="Material Change of Use",Z140,""))</f>
        <v/>
      </c>
      <c r="CQ140" s="161"/>
      <c r="CR140" s="244" t="str">
        <f>IF('INPUT &amp; OUTPUT'!$B$14="Reconfiguration of Lot",BJ140,IF('INPUT &amp; OUTPUT'!$B$14="Material Change of Use",AB140,""))</f>
        <v/>
      </c>
      <c r="CS140" s="198" t="str">
        <f>IF('INPUT &amp; OUTPUT'!$B$14="Reconfiguration of Lot",BK140,IF('INPUT &amp; OUTPUT'!$B$14="Material Change of Use",AC140,""))</f>
        <v/>
      </c>
      <c r="CT140" s="199" t="str">
        <f>IF('INPUT &amp; OUTPUT'!$B$14="Reconfiguration of Lot",BL140,IF('INPUT &amp; OUTPUT'!$B$14="Material Change of Use",AD140,""))</f>
        <v/>
      </c>
      <c r="CU140" s="161"/>
      <c r="CV140" s="161"/>
      <c r="CW140" s="160"/>
    </row>
    <row r="141" spans="3:101" ht="12.75" customHeight="1" x14ac:dyDescent="0.25">
      <c r="C141" s="437" t="s">
        <v>404</v>
      </c>
      <c r="D141" s="437" t="s">
        <v>405</v>
      </c>
      <c r="E141" s="316" t="s">
        <v>798</v>
      </c>
      <c r="F141" s="439"/>
      <c r="G141" s="439"/>
      <c r="H141" s="439"/>
      <c r="I141" s="316" t="s">
        <v>204</v>
      </c>
      <c r="J141" s="439"/>
      <c r="K141" s="439"/>
      <c r="L141" s="440" t="s">
        <v>392</v>
      </c>
      <c r="M141" s="440">
        <v>0.17199999999999999</v>
      </c>
      <c r="N141" s="559" t="s">
        <v>93</v>
      </c>
      <c r="O141" s="311"/>
      <c r="P141" s="440" t="s">
        <v>238</v>
      </c>
      <c r="Q141" s="440">
        <v>0</v>
      </c>
      <c r="R141" s="559" t="s">
        <v>93</v>
      </c>
      <c r="S141" s="311"/>
      <c r="T141" s="440" t="s">
        <v>92</v>
      </c>
      <c r="U141" s="440">
        <v>0</v>
      </c>
      <c r="V141" s="316" t="s">
        <v>591</v>
      </c>
      <c r="W141" s="416"/>
      <c r="X141" s="417" t="s">
        <v>591</v>
      </c>
      <c r="Y141" s="417" t="s">
        <v>0</v>
      </c>
      <c r="Z141" s="316" t="s">
        <v>253</v>
      </c>
      <c r="AA141" s="463"/>
      <c r="AB141" s="440" t="s">
        <v>347</v>
      </c>
      <c r="AC141" s="440">
        <v>2.5000000000000001E-3</v>
      </c>
      <c r="AD141" s="316" t="s">
        <v>63</v>
      </c>
      <c r="AE141" s="308"/>
      <c r="AF141" s="477"/>
      <c r="AO141" s="488"/>
      <c r="BS141" s="157" t="str">
        <f>IF('INPUT &amp; OUTPUT'!$B$14="Reconfiguration of Lot",AK141,IF('INPUT &amp; OUTPUT'!$B$14="Material Change of Use",E141,""))</f>
        <v/>
      </c>
      <c r="BT141" s="161"/>
      <c r="BU141" s="161"/>
      <c r="BV141" s="161"/>
      <c r="BW141" s="157" t="str">
        <f>IF('INPUT &amp; OUTPUT'!$B$14="Reconfiguration of Lot",IF(AK141&lt;&gt;"",$AO$8,""),IF('INPUT &amp; OUTPUT'!$B$14="Material Change of Use",I141,""))</f>
        <v/>
      </c>
      <c r="BX141" s="161"/>
      <c r="BY141" s="161"/>
      <c r="BZ141" s="157" t="str">
        <f>IF('INPUT &amp; OUTPUT'!$B$14="Reconfiguration of Lot",IF(BW141&lt;&gt;"",$AR$8,""),IF('INPUT &amp; OUTPUT'!$B$14="Material Change of Use",L141,""))</f>
        <v/>
      </c>
      <c r="CA141" s="157" t="str">
        <f>IF('INPUT &amp; OUTPUT'!$B$14="Reconfiguration of Lot",IF(BW141&lt;&gt;"",$AS$8,""),IF('INPUT &amp; OUTPUT'!$B$14="Material Change of Use",M141,""))</f>
        <v/>
      </c>
      <c r="CB141" s="157" t="str">
        <f>IF('INPUT &amp; OUTPUT'!$B$14="Reconfiguration of Lot",AT141,IF('INPUT &amp; OUTPUT'!$B$14="Material Change of Use",N141,""))</f>
        <v/>
      </c>
      <c r="CC141" s="196"/>
      <c r="CD141" s="157" t="str">
        <f>IF('INPUT &amp; OUTPUT'!$B$14="Reconfiguration of Lot",AV141,IF('INPUT &amp; OUTPUT'!$B$14="Material Change of Use",P141,""))</f>
        <v/>
      </c>
      <c r="CE141" s="157" t="str">
        <f>IF('INPUT &amp; OUTPUT'!$B$14="Reconfiguration of Lot",AW141,IF('INPUT &amp; OUTPUT'!$B$14="Material Change of Use",Q141,""))</f>
        <v/>
      </c>
      <c r="CF141" s="157" t="str">
        <f>IF('INPUT &amp; OUTPUT'!$B$14="Reconfiguration of Lot",AX141,IF('INPUT &amp; OUTPUT'!$B$14="Material Change of Use",R141,""))</f>
        <v/>
      </c>
      <c r="CG141" s="196"/>
      <c r="CH141" s="157" t="str">
        <f>IF('INPUT &amp; OUTPUT'!$B$14="Reconfiguration of Lot",BA141,IF('INPUT &amp; OUTPUT'!$B$14="Material Change of Use",T141,""))</f>
        <v/>
      </c>
      <c r="CI141" s="157" t="str">
        <f>IF('INPUT &amp; OUTPUT'!$B$14="Reconfiguration of Lot",BB141,IF('INPUT &amp; OUTPUT'!$B$14="Material Change of Use",U141,""))</f>
        <v/>
      </c>
      <c r="CJ141" s="157" t="str">
        <f>IF('INPUT &amp; OUTPUT'!$B$14="Reconfiguration of Lot",BC141,IF('INPUT &amp; OUTPUT'!$B$14="Material Change of Use",V141,""))</f>
        <v/>
      </c>
      <c r="CK141" s="196"/>
      <c r="CL141" s="236"/>
      <c r="CM141" s="239"/>
      <c r="CN141" s="157" t="str">
        <f>IF('INPUT &amp; OUTPUT'!$B$14="Reconfiguration of Lot",BG141,IF('INPUT &amp; OUTPUT'!$B$14="Material Change of Use",X141,""))</f>
        <v/>
      </c>
      <c r="CO141" s="199" t="str">
        <f>IF('INPUT &amp; OUTPUT'!$B$14="Reconfiguration of Lot",BH141,IF('INPUT &amp; OUTPUT'!$B$14="Material Change of Use",Y141,""))</f>
        <v/>
      </c>
      <c r="CP141" s="157" t="str">
        <f>IF('INPUT &amp; OUTPUT'!$B$14="Reconfiguration of Lot",BI141,IF('INPUT &amp; OUTPUT'!$B$14="Material Change of Use",Z141,""))</f>
        <v/>
      </c>
      <c r="CQ141" s="161"/>
      <c r="CR141" s="244" t="str">
        <f>IF('INPUT &amp; OUTPUT'!$B$14="Reconfiguration of Lot",BJ141,IF('INPUT &amp; OUTPUT'!$B$14="Material Change of Use",AB141,""))</f>
        <v/>
      </c>
      <c r="CS141" s="198" t="str">
        <f>IF('INPUT &amp; OUTPUT'!$B$14="Reconfiguration of Lot",BK141,IF('INPUT &amp; OUTPUT'!$B$14="Material Change of Use",AC141,""))</f>
        <v/>
      </c>
      <c r="CT141" s="199" t="str">
        <f>IF('INPUT &amp; OUTPUT'!$B$14="Reconfiguration of Lot",BL141,IF('INPUT &amp; OUTPUT'!$B$14="Material Change of Use",AD141,""))</f>
        <v/>
      </c>
      <c r="CU141" s="161"/>
      <c r="CV141" s="161"/>
      <c r="CW141" s="160"/>
    </row>
    <row r="142" spans="3:101" ht="12.75" customHeight="1" x14ac:dyDescent="0.25">
      <c r="C142" s="437" t="s">
        <v>500</v>
      </c>
      <c r="D142" s="437" t="s">
        <v>501</v>
      </c>
      <c r="E142" s="316" t="s">
        <v>500</v>
      </c>
      <c r="F142" s="439"/>
      <c r="G142" s="416"/>
      <c r="H142" s="416"/>
      <c r="I142" s="316" t="s">
        <v>93</v>
      </c>
      <c r="J142" s="416"/>
      <c r="K142" s="416"/>
      <c r="L142" s="440" t="s">
        <v>92</v>
      </c>
      <c r="M142" s="440">
        <v>0</v>
      </c>
      <c r="N142" s="316" t="s">
        <v>146</v>
      </c>
      <c r="O142" s="489"/>
      <c r="P142" s="440" t="s">
        <v>387</v>
      </c>
      <c r="Q142" s="440">
        <v>0.1</v>
      </c>
      <c r="R142" s="316" t="s">
        <v>146</v>
      </c>
      <c r="S142" s="416"/>
      <c r="T142" s="440" t="s">
        <v>387</v>
      </c>
      <c r="U142" s="440">
        <v>2.7999999999999997E-2</v>
      </c>
      <c r="V142" s="316" t="s">
        <v>591</v>
      </c>
      <c r="W142" s="416"/>
      <c r="X142" s="417" t="s">
        <v>591</v>
      </c>
      <c r="Y142" s="417" t="s">
        <v>0</v>
      </c>
      <c r="Z142" s="316" t="s">
        <v>253</v>
      </c>
      <c r="AA142" s="442"/>
      <c r="AB142" s="440" t="s">
        <v>347</v>
      </c>
      <c r="AC142" s="440">
        <v>2.5000000000000001E-3</v>
      </c>
      <c r="AD142" s="316" t="s">
        <v>333</v>
      </c>
      <c r="AE142" s="308"/>
      <c r="AF142" s="477"/>
      <c r="AO142" s="488"/>
      <c r="BS142" s="157" t="str">
        <f>IF('INPUT &amp; OUTPUT'!$B$14="Reconfiguration of Lot",AK142,IF('INPUT &amp; OUTPUT'!$B$14="Material Change of Use",E142,""))</f>
        <v/>
      </c>
      <c r="BT142" s="161"/>
      <c r="BU142" s="161"/>
      <c r="BV142" s="161"/>
      <c r="BW142" s="157" t="str">
        <f>IF('INPUT &amp; OUTPUT'!$B$14="Reconfiguration of Lot",IF(AK142&lt;&gt;"",$AO$8,""),IF('INPUT &amp; OUTPUT'!$B$14="Material Change of Use",I142,""))</f>
        <v/>
      </c>
      <c r="BX142" s="161"/>
      <c r="BY142" s="161"/>
      <c r="BZ142" s="157" t="str">
        <f>IF('INPUT &amp; OUTPUT'!$B$14="Reconfiguration of Lot",IF(BW142&lt;&gt;"",$AR$8,""),IF('INPUT &amp; OUTPUT'!$B$14="Material Change of Use",L142,""))</f>
        <v/>
      </c>
      <c r="CA142" s="157" t="str">
        <f>IF('INPUT &amp; OUTPUT'!$B$14="Reconfiguration of Lot",IF(BW142&lt;&gt;"",$AS$8,""),IF('INPUT &amp; OUTPUT'!$B$14="Material Change of Use",M142,""))</f>
        <v/>
      </c>
      <c r="CB142" s="157" t="str">
        <f>IF('INPUT &amp; OUTPUT'!$B$14="Reconfiguration of Lot",AT142,IF('INPUT &amp; OUTPUT'!$B$14="Material Change of Use",N142,""))</f>
        <v/>
      </c>
      <c r="CC142" s="196"/>
      <c r="CD142" s="157" t="str">
        <f>IF('INPUT &amp; OUTPUT'!$B$14="Reconfiguration of Lot",AV142,IF('INPUT &amp; OUTPUT'!$B$14="Material Change of Use",P142,""))</f>
        <v/>
      </c>
      <c r="CE142" s="157" t="str">
        <f>IF('INPUT &amp; OUTPUT'!$B$14="Reconfiguration of Lot",AW142,IF('INPUT &amp; OUTPUT'!$B$14="Material Change of Use",Q142,""))</f>
        <v/>
      </c>
      <c r="CF142" s="157" t="str">
        <f>IF('INPUT &amp; OUTPUT'!$B$14="Reconfiguration of Lot",AX142,IF('INPUT &amp; OUTPUT'!$B$14="Material Change of Use",R142,""))</f>
        <v/>
      </c>
      <c r="CG142" s="196"/>
      <c r="CH142" s="157" t="str">
        <f>IF('INPUT &amp; OUTPUT'!$B$14="Reconfiguration of Lot",BA142,IF('INPUT &amp; OUTPUT'!$B$14="Material Change of Use",T142,""))</f>
        <v/>
      </c>
      <c r="CI142" s="157" t="str">
        <f>IF('INPUT &amp; OUTPUT'!$B$14="Reconfiguration of Lot",BB142,IF('INPUT &amp; OUTPUT'!$B$14="Material Change of Use",U142,""))</f>
        <v/>
      </c>
      <c r="CJ142" s="157" t="str">
        <f>IF('INPUT &amp; OUTPUT'!$B$14="Reconfiguration of Lot",BC142,IF('INPUT &amp; OUTPUT'!$B$14="Material Change of Use",V142,""))</f>
        <v/>
      </c>
      <c r="CK142" s="196"/>
      <c r="CL142" s="236"/>
      <c r="CM142" s="239"/>
      <c r="CN142" s="157" t="str">
        <f>IF('INPUT &amp; OUTPUT'!$B$14="Reconfiguration of Lot",BG142,IF('INPUT &amp; OUTPUT'!$B$14="Material Change of Use",X142,""))</f>
        <v/>
      </c>
      <c r="CO142" s="199" t="str">
        <f>IF('INPUT &amp; OUTPUT'!$B$14="Reconfiguration of Lot",BH142,IF('INPUT &amp; OUTPUT'!$B$14="Material Change of Use",Y142,""))</f>
        <v/>
      </c>
      <c r="CP142" s="157" t="str">
        <f>IF('INPUT &amp; OUTPUT'!$B$14="Reconfiguration of Lot",BI142,IF('INPUT &amp; OUTPUT'!$B$14="Material Change of Use",Z142,""))</f>
        <v/>
      </c>
      <c r="CQ142" s="161"/>
      <c r="CR142" s="244" t="str">
        <f>IF('INPUT &amp; OUTPUT'!$B$14="Reconfiguration of Lot",BJ142,IF('INPUT &amp; OUTPUT'!$B$14="Material Change of Use",AB142,""))</f>
        <v/>
      </c>
      <c r="CS142" s="198" t="str">
        <f>IF('INPUT &amp; OUTPUT'!$B$14="Reconfiguration of Lot",BK142,IF('INPUT &amp; OUTPUT'!$B$14="Material Change of Use",AC142,""))</f>
        <v/>
      </c>
      <c r="CT142" s="199" t="str">
        <f>IF('INPUT &amp; OUTPUT'!$B$14="Reconfiguration of Lot",BL142,IF('INPUT &amp; OUTPUT'!$B$14="Material Change of Use",AD142,""))</f>
        <v/>
      </c>
      <c r="CU142" s="161"/>
      <c r="CV142" s="161"/>
      <c r="CW142" s="160"/>
    </row>
    <row r="143" spans="3:101" ht="12.75" customHeight="1" x14ac:dyDescent="0.25">
      <c r="C143" s="437" t="s">
        <v>12</v>
      </c>
      <c r="D143" s="437" t="s">
        <v>502</v>
      </c>
      <c r="E143" s="316" t="s">
        <v>12</v>
      </c>
      <c r="F143" s="416"/>
      <c r="G143" s="416"/>
      <c r="H143" s="416"/>
      <c r="I143" s="316" t="s">
        <v>12</v>
      </c>
      <c r="J143" s="439"/>
      <c r="K143" s="439"/>
      <c r="L143" s="440" t="s">
        <v>18</v>
      </c>
      <c r="M143" s="440">
        <v>1.7</v>
      </c>
      <c r="N143" s="316" t="s">
        <v>53</v>
      </c>
      <c r="O143" s="439"/>
      <c r="P143" s="440" t="s">
        <v>387</v>
      </c>
      <c r="Q143" s="440">
        <v>0.1</v>
      </c>
      <c r="R143" s="316" t="s">
        <v>53</v>
      </c>
      <c r="S143" s="439"/>
      <c r="T143" s="440" t="s">
        <v>387</v>
      </c>
      <c r="U143" s="440">
        <v>2.7999999999999997E-2</v>
      </c>
      <c r="V143" s="316" t="s">
        <v>591</v>
      </c>
      <c r="W143" s="416"/>
      <c r="X143" s="417" t="s">
        <v>591</v>
      </c>
      <c r="Y143" s="417" t="s">
        <v>0</v>
      </c>
      <c r="Z143" s="316" t="s">
        <v>253</v>
      </c>
      <c r="AA143" s="463"/>
      <c r="AB143" s="440" t="s">
        <v>347</v>
      </c>
      <c r="AC143" s="440">
        <v>2.5000000000000001E-3</v>
      </c>
      <c r="AD143" s="316" t="s">
        <v>333</v>
      </c>
      <c r="AE143" s="308"/>
      <c r="AF143" s="477"/>
      <c r="AO143" s="488"/>
      <c r="BS143" s="157" t="str">
        <f>IF('INPUT &amp; OUTPUT'!$B$14="Reconfiguration of Lot",AK143,IF('INPUT &amp; OUTPUT'!$B$14="Material Change of Use",E143,""))</f>
        <v/>
      </c>
      <c r="BT143" s="161"/>
      <c r="BU143" s="161"/>
      <c r="BV143" s="161"/>
      <c r="BW143" s="157" t="str">
        <f>IF('INPUT &amp; OUTPUT'!$B$14="Reconfiguration of Lot",IF(AK143&lt;&gt;"",$AO$8,""),IF('INPUT &amp; OUTPUT'!$B$14="Material Change of Use",I143,""))</f>
        <v/>
      </c>
      <c r="BX143" s="161"/>
      <c r="BY143" s="161"/>
      <c r="BZ143" s="157" t="str">
        <f>IF('INPUT &amp; OUTPUT'!$B$14="Reconfiguration of Lot",IF(BW143&lt;&gt;"",$AR$8,""),IF('INPUT &amp; OUTPUT'!$B$14="Material Change of Use",L143,""))</f>
        <v/>
      </c>
      <c r="CA143" s="157" t="str">
        <f>IF('INPUT &amp; OUTPUT'!$B$14="Reconfiguration of Lot",IF(BW143&lt;&gt;"",$AS$8,""),IF('INPUT &amp; OUTPUT'!$B$14="Material Change of Use",M143,""))</f>
        <v/>
      </c>
      <c r="CB143" s="157" t="str">
        <f>IF('INPUT &amp; OUTPUT'!$B$14="Reconfiguration of Lot",AT143,IF('INPUT &amp; OUTPUT'!$B$14="Material Change of Use",N143,""))</f>
        <v/>
      </c>
      <c r="CC143" s="196"/>
      <c r="CD143" s="157" t="str">
        <f>IF('INPUT &amp; OUTPUT'!$B$14="Reconfiguration of Lot",AV143,IF('INPUT &amp; OUTPUT'!$B$14="Material Change of Use",P143,""))</f>
        <v/>
      </c>
      <c r="CE143" s="157" t="str">
        <f>IF('INPUT &amp; OUTPUT'!$B$14="Reconfiguration of Lot",AW143,IF('INPUT &amp; OUTPUT'!$B$14="Material Change of Use",Q143,""))</f>
        <v/>
      </c>
      <c r="CF143" s="157" t="str">
        <f>IF('INPUT &amp; OUTPUT'!$B$14="Reconfiguration of Lot",AX143,IF('INPUT &amp; OUTPUT'!$B$14="Material Change of Use",R143,""))</f>
        <v/>
      </c>
      <c r="CG143" s="196"/>
      <c r="CH143" s="157" t="str">
        <f>IF('INPUT &amp; OUTPUT'!$B$14="Reconfiguration of Lot",BA143,IF('INPUT &amp; OUTPUT'!$B$14="Material Change of Use",T143,""))</f>
        <v/>
      </c>
      <c r="CI143" s="157" t="str">
        <f>IF('INPUT &amp; OUTPUT'!$B$14="Reconfiguration of Lot",BB143,IF('INPUT &amp; OUTPUT'!$B$14="Material Change of Use",U143,""))</f>
        <v/>
      </c>
      <c r="CJ143" s="157" t="str">
        <f>IF('INPUT &amp; OUTPUT'!$B$14="Reconfiguration of Lot",BC143,IF('INPUT &amp; OUTPUT'!$B$14="Material Change of Use",V143,""))</f>
        <v/>
      </c>
      <c r="CK143" s="196"/>
      <c r="CL143" s="236"/>
      <c r="CM143" s="239"/>
      <c r="CN143" s="157" t="str">
        <f>IF('INPUT &amp; OUTPUT'!$B$14="Reconfiguration of Lot",BG143,IF('INPUT &amp; OUTPUT'!$B$14="Material Change of Use",X143,""))</f>
        <v/>
      </c>
      <c r="CO143" s="199" t="str">
        <f>IF('INPUT &amp; OUTPUT'!$B$14="Reconfiguration of Lot",BH143,IF('INPUT &amp; OUTPUT'!$B$14="Material Change of Use",Y143,""))</f>
        <v/>
      </c>
      <c r="CP143" s="157" t="str">
        <f>IF('INPUT &amp; OUTPUT'!$B$14="Reconfiguration of Lot",BI143,IF('INPUT &amp; OUTPUT'!$B$14="Material Change of Use",Z143,""))</f>
        <v/>
      </c>
      <c r="CQ143" s="161"/>
      <c r="CR143" s="244" t="str">
        <f>IF('INPUT &amp; OUTPUT'!$B$14="Reconfiguration of Lot",BJ143,IF('INPUT &amp; OUTPUT'!$B$14="Material Change of Use",AB143,""))</f>
        <v/>
      </c>
      <c r="CS143" s="198" t="str">
        <f>IF('INPUT &amp; OUTPUT'!$B$14="Reconfiguration of Lot",BK143,IF('INPUT &amp; OUTPUT'!$B$14="Material Change of Use",AC143,""))</f>
        <v/>
      </c>
      <c r="CT143" s="199" t="str">
        <f>IF('INPUT &amp; OUTPUT'!$B$14="Reconfiguration of Lot",BL143,IF('INPUT &amp; OUTPUT'!$B$14="Material Change of Use",AD143,""))</f>
        <v/>
      </c>
      <c r="CU143" s="161"/>
      <c r="CV143" s="161"/>
      <c r="CW143" s="160"/>
    </row>
    <row r="144" spans="3:101" ht="12.75" customHeight="1" x14ac:dyDescent="0.25">
      <c r="C144" s="437" t="s">
        <v>271</v>
      </c>
      <c r="D144" s="437" t="s">
        <v>503</v>
      </c>
      <c r="E144" s="316" t="s">
        <v>271</v>
      </c>
      <c r="F144" s="439"/>
      <c r="G144" s="439"/>
      <c r="H144" s="439"/>
      <c r="I144" s="316" t="s">
        <v>271</v>
      </c>
      <c r="J144" s="416"/>
      <c r="K144" s="416"/>
      <c r="L144" s="440" t="s">
        <v>392</v>
      </c>
      <c r="M144" s="440">
        <v>4.2999999999999997E-2</v>
      </c>
      <c r="N144" s="316" t="s">
        <v>50</v>
      </c>
      <c r="O144" s="489"/>
      <c r="P144" s="440" t="s">
        <v>238</v>
      </c>
      <c r="Q144" s="440">
        <v>0</v>
      </c>
      <c r="R144" s="316" t="s">
        <v>50</v>
      </c>
      <c r="S144" s="416"/>
      <c r="T144" s="440" t="s">
        <v>92</v>
      </c>
      <c r="U144" s="440">
        <v>0</v>
      </c>
      <c r="V144" s="316" t="s">
        <v>591</v>
      </c>
      <c r="W144" s="416"/>
      <c r="X144" s="417" t="s">
        <v>591</v>
      </c>
      <c r="Y144" s="417" t="s">
        <v>0</v>
      </c>
      <c r="Z144" s="316" t="s">
        <v>253</v>
      </c>
      <c r="AA144" s="442"/>
      <c r="AB144" s="440" t="s">
        <v>347</v>
      </c>
      <c r="AC144" s="440">
        <v>2.5000000000000001E-3</v>
      </c>
      <c r="AD144" s="316" t="s">
        <v>61</v>
      </c>
      <c r="AE144" s="308"/>
      <c r="AF144" s="477"/>
      <c r="AO144" s="488"/>
      <c r="BS144" s="157" t="str">
        <f>IF('INPUT &amp; OUTPUT'!$B$14="Reconfiguration of Lot",AK144,IF('INPUT &amp; OUTPUT'!$B$14="Material Change of Use",E144,""))</f>
        <v/>
      </c>
      <c r="BT144" s="161"/>
      <c r="BU144" s="161"/>
      <c r="BV144" s="161"/>
      <c r="BW144" s="157" t="str">
        <f>IF('INPUT &amp; OUTPUT'!$B$14="Reconfiguration of Lot",IF(AK144&lt;&gt;"",$AO$8,""),IF('INPUT &amp; OUTPUT'!$B$14="Material Change of Use",I144,""))</f>
        <v/>
      </c>
      <c r="BX144" s="161"/>
      <c r="BY144" s="161"/>
      <c r="BZ144" s="157" t="str">
        <f>IF('INPUT &amp; OUTPUT'!$B$14="Reconfiguration of Lot",IF(BW144&lt;&gt;"",$AR$8,""),IF('INPUT &amp; OUTPUT'!$B$14="Material Change of Use",L144,""))</f>
        <v/>
      </c>
      <c r="CA144" s="157" t="str">
        <f>IF('INPUT &amp; OUTPUT'!$B$14="Reconfiguration of Lot",IF(BW144&lt;&gt;"",$AS$8,""),IF('INPUT &amp; OUTPUT'!$B$14="Material Change of Use",M144,""))</f>
        <v/>
      </c>
      <c r="CB144" s="157" t="str">
        <f>IF('INPUT &amp; OUTPUT'!$B$14="Reconfiguration of Lot",AT144,IF('INPUT &amp; OUTPUT'!$B$14="Material Change of Use",N144,""))</f>
        <v/>
      </c>
      <c r="CC144" s="196"/>
      <c r="CD144" s="157" t="str">
        <f>IF('INPUT &amp; OUTPUT'!$B$14="Reconfiguration of Lot",AV144,IF('INPUT &amp; OUTPUT'!$B$14="Material Change of Use",P144,""))</f>
        <v/>
      </c>
      <c r="CE144" s="157" t="str">
        <f>IF('INPUT &amp; OUTPUT'!$B$14="Reconfiguration of Lot",AW144,IF('INPUT &amp; OUTPUT'!$B$14="Material Change of Use",Q144,""))</f>
        <v/>
      </c>
      <c r="CF144" s="157" t="str">
        <f>IF('INPUT &amp; OUTPUT'!$B$14="Reconfiguration of Lot",AX144,IF('INPUT &amp; OUTPUT'!$B$14="Material Change of Use",R144,""))</f>
        <v/>
      </c>
      <c r="CG144" s="196"/>
      <c r="CH144" s="157" t="str">
        <f>IF('INPUT &amp; OUTPUT'!$B$14="Reconfiguration of Lot",BA144,IF('INPUT &amp; OUTPUT'!$B$14="Material Change of Use",T144,""))</f>
        <v/>
      </c>
      <c r="CI144" s="157" t="str">
        <f>IF('INPUT &amp; OUTPUT'!$B$14="Reconfiguration of Lot",BB144,IF('INPUT &amp; OUTPUT'!$B$14="Material Change of Use",U144,""))</f>
        <v/>
      </c>
      <c r="CJ144" s="157" t="str">
        <f>IF('INPUT &amp; OUTPUT'!$B$14="Reconfiguration of Lot",BC144,IF('INPUT &amp; OUTPUT'!$B$14="Material Change of Use",V144,""))</f>
        <v/>
      </c>
      <c r="CK144" s="196"/>
      <c r="CL144" s="236"/>
      <c r="CM144" s="239"/>
      <c r="CN144" s="157" t="str">
        <f>IF('INPUT &amp; OUTPUT'!$B$14="Reconfiguration of Lot",BG144,IF('INPUT &amp; OUTPUT'!$B$14="Material Change of Use",X144,""))</f>
        <v/>
      </c>
      <c r="CO144" s="199" t="str">
        <f>IF('INPUT &amp; OUTPUT'!$B$14="Reconfiguration of Lot",BH144,IF('INPUT &amp; OUTPUT'!$B$14="Material Change of Use",Y144,""))</f>
        <v/>
      </c>
      <c r="CP144" s="157" t="str">
        <f>IF('INPUT &amp; OUTPUT'!$B$14="Reconfiguration of Lot",BI144,IF('INPUT &amp; OUTPUT'!$B$14="Material Change of Use",Z144,""))</f>
        <v/>
      </c>
      <c r="CQ144" s="161"/>
      <c r="CR144" s="244" t="str">
        <f>IF('INPUT &amp; OUTPUT'!$B$14="Reconfiguration of Lot",BJ144,IF('INPUT &amp; OUTPUT'!$B$14="Material Change of Use",AB144,""))</f>
        <v/>
      </c>
      <c r="CS144" s="198" t="str">
        <f>IF('INPUT &amp; OUTPUT'!$B$14="Reconfiguration of Lot",BK144,IF('INPUT &amp; OUTPUT'!$B$14="Material Change of Use",AC144,""))</f>
        <v/>
      </c>
      <c r="CT144" s="199" t="str">
        <f>IF('INPUT &amp; OUTPUT'!$B$14="Reconfiguration of Lot",BL144,IF('INPUT &amp; OUTPUT'!$B$14="Material Change of Use",AD144,""))</f>
        <v/>
      </c>
      <c r="CU144" s="161"/>
      <c r="CV144" s="161"/>
      <c r="CW144" s="160"/>
    </row>
    <row r="145" spans="3:101" ht="12.75" customHeight="1" x14ac:dyDescent="0.25">
      <c r="C145" s="471" t="s">
        <v>98</v>
      </c>
      <c r="D145" s="471" t="s">
        <v>409</v>
      </c>
      <c r="E145" s="558" t="s">
        <v>408</v>
      </c>
      <c r="F145" s="439"/>
      <c r="G145" s="439"/>
      <c r="H145" s="439"/>
      <c r="I145" s="472" t="s">
        <v>98</v>
      </c>
      <c r="J145" s="311"/>
      <c r="K145" s="311"/>
      <c r="L145" s="440" t="s">
        <v>392</v>
      </c>
      <c r="M145" s="440">
        <v>2.2000000000000002E-2</v>
      </c>
      <c r="N145" s="559" t="s">
        <v>93</v>
      </c>
      <c r="O145" s="311"/>
      <c r="P145" s="440" t="s">
        <v>238</v>
      </c>
      <c r="Q145" s="440">
        <v>0</v>
      </c>
      <c r="R145" s="559" t="s">
        <v>93</v>
      </c>
      <c r="S145" s="311"/>
      <c r="T145" s="440" t="s">
        <v>92</v>
      </c>
      <c r="U145" s="440">
        <v>0</v>
      </c>
      <c r="V145" s="316" t="s">
        <v>591</v>
      </c>
      <c r="W145" s="416"/>
      <c r="X145" s="417" t="s">
        <v>591</v>
      </c>
      <c r="Y145" s="417" t="s">
        <v>0</v>
      </c>
      <c r="Z145" s="316" t="s">
        <v>255</v>
      </c>
      <c r="AA145" s="312"/>
      <c r="AB145" s="440" t="s">
        <v>347</v>
      </c>
      <c r="AC145" s="440">
        <v>2.2500000000000003E-3</v>
      </c>
      <c r="AD145" s="472" t="s">
        <v>14</v>
      </c>
      <c r="AE145" s="311"/>
      <c r="AF145" s="477"/>
      <c r="AO145" s="488"/>
      <c r="BS145" s="157" t="str">
        <f>IF('INPUT &amp; OUTPUT'!$B$14="Reconfiguration of Lot",AK145,IF('INPUT &amp; OUTPUT'!$B$14="Material Change of Use",E145,""))</f>
        <v/>
      </c>
      <c r="BT145" s="161"/>
      <c r="BU145" s="161"/>
      <c r="BV145" s="161"/>
      <c r="BW145" s="157" t="str">
        <f>IF('INPUT &amp; OUTPUT'!$B$14="Reconfiguration of Lot",IF(AK145&lt;&gt;"",$AO$8,""),IF('INPUT &amp; OUTPUT'!$B$14="Material Change of Use",I145,""))</f>
        <v/>
      </c>
      <c r="BX145" s="161"/>
      <c r="BY145" s="161"/>
      <c r="BZ145" s="157" t="str">
        <f>IF('INPUT &amp; OUTPUT'!$B$14="Reconfiguration of Lot",IF(BW145&lt;&gt;"",$AR$8,""),IF('INPUT &amp; OUTPUT'!$B$14="Material Change of Use",L145,""))</f>
        <v/>
      </c>
      <c r="CA145" s="157" t="str">
        <f>IF('INPUT &amp; OUTPUT'!$B$14="Reconfiguration of Lot",IF(BW145&lt;&gt;"",$AS$8,""),IF('INPUT &amp; OUTPUT'!$B$14="Material Change of Use",M145,""))</f>
        <v/>
      </c>
      <c r="CB145" s="157" t="str">
        <f>IF('INPUT &amp; OUTPUT'!$B$14="Reconfiguration of Lot",AT145,IF('INPUT &amp; OUTPUT'!$B$14="Material Change of Use",N145,""))</f>
        <v/>
      </c>
      <c r="CC145" s="196"/>
      <c r="CD145" s="157" t="str">
        <f>IF('INPUT &amp; OUTPUT'!$B$14="Reconfiguration of Lot",AV145,IF('INPUT &amp; OUTPUT'!$B$14="Material Change of Use",P145,""))</f>
        <v/>
      </c>
      <c r="CE145" s="157" t="str">
        <f>IF('INPUT &amp; OUTPUT'!$B$14="Reconfiguration of Lot",AW145,IF('INPUT &amp; OUTPUT'!$B$14="Material Change of Use",Q145,""))</f>
        <v/>
      </c>
      <c r="CF145" s="157" t="str">
        <f>IF('INPUT &amp; OUTPUT'!$B$14="Reconfiguration of Lot",AX145,IF('INPUT &amp; OUTPUT'!$B$14="Material Change of Use",R145,""))</f>
        <v/>
      </c>
      <c r="CG145" s="196"/>
      <c r="CH145" s="157" t="str">
        <f>IF('INPUT &amp; OUTPUT'!$B$14="Reconfiguration of Lot",BA145,IF('INPUT &amp; OUTPUT'!$B$14="Material Change of Use",T145,""))</f>
        <v/>
      </c>
      <c r="CI145" s="157" t="str">
        <f>IF('INPUT &amp; OUTPUT'!$B$14="Reconfiguration of Lot",BB145,IF('INPUT &amp; OUTPUT'!$B$14="Material Change of Use",U145,""))</f>
        <v/>
      </c>
      <c r="CJ145" s="157" t="str">
        <f>IF('INPUT &amp; OUTPUT'!$B$14="Reconfiguration of Lot",BC145,IF('INPUT &amp; OUTPUT'!$B$14="Material Change of Use",V145,""))</f>
        <v/>
      </c>
      <c r="CK145" s="196"/>
      <c r="CL145" s="236"/>
      <c r="CM145" s="239"/>
      <c r="CN145" s="157" t="str">
        <f>IF('INPUT &amp; OUTPUT'!$B$14="Reconfiguration of Lot",BG145,IF('INPUT &amp; OUTPUT'!$B$14="Material Change of Use",X145,""))</f>
        <v/>
      </c>
      <c r="CO145" s="199" t="str">
        <f>IF('INPUT &amp; OUTPUT'!$B$14="Reconfiguration of Lot",BH145,IF('INPUT &amp; OUTPUT'!$B$14="Material Change of Use",Y145,""))</f>
        <v/>
      </c>
      <c r="CP145" s="157" t="str">
        <f>IF('INPUT &amp; OUTPUT'!$B$14="Reconfiguration of Lot",BI145,IF('INPUT &amp; OUTPUT'!$B$14="Material Change of Use",Z145,""))</f>
        <v/>
      </c>
      <c r="CQ145" s="161"/>
      <c r="CR145" s="244" t="str">
        <f>IF('INPUT &amp; OUTPUT'!$B$14="Reconfiguration of Lot",BJ145,IF('INPUT &amp; OUTPUT'!$B$14="Material Change of Use",AB145,""))</f>
        <v/>
      </c>
      <c r="CS145" s="198" t="str">
        <f>IF('INPUT &amp; OUTPUT'!$B$14="Reconfiguration of Lot",BK145,IF('INPUT &amp; OUTPUT'!$B$14="Material Change of Use",AC145,""))</f>
        <v/>
      </c>
      <c r="CT145" s="199" t="str">
        <f>IF('INPUT &amp; OUTPUT'!$B$14="Reconfiguration of Lot",BL145,IF('INPUT &amp; OUTPUT'!$B$14="Material Change of Use",AD145,""))</f>
        <v/>
      </c>
      <c r="CU145" s="161"/>
      <c r="CV145" s="161"/>
      <c r="CW145" s="160"/>
    </row>
    <row r="146" spans="3:101" ht="12.75" customHeight="1" x14ac:dyDescent="0.25">
      <c r="C146" s="471" t="s">
        <v>98</v>
      </c>
      <c r="D146" s="471" t="s">
        <v>411</v>
      </c>
      <c r="E146" s="558" t="s">
        <v>410</v>
      </c>
      <c r="F146" s="416"/>
      <c r="G146" s="439"/>
      <c r="H146" s="439"/>
      <c r="I146" s="472" t="s">
        <v>98</v>
      </c>
      <c r="J146" s="311"/>
      <c r="K146" s="311"/>
      <c r="L146" s="440" t="s">
        <v>392</v>
      </c>
      <c r="M146" s="440">
        <v>2.2000000000000002E-2</v>
      </c>
      <c r="N146" s="559" t="s">
        <v>93</v>
      </c>
      <c r="O146" s="311"/>
      <c r="P146" s="440" t="s">
        <v>238</v>
      </c>
      <c r="Q146" s="440">
        <v>0</v>
      </c>
      <c r="R146" s="559" t="s">
        <v>93</v>
      </c>
      <c r="S146" s="311"/>
      <c r="T146" s="440" t="s">
        <v>92</v>
      </c>
      <c r="U146" s="440">
        <v>0</v>
      </c>
      <c r="V146" s="316" t="s">
        <v>591</v>
      </c>
      <c r="W146" s="416"/>
      <c r="X146" s="417" t="s">
        <v>591</v>
      </c>
      <c r="Y146" s="417" t="s">
        <v>0</v>
      </c>
      <c r="Z146" s="316" t="s">
        <v>255</v>
      </c>
      <c r="AA146" s="312"/>
      <c r="AB146" s="440" t="s">
        <v>347</v>
      </c>
      <c r="AC146" s="440">
        <v>2.2500000000000003E-3</v>
      </c>
      <c r="AD146" s="472" t="s">
        <v>14</v>
      </c>
      <c r="AE146" s="311"/>
      <c r="AF146" s="477"/>
      <c r="AO146" s="488"/>
      <c r="BS146" s="157" t="str">
        <f>IF('INPUT &amp; OUTPUT'!$B$14="Reconfiguration of Lot",AK146,IF('INPUT &amp; OUTPUT'!$B$14="Material Change of Use",E146,""))</f>
        <v/>
      </c>
      <c r="BT146" s="161"/>
      <c r="BU146" s="161"/>
      <c r="BV146" s="161"/>
      <c r="BW146" s="157" t="str">
        <f>IF('INPUT &amp; OUTPUT'!$B$14="Reconfiguration of Lot",IF(AK146&lt;&gt;"",$AO$8,""),IF('INPUT &amp; OUTPUT'!$B$14="Material Change of Use",I146,""))</f>
        <v/>
      </c>
      <c r="BX146" s="161"/>
      <c r="BY146" s="161"/>
      <c r="BZ146" s="157" t="str">
        <f>IF('INPUT &amp; OUTPUT'!$B$14="Reconfiguration of Lot",IF(BW146&lt;&gt;"",$AR$8,""),IF('INPUT &amp; OUTPUT'!$B$14="Material Change of Use",L146,""))</f>
        <v/>
      </c>
      <c r="CA146" s="157" t="str">
        <f>IF('INPUT &amp; OUTPUT'!$B$14="Reconfiguration of Lot",IF(BW146&lt;&gt;"",$AS$8,""),IF('INPUT &amp; OUTPUT'!$B$14="Material Change of Use",M146,""))</f>
        <v/>
      </c>
      <c r="CB146" s="157" t="str">
        <f>IF('INPUT &amp; OUTPUT'!$B$14="Reconfiguration of Lot",AT146,IF('INPUT &amp; OUTPUT'!$B$14="Material Change of Use",N146,""))</f>
        <v/>
      </c>
      <c r="CC146" s="196"/>
      <c r="CD146" s="157" t="str">
        <f>IF('INPUT &amp; OUTPUT'!$B$14="Reconfiguration of Lot",AV146,IF('INPUT &amp; OUTPUT'!$B$14="Material Change of Use",P146,""))</f>
        <v/>
      </c>
      <c r="CE146" s="157" t="str">
        <f>IF('INPUT &amp; OUTPUT'!$B$14="Reconfiguration of Lot",AW146,IF('INPUT &amp; OUTPUT'!$B$14="Material Change of Use",Q146,""))</f>
        <v/>
      </c>
      <c r="CF146" s="157" t="str">
        <f>IF('INPUT &amp; OUTPUT'!$B$14="Reconfiguration of Lot",AX146,IF('INPUT &amp; OUTPUT'!$B$14="Material Change of Use",R146,""))</f>
        <v/>
      </c>
      <c r="CG146" s="196"/>
      <c r="CH146" s="157" t="str">
        <f>IF('INPUT &amp; OUTPUT'!$B$14="Reconfiguration of Lot",BA146,IF('INPUT &amp; OUTPUT'!$B$14="Material Change of Use",T146,""))</f>
        <v/>
      </c>
      <c r="CI146" s="157" t="str">
        <f>IF('INPUT &amp; OUTPUT'!$B$14="Reconfiguration of Lot",BB146,IF('INPUT &amp; OUTPUT'!$B$14="Material Change of Use",U146,""))</f>
        <v/>
      </c>
      <c r="CJ146" s="157" t="str">
        <f>IF('INPUT &amp; OUTPUT'!$B$14="Reconfiguration of Lot",BC146,IF('INPUT &amp; OUTPUT'!$B$14="Material Change of Use",V146,""))</f>
        <v/>
      </c>
      <c r="CK146" s="196"/>
      <c r="CL146" s="236"/>
      <c r="CM146" s="239"/>
      <c r="CN146" s="157" t="str">
        <f>IF('INPUT &amp; OUTPUT'!$B$14="Reconfiguration of Lot",BG146,IF('INPUT &amp; OUTPUT'!$B$14="Material Change of Use",X146,""))</f>
        <v/>
      </c>
      <c r="CO146" s="199" t="str">
        <f>IF('INPUT &amp; OUTPUT'!$B$14="Reconfiguration of Lot",BH146,IF('INPUT &amp; OUTPUT'!$B$14="Material Change of Use",Y146,""))</f>
        <v/>
      </c>
      <c r="CP146" s="157" t="str">
        <f>IF('INPUT &amp; OUTPUT'!$B$14="Reconfiguration of Lot",BI146,IF('INPUT &amp; OUTPUT'!$B$14="Material Change of Use",Z146,""))</f>
        <v/>
      </c>
      <c r="CQ146" s="161"/>
      <c r="CR146" s="244" t="str">
        <f>IF('INPUT &amp; OUTPUT'!$B$14="Reconfiguration of Lot",BJ146,IF('INPUT &amp; OUTPUT'!$B$14="Material Change of Use",AB146,""))</f>
        <v/>
      </c>
      <c r="CS146" s="198" t="str">
        <f>IF('INPUT &amp; OUTPUT'!$B$14="Reconfiguration of Lot",BK146,IF('INPUT &amp; OUTPUT'!$B$14="Material Change of Use",AC146,""))</f>
        <v/>
      </c>
      <c r="CT146" s="199" t="str">
        <f>IF('INPUT &amp; OUTPUT'!$B$14="Reconfiguration of Lot",BL146,IF('INPUT &amp; OUTPUT'!$B$14="Material Change of Use",AD146,""))</f>
        <v/>
      </c>
      <c r="CU146" s="161"/>
      <c r="CV146" s="161"/>
      <c r="CW146" s="160"/>
    </row>
    <row r="147" spans="3:101" ht="12.75" customHeight="1" x14ac:dyDescent="0.25">
      <c r="C147" s="471" t="s">
        <v>98</v>
      </c>
      <c r="D147" s="471" t="s">
        <v>412</v>
      </c>
      <c r="E147" s="558" t="s">
        <v>72</v>
      </c>
      <c r="F147" s="416"/>
      <c r="G147" s="439"/>
      <c r="H147" s="439"/>
      <c r="I147" s="472" t="s">
        <v>98</v>
      </c>
      <c r="J147" s="416"/>
      <c r="K147" s="416"/>
      <c r="L147" s="440" t="s">
        <v>392</v>
      </c>
      <c r="M147" s="440">
        <v>2.2000000000000002E-2</v>
      </c>
      <c r="N147" s="559" t="s">
        <v>93</v>
      </c>
      <c r="O147" s="311"/>
      <c r="P147" s="440" t="s">
        <v>238</v>
      </c>
      <c r="Q147" s="440">
        <v>0</v>
      </c>
      <c r="R147" s="559" t="s">
        <v>93</v>
      </c>
      <c r="S147" s="311"/>
      <c r="T147" s="440" t="s">
        <v>92</v>
      </c>
      <c r="U147" s="440">
        <v>0</v>
      </c>
      <c r="V147" s="316" t="s">
        <v>591</v>
      </c>
      <c r="W147" s="416"/>
      <c r="X147" s="417" t="s">
        <v>591</v>
      </c>
      <c r="Y147" s="417" t="s">
        <v>0</v>
      </c>
      <c r="Z147" s="316" t="s">
        <v>255</v>
      </c>
      <c r="AA147" s="442"/>
      <c r="AB147" s="440" t="s">
        <v>347</v>
      </c>
      <c r="AC147" s="440">
        <v>2.2500000000000003E-3</v>
      </c>
      <c r="AD147" s="472" t="s">
        <v>14</v>
      </c>
      <c r="AE147" s="308"/>
      <c r="AF147" s="477"/>
      <c r="AO147" s="488"/>
      <c r="BS147" s="157" t="str">
        <f>IF('INPUT &amp; OUTPUT'!$B$14="Reconfiguration of Lot",AK147,IF('INPUT &amp; OUTPUT'!$B$14="Material Change of Use",E147,""))</f>
        <v/>
      </c>
      <c r="BT147" s="161"/>
      <c r="BU147" s="161"/>
      <c r="BV147" s="161"/>
      <c r="BW147" s="157" t="str">
        <f>IF('INPUT &amp; OUTPUT'!$B$14="Reconfiguration of Lot",IF(AK147&lt;&gt;"",$AO$8,""),IF('INPUT &amp; OUTPUT'!$B$14="Material Change of Use",I147,""))</f>
        <v/>
      </c>
      <c r="BX147" s="161"/>
      <c r="BY147" s="161"/>
      <c r="BZ147" s="157" t="str">
        <f>IF('INPUT &amp; OUTPUT'!$B$14="Reconfiguration of Lot",IF(BW147&lt;&gt;"",$AR$8,""),IF('INPUT &amp; OUTPUT'!$B$14="Material Change of Use",L147,""))</f>
        <v/>
      </c>
      <c r="CA147" s="157" t="str">
        <f>IF('INPUT &amp; OUTPUT'!$B$14="Reconfiguration of Lot",IF(BW147&lt;&gt;"",$AS$8,""),IF('INPUT &amp; OUTPUT'!$B$14="Material Change of Use",M147,""))</f>
        <v/>
      </c>
      <c r="CB147" s="157" t="str">
        <f>IF('INPUT &amp; OUTPUT'!$B$14="Reconfiguration of Lot",AT147,IF('INPUT &amp; OUTPUT'!$B$14="Material Change of Use",N147,""))</f>
        <v/>
      </c>
      <c r="CC147" s="196"/>
      <c r="CD147" s="157" t="str">
        <f>IF('INPUT &amp; OUTPUT'!$B$14="Reconfiguration of Lot",AV147,IF('INPUT &amp; OUTPUT'!$B$14="Material Change of Use",P147,""))</f>
        <v/>
      </c>
      <c r="CE147" s="157" t="str">
        <f>IF('INPUT &amp; OUTPUT'!$B$14="Reconfiguration of Lot",AW147,IF('INPUT &amp; OUTPUT'!$B$14="Material Change of Use",Q147,""))</f>
        <v/>
      </c>
      <c r="CF147" s="157" t="str">
        <f>IF('INPUT &amp; OUTPUT'!$B$14="Reconfiguration of Lot",AX147,IF('INPUT &amp; OUTPUT'!$B$14="Material Change of Use",R147,""))</f>
        <v/>
      </c>
      <c r="CG147" s="196"/>
      <c r="CH147" s="157" t="str">
        <f>IF('INPUT &amp; OUTPUT'!$B$14="Reconfiguration of Lot",BA147,IF('INPUT &amp; OUTPUT'!$B$14="Material Change of Use",T147,""))</f>
        <v/>
      </c>
      <c r="CI147" s="157" t="str">
        <f>IF('INPUT &amp; OUTPUT'!$B$14="Reconfiguration of Lot",BB147,IF('INPUT &amp; OUTPUT'!$B$14="Material Change of Use",U147,""))</f>
        <v/>
      </c>
      <c r="CJ147" s="157" t="str">
        <f>IF('INPUT &amp; OUTPUT'!$B$14="Reconfiguration of Lot",BC147,IF('INPUT &amp; OUTPUT'!$B$14="Material Change of Use",V147,""))</f>
        <v/>
      </c>
      <c r="CK147" s="196"/>
      <c r="CL147" s="236"/>
      <c r="CM147" s="239"/>
      <c r="CN147" s="157" t="str">
        <f>IF('INPUT &amp; OUTPUT'!$B$14="Reconfiguration of Lot",BG147,IF('INPUT &amp; OUTPUT'!$B$14="Material Change of Use",X147,""))</f>
        <v/>
      </c>
      <c r="CO147" s="199" t="str">
        <f>IF('INPUT &amp; OUTPUT'!$B$14="Reconfiguration of Lot",BH147,IF('INPUT &amp; OUTPUT'!$B$14="Material Change of Use",Y147,""))</f>
        <v/>
      </c>
      <c r="CP147" s="157" t="str">
        <f>IF('INPUT &amp; OUTPUT'!$B$14="Reconfiguration of Lot",BI147,IF('INPUT &amp; OUTPUT'!$B$14="Material Change of Use",Z147,""))</f>
        <v/>
      </c>
      <c r="CQ147" s="161"/>
      <c r="CR147" s="244" t="str">
        <f>IF('INPUT &amp; OUTPUT'!$B$14="Reconfiguration of Lot",BJ147,IF('INPUT &amp; OUTPUT'!$B$14="Material Change of Use",AB147,""))</f>
        <v/>
      </c>
      <c r="CS147" s="198" t="str">
        <f>IF('INPUT &amp; OUTPUT'!$B$14="Reconfiguration of Lot",BK147,IF('INPUT &amp; OUTPUT'!$B$14="Material Change of Use",AC147,""))</f>
        <v/>
      </c>
      <c r="CT147" s="199" t="str">
        <f>IF('INPUT &amp; OUTPUT'!$B$14="Reconfiguration of Lot",BL147,IF('INPUT &amp; OUTPUT'!$B$14="Material Change of Use",AD147,""))</f>
        <v/>
      </c>
      <c r="CU147" s="161"/>
      <c r="CV147" s="161"/>
      <c r="CW147" s="160"/>
    </row>
    <row r="148" spans="3:101" ht="12.75" customHeight="1" x14ac:dyDescent="0.25">
      <c r="C148" s="471" t="s">
        <v>98</v>
      </c>
      <c r="D148" s="471" t="s">
        <v>413</v>
      </c>
      <c r="E148" s="558" t="s">
        <v>73</v>
      </c>
      <c r="F148" s="416"/>
      <c r="G148" s="439"/>
      <c r="H148" s="439"/>
      <c r="I148" s="472" t="s">
        <v>98</v>
      </c>
      <c r="J148" s="309"/>
      <c r="K148" s="309"/>
      <c r="L148" s="440" t="s">
        <v>392</v>
      </c>
      <c r="M148" s="440">
        <v>2.2000000000000002E-2</v>
      </c>
      <c r="N148" s="559" t="s">
        <v>93</v>
      </c>
      <c r="O148" s="311"/>
      <c r="P148" s="440" t="s">
        <v>238</v>
      </c>
      <c r="Q148" s="440">
        <v>0</v>
      </c>
      <c r="R148" s="559" t="s">
        <v>93</v>
      </c>
      <c r="S148" s="311"/>
      <c r="T148" s="440" t="s">
        <v>92</v>
      </c>
      <c r="U148" s="440">
        <v>0</v>
      </c>
      <c r="V148" s="316" t="s">
        <v>591</v>
      </c>
      <c r="W148" s="416"/>
      <c r="X148" s="417" t="s">
        <v>591</v>
      </c>
      <c r="Y148" s="417" t="s">
        <v>0</v>
      </c>
      <c r="Z148" s="316" t="s">
        <v>255</v>
      </c>
      <c r="AA148" s="310"/>
      <c r="AB148" s="440" t="s">
        <v>347</v>
      </c>
      <c r="AC148" s="440">
        <v>2.2500000000000003E-3</v>
      </c>
      <c r="AD148" s="472" t="s">
        <v>14</v>
      </c>
      <c r="AE148" s="309"/>
      <c r="AF148" s="477"/>
      <c r="AO148" s="488"/>
      <c r="BS148" s="157" t="str">
        <f>IF('INPUT &amp; OUTPUT'!$B$14="Reconfiguration of Lot",AK148,IF('INPUT &amp; OUTPUT'!$B$14="Material Change of Use",E148,""))</f>
        <v/>
      </c>
      <c r="BT148" s="161"/>
      <c r="BU148" s="161"/>
      <c r="BV148" s="161"/>
      <c r="BW148" s="157" t="str">
        <f>IF('INPUT &amp; OUTPUT'!$B$14="Reconfiguration of Lot",IF(AK148&lt;&gt;"",$AO$8,""),IF('INPUT &amp; OUTPUT'!$B$14="Material Change of Use",I148,""))</f>
        <v/>
      </c>
      <c r="BX148" s="161"/>
      <c r="BY148" s="161"/>
      <c r="BZ148" s="157" t="str">
        <f>IF('INPUT &amp; OUTPUT'!$B$14="Reconfiguration of Lot",IF(BW148&lt;&gt;"",$AR$8,""),IF('INPUT &amp; OUTPUT'!$B$14="Material Change of Use",L148,""))</f>
        <v/>
      </c>
      <c r="CA148" s="157" t="str">
        <f>IF('INPUT &amp; OUTPUT'!$B$14="Reconfiguration of Lot",IF(BW148&lt;&gt;"",$AS$8,""),IF('INPUT &amp; OUTPUT'!$B$14="Material Change of Use",M148,""))</f>
        <v/>
      </c>
      <c r="CB148" s="157" t="str">
        <f>IF('INPUT &amp; OUTPUT'!$B$14="Reconfiguration of Lot",AT148,IF('INPUT &amp; OUTPUT'!$B$14="Material Change of Use",N148,""))</f>
        <v/>
      </c>
      <c r="CC148" s="196"/>
      <c r="CD148" s="157" t="str">
        <f>IF('INPUT &amp; OUTPUT'!$B$14="Reconfiguration of Lot",AV148,IF('INPUT &amp; OUTPUT'!$B$14="Material Change of Use",P148,""))</f>
        <v/>
      </c>
      <c r="CE148" s="157" t="str">
        <f>IF('INPUT &amp; OUTPUT'!$B$14="Reconfiguration of Lot",AW148,IF('INPUT &amp; OUTPUT'!$B$14="Material Change of Use",Q148,""))</f>
        <v/>
      </c>
      <c r="CF148" s="157" t="str">
        <f>IF('INPUT &amp; OUTPUT'!$B$14="Reconfiguration of Lot",AX148,IF('INPUT &amp; OUTPUT'!$B$14="Material Change of Use",R148,""))</f>
        <v/>
      </c>
      <c r="CG148" s="196"/>
      <c r="CH148" s="157" t="str">
        <f>IF('INPUT &amp; OUTPUT'!$B$14="Reconfiguration of Lot",BA148,IF('INPUT &amp; OUTPUT'!$B$14="Material Change of Use",T148,""))</f>
        <v/>
      </c>
      <c r="CI148" s="157" t="str">
        <f>IF('INPUT &amp; OUTPUT'!$B$14="Reconfiguration of Lot",BB148,IF('INPUT &amp; OUTPUT'!$B$14="Material Change of Use",U148,""))</f>
        <v/>
      </c>
      <c r="CJ148" s="157" t="str">
        <f>IF('INPUT &amp; OUTPUT'!$B$14="Reconfiguration of Lot",BC148,IF('INPUT &amp; OUTPUT'!$B$14="Material Change of Use",V148,""))</f>
        <v/>
      </c>
      <c r="CK148" s="196"/>
      <c r="CL148" s="236"/>
      <c r="CM148" s="239"/>
      <c r="CN148" s="157" t="str">
        <f>IF('INPUT &amp; OUTPUT'!$B$14="Reconfiguration of Lot",BG148,IF('INPUT &amp; OUTPUT'!$B$14="Material Change of Use",X148,""))</f>
        <v/>
      </c>
      <c r="CO148" s="199" t="str">
        <f>IF('INPUT &amp; OUTPUT'!$B$14="Reconfiguration of Lot",BH148,IF('INPUT &amp; OUTPUT'!$B$14="Material Change of Use",Y148,""))</f>
        <v/>
      </c>
      <c r="CP148" s="157" t="str">
        <f>IF('INPUT &amp; OUTPUT'!$B$14="Reconfiguration of Lot",BI148,IF('INPUT &amp; OUTPUT'!$B$14="Material Change of Use",Z148,""))</f>
        <v/>
      </c>
      <c r="CQ148" s="161"/>
      <c r="CR148" s="244" t="str">
        <f>IF('INPUT &amp; OUTPUT'!$B$14="Reconfiguration of Lot",BJ148,IF('INPUT &amp; OUTPUT'!$B$14="Material Change of Use",AB148,""))</f>
        <v/>
      </c>
      <c r="CS148" s="198" t="str">
        <f>IF('INPUT &amp; OUTPUT'!$B$14="Reconfiguration of Lot",BK148,IF('INPUT &amp; OUTPUT'!$B$14="Material Change of Use",AC148,""))</f>
        <v/>
      </c>
      <c r="CT148" s="199" t="str">
        <f>IF('INPUT &amp; OUTPUT'!$B$14="Reconfiguration of Lot",BL148,IF('INPUT &amp; OUTPUT'!$B$14="Material Change of Use",AD148,""))</f>
        <v/>
      </c>
      <c r="CU148" s="161"/>
      <c r="CV148" s="161"/>
      <c r="CW148" s="160"/>
    </row>
    <row r="149" spans="3:101" ht="12.75" customHeight="1" x14ac:dyDescent="0.25">
      <c r="C149" s="471" t="s">
        <v>98</v>
      </c>
      <c r="D149" s="471" t="s">
        <v>407</v>
      </c>
      <c r="E149" s="558" t="s">
        <v>406</v>
      </c>
      <c r="F149" s="416"/>
      <c r="G149" s="439"/>
      <c r="H149" s="439"/>
      <c r="I149" s="472" t="s">
        <v>98</v>
      </c>
      <c r="J149" s="309"/>
      <c r="K149" s="309"/>
      <c r="L149" s="440" t="s">
        <v>392</v>
      </c>
      <c r="M149" s="440">
        <v>2.2000000000000002E-2</v>
      </c>
      <c r="N149" s="559" t="s">
        <v>93</v>
      </c>
      <c r="O149" s="311"/>
      <c r="P149" s="440" t="s">
        <v>238</v>
      </c>
      <c r="Q149" s="440">
        <v>0</v>
      </c>
      <c r="R149" s="559" t="s">
        <v>93</v>
      </c>
      <c r="S149" s="311"/>
      <c r="T149" s="440" t="s">
        <v>92</v>
      </c>
      <c r="U149" s="440">
        <v>0</v>
      </c>
      <c r="V149" s="316" t="s">
        <v>591</v>
      </c>
      <c r="W149" s="416"/>
      <c r="X149" s="417" t="s">
        <v>591</v>
      </c>
      <c r="Y149" s="417" t="s">
        <v>0</v>
      </c>
      <c r="Z149" s="316" t="s">
        <v>255</v>
      </c>
      <c r="AA149" s="310"/>
      <c r="AB149" s="440" t="s">
        <v>347</v>
      </c>
      <c r="AC149" s="440">
        <v>2.2500000000000003E-3</v>
      </c>
      <c r="AD149" s="472" t="s">
        <v>67</v>
      </c>
      <c r="AE149" s="309"/>
      <c r="AF149" s="477"/>
      <c r="AO149" s="488"/>
      <c r="BS149" s="157" t="str">
        <f>IF('INPUT &amp; OUTPUT'!$B$14="Reconfiguration of Lot",AK149,IF('INPUT &amp; OUTPUT'!$B$14="Material Change of Use",E149,""))</f>
        <v/>
      </c>
      <c r="BT149" s="161"/>
      <c r="BU149" s="161"/>
      <c r="BV149" s="161"/>
      <c r="BW149" s="157" t="str">
        <f>IF('INPUT &amp; OUTPUT'!$B$14="Reconfiguration of Lot",IF(AK149&lt;&gt;"",$AO$8,""),IF('INPUT &amp; OUTPUT'!$B$14="Material Change of Use",I149,""))</f>
        <v/>
      </c>
      <c r="BX149" s="161"/>
      <c r="BY149" s="161"/>
      <c r="BZ149" s="157" t="str">
        <f>IF('INPUT &amp; OUTPUT'!$B$14="Reconfiguration of Lot",IF(BW149&lt;&gt;"",$AR$8,""),IF('INPUT &amp; OUTPUT'!$B$14="Material Change of Use",L149,""))</f>
        <v/>
      </c>
      <c r="CA149" s="157" t="str">
        <f>IF('INPUT &amp; OUTPUT'!$B$14="Reconfiguration of Lot",IF(BW149&lt;&gt;"",$AS$8,""),IF('INPUT &amp; OUTPUT'!$B$14="Material Change of Use",M149,""))</f>
        <v/>
      </c>
      <c r="CB149" s="157" t="str">
        <f>IF('INPUT &amp; OUTPUT'!$B$14="Reconfiguration of Lot",AT149,IF('INPUT &amp; OUTPUT'!$B$14="Material Change of Use",N149,""))</f>
        <v/>
      </c>
      <c r="CC149" s="196"/>
      <c r="CD149" s="157" t="str">
        <f>IF('INPUT &amp; OUTPUT'!$B$14="Reconfiguration of Lot",AV149,IF('INPUT &amp; OUTPUT'!$B$14="Material Change of Use",P149,""))</f>
        <v/>
      </c>
      <c r="CE149" s="157" t="str">
        <f>IF('INPUT &amp; OUTPUT'!$B$14="Reconfiguration of Lot",AW149,IF('INPUT &amp; OUTPUT'!$B$14="Material Change of Use",Q149,""))</f>
        <v/>
      </c>
      <c r="CF149" s="157" t="str">
        <f>IF('INPUT &amp; OUTPUT'!$B$14="Reconfiguration of Lot",AX149,IF('INPUT &amp; OUTPUT'!$B$14="Material Change of Use",R149,""))</f>
        <v/>
      </c>
      <c r="CG149" s="196"/>
      <c r="CH149" s="157" t="str">
        <f>IF('INPUT &amp; OUTPUT'!$B$14="Reconfiguration of Lot",BA149,IF('INPUT &amp; OUTPUT'!$B$14="Material Change of Use",T149,""))</f>
        <v/>
      </c>
      <c r="CI149" s="157" t="str">
        <f>IF('INPUT &amp; OUTPUT'!$B$14="Reconfiguration of Lot",BB149,IF('INPUT &amp; OUTPUT'!$B$14="Material Change of Use",U149,""))</f>
        <v/>
      </c>
      <c r="CJ149" s="157" t="str">
        <f>IF('INPUT &amp; OUTPUT'!$B$14="Reconfiguration of Lot",BC149,IF('INPUT &amp; OUTPUT'!$B$14="Material Change of Use",V149,""))</f>
        <v/>
      </c>
      <c r="CK149" s="196"/>
      <c r="CL149" s="236"/>
      <c r="CM149" s="239"/>
      <c r="CN149" s="157" t="str">
        <f>IF('INPUT &amp; OUTPUT'!$B$14="Reconfiguration of Lot",BG149,IF('INPUT &amp; OUTPUT'!$B$14="Material Change of Use",X149,""))</f>
        <v/>
      </c>
      <c r="CO149" s="199" t="str">
        <f>IF('INPUT &amp; OUTPUT'!$B$14="Reconfiguration of Lot",BH149,IF('INPUT &amp; OUTPUT'!$B$14="Material Change of Use",Y149,""))</f>
        <v/>
      </c>
      <c r="CP149" s="157" t="str">
        <f>IF('INPUT &amp; OUTPUT'!$B$14="Reconfiguration of Lot",BI149,IF('INPUT &amp; OUTPUT'!$B$14="Material Change of Use",Z149,""))</f>
        <v/>
      </c>
      <c r="CQ149" s="161"/>
      <c r="CR149" s="244" t="str">
        <f>IF('INPUT &amp; OUTPUT'!$B$14="Reconfiguration of Lot",BJ149,IF('INPUT &amp; OUTPUT'!$B$14="Material Change of Use",AB149,""))</f>
        <v/>
      </c>
      <c r="CS149" s="198" t="str">
        <f>IF('INPUT &amp; OUTPUT'!$B$14="Reconfiguration of Lot",BK149,IF('INPUT &amp; OUTPUT'!$B$14="Material Change of Use",AC149,""))</f>
        <v/>
      </c>
      <c r="CT149" s="199" t="str">
        <f>IF('INPUT &amp; OUTPUT'!$B$14="Reconfiguration of Lot",BL149,IF('INPUT &amp; OUTPUT'!$B$14="Material Change of Use",AD149,""))</f>
        <v/>
      </c>
      <c r="CU149" s="161"/>
      <c r="CV149" s="161"/>
      <c r="CW149" s="160"/>
    </row>
    <row r="150" spans="3:101" ht="12.75" customHeight="1" x14ac:dyDescent="0.25">
      <c r="C150" s="471" t="s">
        <v>23</v>
      </c>
      <c r="D150" s="471" t="s">
        <v>423</v>
      </c>
      <c r="E150" s="558" t="s">
        <v>851</v>
      </c>
      <c r="F150" s="416"/>
      <c r="G150" s="439"/>
      <c r="H150" s="439"/>
      <c r="I150" s="472" t="s">
        <v>23</v>
      </c>
      <c r="J150" s="309"/>
      <c r="K150" s="309"/>
      <c r="L150" s="440" t="s">
        <v>392</v>
      </c>
      <c r="M150" s="440">
        <v>0.17199999999999999</v>
      </c>
      <c r="N150" s="559" t="s">
        <v>93</v>
      </c>
      <c r="O150" s="311"/>
      <c r="P150" s="440" t="s">
        <v>238</v>
      </c>
      <c r="Q150" s="440">
        <v>0</v>
      </c>
      <c r="R150" s="559" t="s">
        <v>563</v>
      </c>
      <c r="S150" s="311"/>
      <c r="T150" s="440" t="s">
        <v>153</v>
      </c>
      <c r="U150" s="440">
        <v>2.8</v>
      </c>
      <c r="V150" s="316" t="s">
        <v>591</v>
      </c>
      <c r="W150" s="416"/>
      <c r="X150" s="417" t="s">
        <v>591</v>
      </c>
      <c r="Y150" s="417" t="s">
        <v>0</v>
      </c>
      <c r="Z150" s="316" t="s">
        <v>253</v>
      </c>
      <c r="AA150" s="310"/>
      <c r="AB150" s="440" t="s">
        <v>347</v>
      </c>
      <c r="AC150" s="440">
        <v>2.5000000000000001E-3</v>
      </c>
      <c r="AD150" s="472" t="s">
        <v>61</v>
      </c>
      <c r="AE150" s="309"/>
      <c r="AF150" s="477"/>
      <c r="AO150" s="488"/>
      <c r="BS150" s="157" t="str">
        <f>IF('INPUT &amp; OUTPUT'!$B$14="Reconfiguration of Lot",AK150,IF('INPUT &amp; OUTPUT'!$B$14="Material Change of Use",E150,""))</f>
        <v/>
      </c>
      <c r="BT150" s="161"/>
      <c r="BU150" s="161"/>
      <c r="BV150" s="161"/>
      <c r="BW150" s="157" t="str">
        <f>IF('INPUT &amp; OUTPUT'!$B$14="Reconfiguration of Lot",IF(AK150&lt;&gt;"",$AO$8,""),IF('INPUT &amp; OUTPUT'!$B$14="Material Change of Use",I150,""))</f>
        <v/>
      </c>
      <c r="BX150" s="161"/>
      <c r="BY150" s="161"/>
      <c r="BZ150" s="157" t="str">
        <f>IF('INPUT &amp; OUTPUT'!$B$14="Reconfiguration of Lot",IF(BW150&lt;&gt;"",$AR$8,""),IF('INPUT &amp; OUTPUT'!$B$14="Material Change of Use",L150,""))</f>
        <v/>
      </c>
      <c r="CA150" s="157" t="str">
        <f>IF('INPUT &amp; OUTPUT'!$B$14="Reconfiguration of Lot",IF(BW150&lt;&gt;"",$AS$8,""),IF('INPUT &amp; OUTPUT'!$B$14="Material Change of Use",M150,""))</f>
        <v/>
      </c>
      <c r="CB150" s="157" t="str">
        <f>IF('INPUT &amp; OUTPUT'!$B$14="Reconfiguration of Lot",AT150,IF('INPUT &amp; OUTPUT'!$B$14="Material Change of Use",N150,""))</f>
        <v/>
      </c>
      <c r="CC150" s="196"/>
      <c r="CD150" s="157" t="str">
        <f>IF('INPUT &amp; OUTPUT'!$B$14="Reconfiguration of Lot",AV150,IF('INPUT &amp; OUTPUT'!$B$14="Material Change of Use",P150,""))</f>
        <v/>
      </c>
      <c r="CE150" s="157" t="str">
        <f>IF('INPUT &amp; OUTPUT'!$B$14="Reconfiguration of Lot",AW150,IF('INPUT &amp; OUTPUT'!$B$14="Material Change of Use",Q150,""))</f>
        <v/>
      </c>
      <c r="CF150" s="157" t="str">
        <f>IF('INPUT &amp; OUTPUT'!$B$14="Reconfiguration of Lot",AX150,IF('INPUT &amp; OUTPUT'!$B$14="Material Change of Use",R150,""))</f>
        <v/>
      </c>
      <c r="CG150" s="196"/>
      <c r="CH150" s="157" t="str">
        <f>IF('INPUT &amp; OUTPUT'!$B$14="Reconfiguration of Lot",BA150,IF('INPUT &amp; OUTPUT'!$B$14="Material Change of Use",T150,""))</f>
        <v/>
      </c>
      <c r="CI150" s="157" t="str">
        <f>IF('INPUT &amp; OUTPUT'!$B$14="Reconfiguration of Lot",BB150,IF('INPUT &amp; OUTPUT'!$B$14="Material Change of Use",U150,""))</f>
        <v/>
      </c>
      <c r="CJ150" s="157" t="str">
        <f>IF('INPUT &amp; OUTPUT'!$B$14="Reconfiguration of Lot",BC150,IF('INPUT &amp; OUTPUT'!$B$14="Material Change of Use",V150,""))</f>
        <v/>
      </c>
      <c r="CK150" s="196"/>
      <c r="CL150" s="236"/>
      <c r="CM150" s="239"/>
      <c r="CN150" s="157" t="str">
        <f>IF('INPUT &amp; OUTPUT'!$B$14="Reconfiguration of Lot",BG150,IF('INPUT &amp; OUTPUT'!$B$14="Material Change of Use",X150,""))</f>
        <v/>
      </c>
      <c r="CO150" s="199" t="str">
        <f>IF('INPUT &amp; OUTPUT'!$B$14="Reconfiguration of Lot",BH150,IF('INPUT &amp; OUTPUT'!$B$14="Material Change of Use",Y150,""))</f>
        <v/>
      </c>
      <c r="CP150" s="157" t="str">
        <f>IF('INPUT &amp; OUTPUT'!$B$14="Reconfiguration of Lot",BI150,IF('INPUT &amp; OUTPUT'!$B$14="Material Change of Use",Z150,""))</f>
        <v/>
      </c>
      <c r="CQ150" s="161"/>
      <c r="CR150" s="244" t="str">
        <f>IF('INPUT &amp; OUTPUT'!$B$14="Reconfiguration of Lot",BJ150,IF('INPUT &amp; OUTPUT'!$B$14="Material Change of Use",AB150,""))</f>
        <v/>
      </c>
      <c r="CS150" s="198" t="str">
        <f>IF('INPUT &amp; OUTPUT'!$B$14="Reconfiguration of Lot",BK150,IF('INPUT &amp; OUTPUT'!$B$14="Material Change of Use",AC150,""))</f>
        <v/>
      </c>
      <c r="CT150" s="199" t="str">
        <f>IF('INPUT &amp; OUTPUT'!$B$14="Reconfiguration of Lot",BL150,IF('INPUT &amp; OUTPUT'!$B$14="Material Change of Use",AD150,""))</f>
        <v/>
      </c>
      <c r="CU150" s="161"/>
      <c r="CV150" s="161"/>
      <c r="CW150" s="160"/>
    </row>
    <row r="151" spans="3:101" ht="12.75" customHeight="1" x14ac:dyDescent="0.25">
      <c r="C151" s="471" t="s">
        <v>23</v>
      </c>
      <c r="D151" s="471" t="s">
        <v>423</v>
      </c>
      <c r="E151" s="558" t="s">
        <v>849</v>
      </c>
      <c r="F151" s="416"/>
      <c r="G151" s="439"/>
      <c r="H151" s="439"/>
      <c r="I151" s="472" t="s">
        <v>23</v>
      </c>
      <c r="J151" s="309"/>
      <c r="K151" s="309"/>
      <c r="L151" s="440" t="s">
        <v>392</v>
      </c>
      <c r="M151" s="440">
        <v>0.17199999999999999</v>
      </c>
      <c r="N151" s="559" t="s">
        <v>93</v>
      </c>
      <c r="O151" s="311"/>
      <c r="P151" s="440" t="s">
        <v>238</v>
      </c>
      <c r="Q151" s="440">
        <v>0</v>
      </c>
      <c r="R151" s="559" t="s">
        <v>424</v>
      </c>
      <c r="S151" s="311"/>
      <c r="T151" s="440" t="s">
        <v>153</v>
      </c>
      <c r="U151" s="440">
        <v>4.2</v>
      </c>
      <c r="V151" s="316" t="s">
        <v>591</v>
      </c>
      <c r="W151" s="416"/>
      <c r="X151" s="417" t="s">
        <v>591</v>
      </c>
      <c r="Y151" s="417" t="s">
        <v>0</v>
      </c>
      <c r="Z151" s="316" t="s">
        <v>253</v>
      </c>
      <c r="AA151" s="310"/>
      <c r="AB151" s="440" t="s">
        <v>347</v>
      </c>
      <c r="AC151" s="440">
        <v>2.5000000000000001E-3</v>
      </c>
      <c r="AD151" s="472" t="s">
        <v>61</v>
      </c>
      <c r="AE151" s="309"/>
      <c r="AF151" s="477"/>
      <c r="AO151" s="488"/>
      <c r="BS151" s="157" t="str">
        <f>IF('INPUT &amp; OUTPUT'!$B$14="Reconfiguration of Lot",AK151,IF('INPUT &amp; OUTPUT'!$B$14="Material Change of Use",E151,""))</f>
        <v/>
      </c>
      <c r="BT151" s="161"/>
      <c r="BU151" s="161"/>
      <c r="BV151" s="161"/>
      <c r="BW151" s="157" t="str">
        <f>IF('INPUT &amp; OUTPUT'!$B$14="Reconfiguration of Lot",IF(AK151&lt;&gt;"",$AO$8,""),IF('INPUT &amp; OUTPUT'!$B$14="Material Change of Use",I151,""))</f>
        <v/>
      </c>
      <c r="BX151" s="161"/>
      <c r="BY151" s="161"/>
      <c r="BZ151" s="157" t="str">
        <f>IF('INPUT &amp; OUTPUT'!$B$14="Reconfiguration of Lot",IF(BW151&lt;&gt;"",$AR$8,""),IF('INPUT &amp; OUTPUT'!$B$14="Material Change of Use",L151,""))</f>
        <v/>
      </c>
      <c r="CA151" s="157" t="str">
        <f>IF('INPUT &amp; OUTPUT'!$B$14="Reconfiguration of Lot",IF(BW151&lt;&gt;"",$AS$8,""),IF('INPUT &amp; OUTPUT'!$B$14="Material Change of Use",M151,""))</f>
        <v/>
      </c>
      <c r="CB151" s="157" t="str">
        <f>IF('INPUT &amp; OUTPUT'!$B$14="Reconfiguration of Lot",AT151,IF('INPUT &amp; OUTPUT'!$B$14="Material Change of Use",N151,""))</f>
        <v/>
      </c>
      <c r="CC151" s="196"/>
      <c r="CD151" s="157" t="str">
        <f>IF('INPUT &amp; OUTPUT'!$B$14="Reconfiguration of Lot",AV151,IF('INPUT &amp; OUTPUT'!$B$14="Material Change of Use",P151,""))</f>
        <v/>
      </c>
      <c r="CE151" s="157" t="str">
        <f>IF('INPUT &amp; OUTPUT'!$B$14="Reconfiguration of Lot",AW151,IF('INPUT &amp; OUTPUT'!$B$14="Material Change of Use",Q151,""))</f>
        <v/>
      </c>
      <c r="CF151" s="157" t="str">
        <f>IF('INPUT &amp; OUTPUT'!$B$14="Reconfiguration of Lot",AX151,IF('INPUT &amp; OUTPUT'!$B$14="Material Change of Use",R151,""))</f>
        <v/>
      </c>
      <c r="CG151" s="196"/>
      <c r="CH151" s="157" t="str">
        <f>IF('INPUT &amp; OUTPUT'!$B$14="Reconfiguration of Lot",BA151,IF('INPUT &amp; OUTPUT'!$B$14="Material Change of Use",T151,""))</f>
        <v/>
      </c>
      <c r="CI151" s="157" t="str">
        <f>IF('INPUT &amp; OUTPUT'!$B$14="Reconfiguration of Lot",BB151,IF('INPUT &amp; OUTPUT'!$B$14="Material Change of Use",U151,""))</f>
        <v/>
      </c>
      <c r="CJ151" s="157" t="str">
        <f>IF('INPUT &amp; OUTPUT'!$B$14="Reconfiguration of Lot",BC151,IF('INPUT &amp; OUTPUT'!$B$14="Material Change of Use",V151,""))</f>
        <v/>
      </c>
      <c r="CK151" s="196"/>
      <c r="CL151" s="236"/>
      <c r="CM151" s="239"/>
      <c r="CN151" s="157" t="str">
        <f>IF('INPUT &amp; OUTPUT'!$B$14="Reconfiguration of Lot",BG151,IF('INPUT &amp; OUTPUT'!$B$14="Material Change of Use",X151,""))</f>
        <v/>
      </c>
      <c r="CO151" s="199" t="str">
        <f>IF('INPUT &amp; OUTPUT'!$B$14="Reconfiguration of Lot",BH151,IF('INPUT &amp; OUTPUT'!$B$14="Material Change of Use",Y151,""))</f>
        <v/>
      </c>
      <c r="CP151" s="157" t="str">
        <f>IF('INPUT &amp; OUTPUT'!$B$14="Reconfiguration of Lot",BI151,IF('INPUT &amp; OUTPUT'!$B$14="Material Change of Use",Z151,""))</f>
        <v/>
      </c>
      <c r="CQ151" s="161"/>
      <c r="CR151" s="244" t="str">
        <f>IF('INPUT &amp; OUTPUT'!$B$14="Reconfiguration of Lot",BJ151,IF('INPUT &amp; OUTPUT'!$B$14="Material Change of Use",AB151,""))</f>
        <v/>
      </c>
      <c r="CS151" s="198" t="str">
        <f>IF('INPUT &amp; OUTPUT'!$B$14="Reconfiguration of Lot",BK151,IF('INPUT &amp; OUTPUT'!$B$14="Material Change of Use",AC151,""))</f>
        <v/>
      </c>
      <c r="CT151" s="199" t="str">
        <f>IF('INPUT &amp; OUTPUT'!$B$14="Reconfiguration of Lot",BL151,IF('INPUT &amp; OUTPUT'!$B$14="Material Change of Use",AD151,""))</f>
        <v/>
      </c>
      <c r="CU151" s="161"/>
      <c r="CV151" s="161"/>
      <c r="CW151" s="160"/>
    </row>
    <row r="152" spans="3:101" ht="12.75" customHeight="1" x14ac:dyDescent="0.25">
      <c r="C152" s="471" t="s">
        <v>23</v>
      </c>
      <c r="D152" s="471" t="s">
        <v>423</v>
      </c>
      <c r="E152" s="558" t="s">
        <v>852</v>
      </c>
      <c r="F152" s="416"/>
      <c r="G152" s="439"/>
      <c r="H152" s="439"/>
      <c r="I152" s="472" t="s">
        <v>23</v>
      </c>
      <c r="J152" s="309"/>
      <c r="K152" s="309"/>
      <c r="L152" s="440" t="s">
        <v>392</v>
      </c>
      <c r="M152" s="440">
        <v>0.17199999999999999</v>
      </c>
      <c r="N152" s="559" t="s">
        <v>93</v>
      </c>
      <c r="O152" s="311"/>
      <c r="P152" s="440" t="s">
        <v>238</v>
      </c>
      <c r="Q152" s="440">
        <v>0</v>
      </c>
      <c r="R152" s="559" t="s">
        <v>425</v>
      </c>
      <c r="S152" s="311"/>
      <c r="T152" s="440" t="s">
        <v>387</v>
      </c>
      <c r="U152" s="440" t="s">
        <v>426</v>
      </c>
      <c r="V152" s="316" t="s">
        <v>591</v>
      </c>
      <c r="W152" s="416"/>
      <c r="X152" s="417" t="s">
        <v>591</v>
      </c>
      <c r="Y152" s="417" t="s">
        <v>0</v>
      </c>
      <c r="Z152" s="316" t="s">
        <v>253</v>
      </c>
      <c r="AA152" s="310"/>
      <c r="AB152" s="440" t="s">
        <v>347</v>
      </c>
      <c r="AC152" s="440">
        <v>2.5000000000000001E-3</v>
      </c>
      <c r="AD152" s="472" t="s">
        <v>61</v>
      </c>
      <c r="AE152" s="309"/>
      <c r="AF152" s="477"/>
      <c r="AO152" s="488"/>
      <c r="BS152" s="157" t="str">
        <f>IF('INPUT &amp; OUTPUT'!$B$14="Reconfiguration of Lot",AK152,IF('INPUT &amp; OUTPUT'!$B$14="Material Change of Use",E152,""))</f>
        <v/>
      </c>
      <c r="BT152" s="161"/>
      <c r="BU152" s="161"/>
      <c r="BV152" s="161"/>
      <c r="BW152" s="157" t="str">
        <f>IF('INPUT &amp; OUTPUT'!$B$14="Reconfiguration of Lot",IF(AK152&lt;&gt;"",$AO$8,""),IF('INPUT &amp; OUTPUT'!$B$14="Material Change of Use",I152,""))</f>
        <v/>
      </c>
      <c r="BX152" s="161"/>
      <c r="BY152" s="161"/>
      <c r="BZ152" s="157" t="str">
        <f>IF('INPUT &amp; OUTPUT'!$B$14="Reconfiguration of Lot",IF(BW152&lt;&gt;"",$AR$8,""),IF('INPUT &amp; OUTPUT'!$B$14="Material Change of Use",L152,""))</f>
        <v/>
      </c>
      <c r="CA152" s="157" t="str">
        <f>IF('INPUT &amp; OUTPUT'!$B$14="Reconfiguration of Lot",IF(BW152&lt;&gt;"",$AS$8,""),IF('INPUT &amp; OUTPUT'!$B$14="Material Change of Use",M152,""))</f>
        <v/>
      </c>
      <c r="CB152" s="157" t="str">
        <f>IF('INPUT &amp; OUTPUT'!$B$14="Reconfiguration of Lot",AT152,IF('INPUT &amp; OUTPUT'!$B$14="Material Change of Use",N152,""))</f>
        <v/>
      </c>
      <c r="CC152" s="196"/>
      <c r="CD152" s="157" t="str">
        <f>IF('INPUT &amp; OUTPUT'!$B$14="Reconfiguration of Lot",AV152,IF('INPUT &amp; OUTPUT'!$B$14="Material Change of Use",P152,""))</f>
        <v/>
      </c>
      <c r="CE152" s="157" t="str">
        <f>IF('INPUT &amp; OUTPUT'!$B$14="Reconfiguration of Lot",AW152,IF('INPUT &amp; OUTPUT'!$B$14="Material Change of Use",Q152,""))</f>
        <v/>
      </c>
      <c r="CF152" s="157" t="str">
        <f>IF('INPUT &amp; OUTPUT'!$B$14="Reconfiguration of Lot",AX152,IF('INPUT &amp; OUTPUT'!$B$14="Material Change of Use",R152,""))</f>
        <v/>
      </c>
      <c r="CG152" s="196"/>
      <c r="CH152" s="157" t="str">
        <f>IF('INPUT &amp; OUTPUT'!$B$14="Reconfiguration of Lot",BA152,IF('INPUT &amp; OUTPUT'!$B$14="Material Change of Use",T152,""))</f>
        <v/>
      </c>
      <c r="CI152" s="157" t="str">
        <f>IF('INPUT &amp; OUTPUT'!$B$14="Reconfiguration of Lot",BB152,IF('INPUT &amp; OUTPUT'!$B$14="Material Change of Use",U152,""))</f>
        <v/>
      </c>
      <c r="CJ152" s="157" t="str">
        <f>IF('INPUT &amp; OUTPUT'!$B$14="Reconfiguration of Lot",BC152,IF('INPUT &amp; OUTPUT'!$B$14="Material Change of Use",V152,""))</f>
        <v/>
      </c>
      <c r="CK152" s="196"/>
      <c r="CL152" s="236"/>
      <c r="CM152" s="239"/>
      <c r="CN152" s="157" t="str">
        <f>IF('INPUT &amp; OUTPUT'!$B$14="Reconfiguration of Lot",BG152,IF('INPUT &amp; OUTPUT'!$B$14="Material Change of Use",X152,""))</f>
        <v/>
      </c>
      <c r="CO152" s="199" t="str">
        <f>IF('INPUT &amp; OUTPUT'!$B$14="Reconfiguration of Lot",BH152,IF('INPUT &amp; OUTPUT'!$B$14="Material Change of Use",Y152,""))</f>
        <v/>
      </c>
      <c r="CP152" s="157" t="str">
        <f>IF('INPUT &amp; OUTPUT'!$B$14="Reconfiguration of Lot",BI152,IF('INPUT &amp; OUTPUT'!$B$14="Material Change of Use",Z152,""))</f>
        <v/>
      </c>
      <c r="CQ152" s="161"/>
      <c r="CR152" s="244" t="str">
        <f>IF('INPUT &amp; OUTPUT'!$B$14="Reconfiguration of Lot",BJ152,IF('INPUT &amp; OUTPUT'!$B$14="Material Change of Use",AB152,""))</f>
        <v/>
      </c>
      <c r="CS152" s="198" t="str">
        <f>IF('INPUT &amp; OUTPUT'!$B$14="Reconfiguration of Lot",BK152,IF('INPUT &amp; OUTPUT'!$B$14="Material Change of Use",AC152,""))</f>
        <v/>
      </c>
      <c r="CT152" s="199" t="str">
        <f>IF('INPUT &amp; OUTPUT'!$B$14="Reconfiguration of Lot",BL152,IF('INPUT &amp; OUTPUT'!$B$14="Material Change of Use",AD152,""))</f>
        <v/>
      </c>
      <c r="CU152" s="161"/>
      <c r="CV152" s="161"/>
      <c r="CW152" s="160"/>
    </row>
    <row r="153" spans="3:101" ht="12.75" customHeight="1" x14ac:dyDescent="0.25">
      <c r="C153" s="437" t="s">
        <v>505</v>
      </c>
      <c r="D153" s="437" t="s">
        <v>507</v>
      </c>
      <c r="E153" s="438" t="s">
        <v>505</v>
      </c>
      <c r="F153" s="439"/>
      <c r="G153" s="439"/>
      <c r="H153" s="439"/>
      <c r="I153" s="316" t="s">
        <v>591</v>
      </c>
      <c r="J153" s="439"/>
      <c r="K153" s="439"/>
      <c r="L153" s="440" t="s">
        <v>591</v>
      </c>
      <c r="M153" s="440">
        <v>0</v>
      </c>
      <c r="N153" s="316" t="s">
        <v>93</v>
      </c>
      <c r="O153" s="439"/>
      <c r="P153" s="440" t="s">
        <v>238</v>
      </c>
      <c r="Q153" s="440">
        <v>0</v>
      </c>
      <c r="R153" s="316" t="s">
        <v>93</v>
      </c>
      <c r="S153" s="439"/>
      <c r="T153" s="440" t="s">
        <v>92</v>
      </c>
      <c r="U153" s="440">
        <v>0</v>
      </c>
      <c r="V153" s="316" t="s">
        <v>591</v>
      </c>
      <c r="W153" s="416"/>
      <c r="X153" s="417" t="s">
        <v>591</v>
      </c>
      <c r="Y153" s="417" t="s">
        <v>0</v>
      </c>
      <c r="Z153" s="316" t="s">
        <v>591</v>
      </c>
      <c r="AA153" s="463"/>
      <c r="AB153" s="440" t="s">
        <v>591</v>
      </c>
      <c r="AC153" s="440">
        <v>0</v>
      </c>
      <c r="AD153" s="316" t="s">
        <v>336</v>
      </c>
      <c r="AE153" s="308"/>
      <c r="AF153" s="477"/>
      <c r="AO153" s="488"/>
      <c r="BS153" s="157" t="str">
        <f>IF('INPUT &amp; OUTPUT'!$B$14="Reconfiguration of Lot",AK153,IF('INPUT &amp; OUTPUT'!$B$14="Material Change of Use",E153,""))</f>
        <v/>
      </c>
      <c r="BT153" s="161"/>
      <c r="BU153" s="161"/>
      <c r="BV153" s="161"/>
      <c r="BW153" s="157" t="str">
        <f>IF('INPUT &amp; OUTPUT'!$B$14="Reconfiguration of Lot",IF(AK153&lt;&gt;"",$AO$8,""),IF('INPUT &amp; OUTPUT'!$B$14="Material Change of Use",I153,""))</f>
        <v/>
      </c>
      <c r="BX153" s="161"/>
      <c r="BY153" s="161"/>
      <c r="BZ153" s="157" t="str">
        <f>IF('INPUT &amp; OUTPUT'!$B$14="Reconfiguration of Lot",IF(BW153&lt;&gt;"",$AR$8,""),IF('INPUT &amp; OUTPUT'!$B$14="Material Change of Use",L153,""))</f>
        <v/>
      </c>
      <c r="CA153" s="157" t="str">
        <f>IF('INPUT &amp; OUTPUT'!$B$14="Reconfiguration of Lot",IF(BW153&lt;&gt;"",$AS$8,""),IF('INPUT &amp; OUTPUT'!$B$14="Material Change of Use",M153,""))</f>
        <v/>
      </c>
      <c r="CB153" s="157" t="str">
        <f>IF('INPUT &amp; OUTPUT'!$B$14="Reconfiguration of Lot",AT153,IF('INPUT &amp; OUTPUT'!$B$14="Material Change of Use",N153,""))</f>
        <v/>
      </c>
      <c r="CC153" s="196"/>
      <c r="CD153" s="157" t="str">
        <f>IF('INPUT &amp; OUTPUT'!$B$14="Reconfiguration of Lot",AV153,IF('INPUT &amp; OUTPUT'!$B$14="Material Change of Use",P153,""))</f>
        <v/>
      </c>
      <c r="CE153" s="157" t="str">
        <f>IF('INPUT &amp; OUTPUT'!$B$14="Reconfiguration of Lot",AW153,IF('INPUT &amp; OUTPUT'!$B$14="Material Change of Use",Q153,""))</f>
        <v/>
      </c>
      <c r="CF153" s="157" t="str">
        <f>IF('INPUT &amp; OUTPUT'!$B$14="Reconfiguration of Lot",AX153,IF('INPUT &amp; OUTPUT'!$B$14="Material Change of Use",R153,""))</f>
        <v/>
      </c>
      <c r="CG153" s="196"/>
      <c r="CH153" s="157" t="str">
        <f>IF('INPUT &amp; OUTPUT'!$B$14="Reconfiguration of Lot",BA153,IF('INPUT &amp; OUTPUT'!$B$14="Material Change of Use",T153,""))</f>
        <v/>
      </c>
      <c r="CI153" s="157" t="str">
        <f>IF('INPUT &amp; OUTPUT'!$B$14="Reconfiguration of Lot",BB153,IF('INPUT &amp; OUTPUT'!$B$14="Material Change of Use",U153,""))</f>
        <v/>
      </c>
      <c r="CJ153" s="157" t="str">
        <f>IF('INPUT &amp; OUTPUT'!$B$14="Reconfiguration of Lot",BC153,IF('INPUT &amp; OUTPUT'!$B$14="Material Change of Use",V153,""))</f>
        <v/>
      </c>
      <c r="CK153" s="196"/>
      <c r="CL153" s="236"/>
      <c r="CM153" s="239"/>
      <c r="CN153" s="157" t="str">
        <f>IF('INPUT &amp; OUTPUT'!$B$14="Reconfiguration of Lot",BG153,IF('INPUT &amp; OUTPUT'!$B$14="Material Change of Use",X153,""))</f>
        <v/>
      </c>
      <c r="CO153" s="199" t="str">
        <f>IF('INPUT &amp; OUTPUT'!$B$14="Reconfiguration of Lot",BH153,IF('INPUT &amp; OUTPUT'!$B$14="Material Change of Use",Y153,""))</f>
        <v/>
      </c>
      <c r="CP153" s="157" t="str">
        <f>IF('INPUT &amp; OUTPUT'!$B$14="Reconfiguration of Lot",BI153,IF('INPUT &amp; OUTPUT'!$B$14="Material Change of Use",Z153,""))</f>
        <v/>
      </c>
      <c r="CQ153" s="161"/>
      <c r="CR153" s="244" t="str">
        <f>IF('INPUT &amp; OUTPUT'!$B$14="Reconfiguration of Lot",BJ153,IF('INPUT &amp; OUTPUT'!$B$14="Material Change of Use",AB153,""))</f>
        <v/>
      </c>
      <c r="CS153" s="198" t="str">
        <f>IF('INPUT &amp; OUTPUT'!$B$14="Reconfiguration of Lot",BK153,IF('INPUT &amp; OUTPUT'!$B$14="Material Change of Use",AC153,""))</f>
        <v/>
      </c>
      <c r="CT153" s="199" t="str">
        <f>IF('INPUT &amp; OUTPUT'!$B$14="Reconfiguration of Lot",BL153,IF('INPUT &amp; OUTPUT'!$B$14="Material Change of Use",AD153,""))</f>
        <v/>
      </c>
      <c r="CU153" s="161"/>
      <c r="CV153" s="161"/>
      <c r="CW153" s="160"/>
    </row>
    <row r="154" spans="3:101" ht="12.75" customHeight="1" x14ac:dyDescent="0.25">
      <c r="C154" s="437" t="s">
        <v>506</v>
      </c>
      <c r="D154" s="437" t="s">
        <v>507</v>
      </c>
      <c r="E154" s="438" t="s">
        <v>506</v>
      </c>
      <c r="F154" s="439"/>
      <c r="G154" s="439"/>
      <c r="H154" s="439"/>
      <c r="I154" s="316" t="s">
        <v>13</v>
      </c>
      <c r="J154" s="439"/>
      <c r="K154" s="439"/>
      <c r="L154" s="440" t="s">
        <v>97</v>
      </c>
      <c r="M154" s="440">
        <v>6.9</v>
      </c>
      <c r="N154" s="316" t="s">
        <v>93</v>
      </c>
      <c r="O154" s="439"/>
      <c r="P154" s="440" t="s">
        <v>238</v>
      </c>
      <c r="Q154" s="440">
        <v>0</v>
      </c>
      <c r="R154" s="316" t="s">
        <v>93</v>
      </c>
      <c r="S154" s="439"/>
      <c r="T154" s="440" t="s">
        <v>92</v>
      </c>
      <c r="U154" s="440">
        <v>0</v>
      </c>
      <c r="V154" s="316" t="s">
        <v>591</v>
      </c>
      <c r="W154" s="416"/>
      <c r="X154" s="417" t="s">
        <v>591</v>
      </c>
      <c r="Y154" s="417" t="s">
        <v>0</v>
      </c>
      <c r="Z154" s="316" t="s">
        <v>591</v>
      </c>
      <c r="AA154" s="463"/>
      <c r="AB154" s="440" t="s">
        <v>591</v>
      </c>
      <c r="AC154" s="440">
        <v>0</v>
      </c>
      <c r="AD154" s="316" t="s">
        <v>336</v>
      </c>
      <c r="AE154" s="308"/>
      <c r="AF154" s="477"/>
      <c r="AO154" s="488"/>
      <c r="BS154" s="157" t="str">
        <f>IF('INPUT &amp; OUTPUT'!$B$14="Reconfiguration of Lot",AK154,IF('INPUT &amp; OUTPUT'!$B$14="Material Change of Use",E154,""))</f>
        <v/>
      </c>
      <c r="BT154" s="161"/>
      <c r="BU154" s="161"/>
      <c r="BV154" s="161"/>
      <c r="BW154" s="157" t="str">
        <f>IF('INPUT &amp; OUTPUT'!$B$14="Reconfiguration of Lot",IF(AK154&lt;&gt;"",$AO$8,""),IF('INPUT &amp; OUTPUT'!$B$14="Material Change of Use",I154,""))</f>
        <v/>
      </c>
      <c r="BX154" s="161"/>
      <c r="BY154" s="161"/>
      <c r="BZ154" s="157" t="str">
        <f>IF('INPUT &amp; OUTPUT'!$B$14="Reconfiguration of Lot",IF(BW154&lt;&gt;"",$AR$8,""),IF('INPUT &amp; OUTPUT'!$B$14="Material Change of Use",L154,""))</f>
        <v/>
      </c>
      <c r="CA154" s="157" t="str">
        <f>IF('INPUT &amp; OUTPUT'!$B$14="Reconfiguration of Lot",IF(BW154&lt;&gt;"",$AS$8,""),IF('INPUT &amp; OUTPUT'!$B$14="Material Change of Use",M154,""))</f>
        <v/>
      </c>
      <c r="CB154" s="157" t="str">
        <f>IF('INPUT &amp; OUTPUT'!$B$14="Reconfiguration of Lot",AT154,IF('INPUT &amp; OUTPUT'!$B$14="Material Change of Use",N154,""))</f>
        <v/>
      </c>
      <c r="CC154" s="196"/>
      <c r="CD154" s="157" t="str">
        <f>IF('INPUT &amp; OUTPUT'!$B$14="Reconfiguration of Lot",AV154,IF('INPUT &amp; OUTPUT'!$B$14="Material Change of Use",P154,""))</f>
        <v/>
      </c>
      <c r="CE154" s="157" t="str">
        <f>IF('INPUT &amp; OUTPUT'!$B$14="Reconfiguration of Lot",AW154,IF('INPUT &amp; OUTPUT'!$B$14="Material Change of Use",Q154,""))</f>
        <v/>
      </c>
      <c r="CF154" s="157" t="str">
        <f>IF('INPUT &amp; OUTPUT'!$B$14="Reconfiguration of Lot",AX154,IF('INPUT &amp; OUTPUT'!$B$14="Material Change of Use",R154,""))</f>
        <v/>
      </c>
      <c r="CG154" s="196"/>
      <c r="CH154" s="157" t="str">
        <f>IF('INPUT &amp; OUTPUT'!$B$14="Reconfiguration of Lot",BA154,IF('INPUT &amp; OUTPUT'!$B$14="Material Change of Use",T154,""))</f>
        <v/>
      </c>
      <c r="CI154" s="157" t="str">
        <f>IF('INPUT &amp; OUTPUT'!$B$14="Reconfiguration of Lot",BB154,IF('INPUT &amp; OUTPUT'!$B$14="Material Change of Use",U154,""))</f>
        <v/>
      </c>
      <c r="CJ154" s="157" t="str">
        <f>IF('INPUT &amp; OUTPUT'!$B$14="Reconfiguration of Lot",BC154,IF('INPUT &amp; OUTPUT'!$B$14="Material Change of Use",V154,""))</f>
        <v/>
      </c>
      <c r="CK154" s="196"/>
      <c r="CL154" s="236"/>
      <c r="CM154" s="239"/>
      <c r="CN154" s="157" t="str">
        <f>IF('INPUT &amp; OUTPUT'!$B$14="Reconfiguration of Lot",BG154,IF('INPUT &amp; OUTPUT'!$B$14="Material Change of Use",X154,""))</f>
        <v/>
      </c>
      <c r="CO154" s="199" t="str">
        <f>IF('INPUT &amp; OUTPUT'!$B$14="Reconfiguration of Lot",BH154,IF('INPUT &amp; OUTPUT'!$B$14="Material Change of Use",Y154,""))</f>
        <v/>
      </c>
      <c r="CP154" s="157" t="str">
        <f>IF('INPUT &amp; OUTPUT'!$B$14="Reconfiguration of Lot",BI154,IF('INPUT &amp; OUTPUT'!$B$14="Material Change of Use",Z154,""))</f>
        <v/>
      </c>
      <c r="CQ154" s="161"/>
      <c r="CR154" s="244" t="str">
        <f>IF('INPUT &amp; OUTPUT'!$B$14="Reconfiguration of Lot",BJ154,IF('INPUT &amp; OUTPUT'!$B$14="Material Change of Use",AB154,""))</f>
        <v/>
      </c>
      <c r="CS154" s="198" t="str">
        <f>IF('INPUT &amp; OUTPUT'!$B$14="Reconfiguration of Lot",BK154,IF('INPUT &amp; OUTPUT'!$B$14="Material Change of Use",AC154,""))</f>
        <v/>
      </c>
      <c r="CT154" s="199" t="str">
        <f>IF('INPUT &amp; OUTPUT'!$B$14="Reconfiguration of Lot",BL154,IF('INPUT &amp; OUTPUT'!$B$14="Material Change of Use",AD154,""))</f>
        <v/>
      </c>
      <c r="CU154" s="161"/>
      <c r="CV154" s="161"/>
      <c r="CW154" s="160"/>
    </row>
    <row r="155" spans="3:101" ht="12.75" customHeight="1" x14ac:dyDescent="0.25">
      <c r="C155" s="437" t="s">
        <v>508</v>
      </c>
      <c r="D155" s="437" t="s">
        <v>508</v>
      </c>
      <c r="E155" s="438" t="s">
        <v>508</v>
      </c>
      <c r="F155" s="439"/>
      <c r="G155" s="439"/>
      <c r="H155" s="439"/>
      <c r="I155" s="316" t="s">
        <v>93</v>
      </c>
      <c r="J155" s="439"/>
      <c r="K155" s="439"/>
      <c r="L155" s="440" t="s">
        <v>92</v>
      </c>
      <c r="M155" s="440">
        <v>0</v>
      </c>
      <c r="N155" s="316" t="s">
        <v>141</v>
      </c>
      <c r="O155" s="439"/>
      <c r="P155" s="440" t="s">
        <v>387</v>
      </c>
      <c r="Q155" s="440">
        <v>0.1</v>
      </c>
      <c r="R155" s="316" t="s">
        <v>141</v>
      </c>
      <c r="S155" s="439"/>
      <c r="T155" s="440" t="s">
        <v>387</v>
      </c>
      <c r="U155" s="440">
        <v>2.7999999999999997E-2</v>
      </c>
      <c r="V155" s="316" t="s">
        <v>591</v>
      </c>
      <c r="W155" s="416"/>
      <c r="X155" s="417" t="s">
        <v>591</v>
      </c>
      <c r="Y155" s="417" t="s">
        <v>0</v>
      </c>
      <c r="Z155" s="316" t="s">
        <v>253</v>
      </c>
      <c r="AA155" s="463"/>
      <c r="AB155" s="440" t="s">
        <v>347</v>
      </c>
      <c r="AC155" s="440">
        <v>2.5000000000000001E-3</v>
      </c>
      <c r="AD155" s="316" t="s">
        <v>65</v>
      </c>
      <c r="AE155" s="308"/>
      <c r="AF155" s="477"/>
      <c r="AO155" s="488"/>
      <c r="BS155" s="157" t="str">
        <f>IF('INPUT &amp; OUTPUT'!$B$14="Reconfiguration of Lot",AK155,IF('INPUT &amp; OUTPUT'!$B$14="Material Change of Use",E155,""))</f>
        <v/>
      </c>
      <c r="BT155" s="161"/>
      <c r="BU155" s="161"/>
      <c r="BV155" s="161"/>
      <c r="BW155" s="157" t="str">
        <f>IF('INPUT &amp; OUTPUT'!$B$14="Reconfiguration of Lot",IF(AK155&lt;&gt;"",$AO$8,""),IF('INPUT &amp; OUTPUT'!$B$14="Material Change of Use",I155,""))</f>
        <v/>
      </c>
      <c r="BX155" s="161"/>
      <c r="BY155" s="161"/>
      <c r="BZ155" s="157" t="str">
        <f>IF('INPUT &amp; OUTPUT'!$B$14="Reconfiguration of Lot",IF(BW155&lt;&gt;"",$AR$8,""),IF('INPUT &amp; OUTPUT'!$B$14="Material Change of Use",L155,""))</f>
        <v/>
      </c>
      <c r="CA155" s="157" t="str">
        <f>IF('INPUT &amp; OUTPUT'!$B$14="Reconfiguration of Lot",IF(BW155&lt;&gt;"",$AS$8,""),IF('INPUT &amp; OUTPUT'!$B$14="Material Change of Use",M155,""))</f>
        <v/>
      </c>
      <c r="CB155" s="157" t="str">
        <f>IF('INPUT &amp; OUTPUT'!$B$14="Reconfiguration of Lot",AT155,IF('INPUT &amp; OUTPUT'!$B$14="Material Change of Use",N155,""))</f>
        <v/>
      </c>
      <c r="CC155" s="196"/>
      <c r="CD155" s="157" t="str">
        <f>IF('INPUT &amp; OUTPUT'!$B$14="Reconfiguration of Lot",AV155,IF('INPUT &amp; OUTPUT'!$B$14="Material Change of Use",P155,""))</f>
        <v/>
      </c>
      <c r="CE155" s="157" t="str">
        <f>IF('INPUT &amp; OUTPUT'!$B$14="Reconfiguration of Lot",AW155,IF('INPUT &amp; OUTPUT'!$B$14="Material Change of Use",Q155,""))</f>
        <v/>
      </c>
      <c r="CF155" s="157" t="str">
        <f>IF('INPUT &amp; OUTPUT'!$B$14="Reconfiguration of Lot",AX155,IF('INPUT &amp; OUTPUT'!$B$14="Material Change of Use",R155,""))</f>
        <v/>
      </c>
      <c r="CG155" s="196"/>
      <c r="CH155" s="157" t="str">
        <f>IF('INPUT &amp; OUTPUT'!$B$14="Reconfiguration of Lot",BA155,IF('INPUT &amp; OUTPUT'!$B$14="Material Change of Use",T155,""))</f>
        <v/>
      </c>
      <c r="CI155" s="157" t="str">
        <f>IF('INPUT &amp; OUTPUT'!$B$14="Reconfiguration of Lot",BB155,IF('INPUT &amp; OUTPUT'!$B$14="Material Change of Use",U155,""))</f>
        <v/>
      </c>
      <c r="CJ155" s="157" t="str">
        <f>IF('INPUT &amp; OUTPUT'!$B$14="Reconfiguration of Lot",BC155,IF('INPUT &amp; OUTPUT'!$B$14="Material Change of Use",V155,""))</f>
        <v/>
      </c>
      <c r="CK155" s="196"/>
      <c r="CL155" s="236"/>
      <c r="CM155" s="239"/>
      <c r="CN155" s="157" t="str">
        <f>IF('INPUT &amp; OUTPUT'!$B$14="Reconfiguration of Lot",BG155,IF('INPUT &amp; OUTPUT'!$B$14="Material Change of Use",X155,""))</f>
        <v/>
      </c>
      <c r="CO155" s="199" t="str">
        <f>IF('INPUT &amp; OUTPUT'!$B$14="Reconfiguration of Lot",BH155,IF('INPUT &amp; OUTPUT'!$B$14="Material Change of Use",Y155,""))</f>
        <v/>
      </c>
      <c r="CP155" s="157" t="str">
        <f>IF('INPUT &amp; OUTPUT'!$B$14="Reconfiguration of Lot",BI155,IF('INPUT &amp; OUTPUT'!$B$14="Material Change of Use",Z155,""))</f>
        <v/>
      </c>
      <c r="CQ155" s="161"/>
      <c r="CR155" s="244" t="str">
        <f>IF('INPUT &amp; OUTPUT'!$B$14="Reconfiguration of Lot",BJ155,IF('INPUT &amp; OUTPUT'!$B$14="Material Change of Use",AB155,""))</f>
        <v/>
      </c>
      <c r="CS155" s="198" t="str">
        <f>IF('INPUT &amp; OUTPUT'!$B$14="Reconfiguration of Lot",BK155,IF('INPUT &amp; OUTPUT'!$B$14="Material Change of Use",AC155,""))</f>
        <v/>
      </c>
      <c r="CT155" s="199" t="str">
        <f>IF('INPUT &amp; OUTPUT'!$B$14="Reconfiguration of Lot",BL155,IF('INPUT &amp; OUTPUT'!$B$14="Material Change of Use",AD155,""))</f>
        <v/>
      </c>
      <c r="CU155" s="161"/>
      <c r="CV155" s="161"/>
      <c r="CW155" s="160"/>
    </row>
    <row r="156" spans="3:101" ht="12.75" customHeight="1" x14ac:dyDescent="0.25">
      <c r="C156" s="471" t="s">
        <v>122</v>
      </c>
      <c r="D156" s="471" t="s">
        <v>122</v>
      </c>
      <c r="E156" s="472" t="s">
        <v>567</v>
      </c>
      <c r="F156" s="439"/>
      <c r="G156" s="439"/>
      <c r="H156" s="439"/>
      <c r="I156" s="472" t="s">
        <v>273</v>
      </c>
      <c r="J156" s="439"/>
      <c r="K156" s="439"/>
      <c r="L156" s="440" t="s">
        <v>392</v>
      </c>
      <c r="M156" s="440">
        <v>0.17199999999999999</v>
      </c>
      <c r="N156" s="472" t="s">
        <v>122</v>
      </c>
      <c r="O156" s="439"/>
      <c r="P156" s="440" t="s">
        <v>238</v>
      </c>
      <c r="Q156" s="440">
        <v>0</v>
      </c>
      <c r="R156" s="472" t="s">
        <v>122</v>
      </c>
      <c r="S156" s="439"/>
      <c r="T156" s="440" t="s">
        <v>92</v>
      </c>
      <c r="U156" s="440">
        <v>0</v>
      </c>
      <c r="V156" s="316" t="s">
        <v>591</v>
      </c>
      <c r="W156" s="416"/>
      <c r="X156" s="417" t="s">
        <v>591</v>
      </c>
      <c r="Y156" s="417" t="s">
        <v>0</v>
      </c>
      <c r="Z156" s="316" t="s">
        <v>253</v>
      </c>
      <c r="AA156" s="463"/>
      <c r="AB156" s="440" t="s">
        <v>347</v>
      </c>
      <c r="AC156" s="440">
        <v>2.5000000000000001E-3</v>
      </c>
      <c r="AD156" s="472" t="s">
        <v>64</v>
      </c>
      <c r="AE156" s="308"/>
      <c r="AF156" s="477"/>
      <c r="AO156" s="488"/>
      <c r="BS156" s="157" t="str">
        <f>IF('INPUT &amp; OUTPUT'!$B$14="Reconfiguration of Lot",AK156,IF('INPUT &amp; OUTPUT'!$B$14="Material Change of Use",E156,""))</f>
        <v/>
      </c>
      <c r="BT156" s="161"/>
      <c r="BU156" s="161"/>
      <c r="BV156" s="161"/>
      <c r="BW156" s="157" t="str">
        <f>IF('INPUT &amp; OUTPUT'!$B$14="Reconfiguration of Lot",IF(AK156&lt;&gt;"",$AO$8,""),IF('INPUT &amp; OUTPUT'!$B$14="Material Change of Use",I156,""))</f>
        <v/>
      </c>
      <c r="BX156" s="161"/>
      <c r="BY156" s="161"/>
      <c r="BZ156" s="157" t="str">
        <f>IF('INPUT &amp; OUTPUT'!$B$14="Reconfiguration of Lot",IF(BW156&lt;&gt;"",$AR$8,""),IF('INPUT &amp; OUTPUT'!$B$14="Material Change of Use",L156,""))</f>
        <v/>
      </c>
      <c r="CA156" s="157" t="str">
        <f>IF('INPUT &amp; OUTPUT'!$B$14="Reconfiguration of Lot",IF(BW156&lt;&gt;"",$AS$8,""),IF('INPUT &amp; OUTPUT'!$B$14="Material Change of Use",M156,""))</f>
        <v/>
      </c>
      <c r="CB156" s="157" t="str">
        <f>IF('INPUT &amp; OUTPUT'!$B$14="Reconfiguration of Lot",AT156,IF('INPUT &amp; OUTPUT'!$B$14="Material Change of Use",N156,""))</f>
        <v/>
      </c>
      <c r="CC156" s="196"/>
      <c r="CD156" s="157" t="str">
        <f>IF('INPUT &amp; OUTPUT'!$B$14="Reconfiguration of Lot",AV156,IF('INPUT &amp; OUTPUT'!$B$14="Material Change of Use",P156,""))</f>
        <v/>
      </c>
      <c r="CE156" s="157" t="str">
        <f>IF('INPUT &amp; OUTPUT'!$B$14="Reconfiguration of Lot",AW156,IF('INPUT &amp; OUTPUT'!$B$14="Material Change of Use",Q156,""))</f>
        <v/>
      </c>
      <c r="CF156" s="157" t="str">
        <f>IF('INPUT &amp; OUTPUT'!$B$14="Reconfiguration of Lot",AX156,IF('INPUT &amp; OUTPUT'!$B$14="Material Change of Use",R156,""))</f>
        <v/>
      </c>
      <c r="CG156" s="196"/>
      <c r="CH156" s="157" t="str">
        <f>IF('INPUT &amp; OUTPUT'!$B$14="Reconfiguration of Lot",BA156,IF('INPUT &amp; OUTPUT'!$B$14="Material Change of Use",T156,""))</f>
        <v/>
      </c>
      <c r="CI156" s="157" t="str">
        <f>IF('INPUT &amp; OUTPUT'!$B$14="Reconfiguration of Lot",BB156,IF('INPUT &amp; OUTPUT'!$B$14="Material Change of Use",U156,""))</f>
        <v/>
      </c>
      <c r="CJ156" s="157" t="str">
        <f>IF('INPUT &amp; OUTPUT'!$B$14="Reconfiguration of Lot",BC156,IF('INPUT &amp; OUTPUT'!$B$14="Material Change of Use",V156,""))</f>
        <v/>
      </c>
      <c r="CK156" s="196"/>
      <c r="CL156" s="236"/>
      <c r="CM156" s="239"/>
      <c r="CN156" s="157" t="str">
        <f>IF('INPUT &amp; OUTPUT'!$B$14="Reconfiguration of Lot",BG156,IF('INPUT &amp; OUTPUT'!$B$14="Material Change of Use",X156,""))</f>
        <v/>
      </c>
      <c r="CO156" s="199" t="str">
        <f>IF('INPUT &amp; OUTPUT'!$B$14="Reconfiguration of Lot",BH156,IF('INPUT &amp; OUTPUT'!$B$14="Material Change of Use",Y156,""))</f>
        <v/>
      </c>
      <c r="CP156" s="157" t="str">
        <f>IF('INPUT &amp; OUTPUT'!$B$14="Reconfiguration of Lot",BI156,IF('INPUT &amp; OUTPUT'!$B$14="Material Change of Use",Z156,""))</f>
        <v/>
      </c>
      <c r="CQ156" s="161"/>
      <c r="CR156" s="244" t="str">
        <f>IF('INPUT &amp; OUTPUT'!$B$14="Reconfiguration of Lot",BJ156,IF('INPUT &amp; OUTPUT'!$B$14="Material Change of Use",AB156,""))</f>
        <v/>
      </c>
      <c r="CS156" s="198" t="str">
        <f>IF('INPUT &amp; OUTPUT'!$B$14="Reconfiguration of Lot",BK156,IF('INPUT &amp; OUTPUT'!$B$14="Material Change of Use",AC156,""))</f>
        <v/>
      </c>
      <c r="CT156" s="199" t="str">
        <f>IF('INPUT &amp; OUTPUT'!$B$14="Reconfiguration of Lot",BL156,IF('INPUT &amp; OUTPUT'!$B$14="Material Change of Use",AD156,""))</f>
        <v/>
      </c>
      <c r="CU156" s="161"/>
      <c r="CV156" s="161"/>
      <c r="CW156" s="160"/>
    </row>
    <row r="157" spans="3:101" ht="12.75" customHeight="1" x14ac:dyDescent="0.25">
      <c r="C157" s="437" t="s">
        <v>142</v>
      </c>
      <c r="D157" s="437" t="s">
        <v>617</v>
      </c>
      <c r="E157" s="316" t="s">
        <v>427</v>
      </c>
      <c r="F157" s="439"/>
      <c r="G157" s="439"/>
      <c r="H157" s="439"/>
      <c r="I157" s="316" t="s">
        <v>279</v>
      </c>
      <c r="J157" s="439"/>
      <c r="K157" s="439"/>
      <c r="L157" s="440" t="s">
        <v>392</v>
      </c>
      <c r="M157" s="440">
        <v>0.17199999999999999</v>
      </c>
      <c r="N157" s="316" t="s">
        <v>142</v>
      </c>
      <c r="O157" s="439"/>
      <c r="P157" s="440" t="s">
        <v>387</v>
      </c>
      <c r="Q157" s="440">
        <v>0.2</v>
      </c>
      <c r="R157" s="316" t="s">
        <v>142</v>
      </c>
      <c r="S157" s="439"/>
      <c r="T157" s="440" t="s">
        <v>387</v>
      </c>
      <c r="U157" s="440">
        <v>5.5999999999999994E-2</v>
      </c>
      <c r="V157" s="316" t="s">
        <v>591</v>
      </c>
      <c r="W157" s="416"/>
      <c r="X157" s="417" t="s">
        <v>591</v>
      </c>
      <c r="Y157" s="417" t="s">
        <v>0</v>
      </c>
      <c r="Z157" s="316" t="s">
        <v>253</v>
      </c>
      <c r="AA157" s="463"/>
      <c r="AB157" s="440" t="s">
        <v>347</v>
      </c>
      <c r="AC157" s="440">
        <v>2.5000000000000001E-3</v>
      </c>
      <c r="AD157" s="316" t="s">
        <v>335</v>
      </c>
      <c r="AE157" s="308"/>
      <c r="AF157" s="477"/>
      <c r="AO157" s="488"/>
      <c r="BS157" s="157" t="str">
        <f>IF('INPUT &amp; OUTPUT'!$B$14="Reconfiguration of Lot",AK157,IF('INPUT &amp; OUTPUT'!$B$14="Material Change of Use",E157,""))</f>
        <v/>
      </c>
      <c r="BT157" s="161"/>
      <c r="BU157" s="161"/>
      <c r="BV157" s="161"/>
      <c r="BW157" s="157" t="str">
        <f>IF('INPUT &amp; OUTPUT'!$B$14="Reconfiguration of Lot",IF(AK157&lt;&gt;"",$AO$8,""),IF('INPUT &amp; OUTPUT'!$B$14="Material Change of Use",I157,""))</f>
        <v/>
      </c>
      <c r="BX157" s="161"/>
      <c r="BY157" s="161"/>
      <c r="BZ157" s="157" t="str">
        <f>IF('INPUT &amp; OUTPUT'!$B$14="Reconfiguration of Lot",IF(BW157&lt;&gt;"",$AR$8,""),IF('INPUT &amp; OUTPUT'!$B$14="Material Change of Use",L157,""))</f>
        <v/>
      </c>
      <c r="CA157" s="157" t="str">
        <f>IF('INPUT &amp; OUTPUT'!$B$14="Reconfiguration of Lot",IF(BW157&lt;&gt;"",$AS$8,""),IF('INPUT &amp; OUTPUT'!$B$14="Material Change of Use",M157,""))</f>
        <v/>
      </c>
      <c r="CB157" s="157" t="str">
        <f>IF('INPUT &amp; OUTPUT'!$B$14="Reconfiguration of Lot",AT157,IF('INPUT &amp; OUTPUT'!$B$14="Material Change of Use",N157,""))</f>
        <v/>
      </c>
      <c r="CC157" s="196"/>
      <c r="CD157" s="157" t="str">
        <f>IF('INPUT &amp; OUTPUT'!$B$14="Reconfiguration of Lot",AV157,IF('INPUT &amp; OUTPUT'!$B$14="Material Change of Use",P157,""))</f>
        <v/>
      </c>
      <c r="CE157" s="157" t="str">
        <f>IF('INPUT &amp; OUTPUT'!$B$14="Reconfiguration of Lot",AW157,IF('INPUT &amp; OUTPUT'!$B$14="Material Change of Use",Q157,""))</f>
        <v/>
      </c>
      <c r="CF157" s="157" t="str">
        <f>IF('INPUT &amp; OUTPUT'!$B$14="Reconfiguration of Lot",AX157,IF('INPUT &amp; OUTPUT'!$B$14="Material Change of Use",R157,""))</f>
        <v/>
      </c>
      <c r="CG157" s="196"/>
      <c r="CH157" s="157" t="str">
        <f>IF('INPUT &amp; OUTPUT'!$B$14="Reconfiguration of Lot",BA157,IF('INPUT &amp; OUTPUT'!$B$14="Material Change of Use",T157,""))</f>
        <v/>
      </c>
      <c r="CI157" s="157" t="str">
        <f>IF('INPUT &amp; OUTPUT'!$B$14="Reconfiguration of Lot",BB157,IF('INPUT &amp; OUTPUT'!$B$14="Material Change of Use",U157,""))</f>
        <v/>
      </c>
      <c r="CJ157" s="157" t="str">
        <f>IF('INPUT &amp; OUTPUT'!$B$14="Reconfiguration of Lot",BC157,IF('INPUT &amp; OUTPUT'!$B$14="Material Change of Use",V157,""))</f>
        <v/>
      </c>
      <c r="CK157" s="196"/>
      <c r="CL157" s="236"/>
      <c r="CM157" s="239"/>
      <c r="CN157" s="157" t="str">
        <f>IF('INPUT &amp; OUTPUT'!$B$14="Reconfiguration of Lot",BG157,IF('INPUT &amp; OUTPUT'!$B$14="Material Change of Use",X157,""))</f>
        <v/>
      </c>
      <c r="CO157" s="199" t="str">
        <f>IF('INPUT &amp; OUTPUT'!$B$14="Reconfiguration of Lot",BH157,IF('INPUT &amp; OUTPUT'!$B$14="Material Change of Use",Y157,""))</f>
        <v/>
      </c>
      <c r="CP157" s="157" t="str">
        <f>IF('INPUT &amp; OUTPUT'!$B$14="Reconfiguration of Lot",BI157,IF('INPUT &amp; OUTPUT'!$B$14="Material Change of Use",Z157,""))</f>
        <v/>
      </c>
      <c r="CQ157" s="161"/>
      <c r="CR157" s="244" t="str">
        <f>IF('INPUT &amp; OUTPUT'!$B$14="Reconfiguration of Lot",BJ157,IF('INPUT &amp; OUTPUT'!$B$14="Material Change of Use",AB157,""))</f>
        <v/>
      </c>
      <c r="CS157" s="198" t="str">
        <f>IF('INPUT &amp; OUTPUT'!$B$14="Reconfiguration of Lot",BK157,IF('INPUT &amp; OUTPUT'!$B$14="Material Change of Use",AC157,""))</f>
        <v/>
      </c>
      <c r="CT157" s="199" t="str">
        <f>IF('INPUT &amp; OUTPUT'!$B$14="Reconfiguration of Lot",BL157,IF('INPUT &amp; OUTPUT'!$B$14="Material Change of Use",AD157,""))</f>
        <v/>
      </c>
      <c r="CU157" s="161"/>
      <c r="CV157" s="161"/>
      <c r="CW157" s="160"/>
    </row>
    <row r="158" spans="3:101" ht="12.75" customHeight="1" x14ac:dyDescent="0.25">
      <c r="C158" s="437" t="s">
        <v>142</v>
      </c>
      <c r="D158" s="437" t="s">
        <v>430</v>
      </c>
      <c r="E158" s="316" t="s">
        <v>429</v>
      </c>
      <c r="F158" s="416"/>
      <c r="G158" s="439"/>
      <c r="H158" s="439"/>
      <c r="I158" s="316" t="s">
        <v>279</v>
      </c>
      <c r="J158" s="439"/>
      <c r="K158" s="439"/>
      <c r="L158" s="440" t="s">
        <v>392</v>
      </c>
      <c r="M158" s="440">
        <v>0.17199999999999999</v>
      </c>
      <c r="N158" s="316" t="s">
        <v>142</v>
      </c>
      <c r="O158" s="439"/>
      <c r="P158" s="440" t="s">
        <v>387</v>
      </c>
      <c r="Q158" s="440">
        <v>0.2</v>
      </c>
      <c r="R158" s="316" t="s">
        <v>142</v>
      </c>
      <c r="S158" s="439"/>
      <c r="T158" s="440" t="s">
        <v>387</v>
      </c>
      <c r="U158" s="440">
        <v>5.5999999999999994E-2</v>
      </c>
      <c r="V158" s="316" t="s">
        <v>591</v>
      </c>
      <c r="W158" s="416"/>
      <c r="X158" s="417" t="s">
        <v>591</v>
      </c>
      <c r="Y158" s="417" t="s">
        <v>0</v>
      </c>
      <c r="Z158" s="316" t="s">
        <v>253</v>
      </c>
      <c r="AA158" s="463"/>
      <c r="AB158" s="440" t="s">
        <v>347</v>
      </c>
      <c r="AC158" s="440">
        <v>2.5000000000000001E-3</v>
      </c>
      <c r="AD158" s="316" t="s">
        <v>64</v>
      </c>
      <c r="AE158" s="308"/>
      <c r="AF158" s="477"/>
      <c r="AO158" s="488"/>
      <c r="BS158" s="157" t="str">
        <f>IF('INPUT &amp; OUTPUT'!$B$14="Reconfiguration of Lot",AK158,IF('INPUT &amp; OUTPUT'!$B$14="Material Change of Use",E158,""))</f>
        <v/>
      </c>
      <c r="BT158" s="161"/>
      <c r="BU158" s="161"/>
      <c r="BV158" s="161"/>
      <c r="BW158" s="157" t="str">
        <f>IF('INPUT &amp; OUTPUT'!$B$14="Reconfiguration of Lot",IF(AK158&lt;&gt;"",$AO$8,""),IF('INPUT &amp; OUTPUT'!$B$14="Material Change of Use",I158,""))</f>
        <v/>
      </c>
      <c r="BX158" s="161"/>
      <c r="BY158" s="161"/>
      <c r="BZ158" s="157" t="str">
        <f>IF('INPUT &amp; OUTPUT'!$B$14="Reconfiguration of Lot",IF(BW158&lt;&gt;"",$AR$8,""),IF('INPUT &amp; OUTPUT'!$B$14="Material Change of Use",L158,""))</f>
        <v/>
      </c>
      <c r="CA158" s="157" t="str">
        <f>IF('INPUT &amp; OUTPUT'!$B$14="Reconfiguration of Lot",IF(BW158&lt;&gt;"",$AS$8,""),IF('INPUT &amp; OUTPUT'!$B$14="Material Change of Use",M158,""))</f>
        <v/>
      </c>
      <c r="CB158" s="157" t="str">
        <f>IF('INPUT &amp; OUTPUT'!$B$14="Reconfiguration of Lot",AT158,IF('INPUT &amp; OUTPUT'!$B$14="Material Change of Use",N158,""))</f>
        <v/>
      </c>
      <c r="CC158" s="196"/>
      <c r="CD158" s="157" t="str">
        <f>IF('INPUT &amp; OUTPUT'!$B$14="Reconfiguration of Lot",AV158,IF('INPUT &amp; OUTPUT'!$B$14="Material Change of Use",P158,""))</f>
        <v/>
      </c>
      <c r="CE158" s="157" t="str">
        <f>IF('INPUT &amp; OUTPUT'!$B$14="Reconfiguration of Lot",AW158,IF('INPUT &amp; OUTPUT'!$B$14="Material Change of Use",Q158,""))</f>
        <v/>
      </c>
      <c r="CF158" s="157" t="str">
        <f>IF('INPUT &amp; OUTPUT'!$B$14="Reconfiguration of Lot",AX158,IF('INPUT &amp; OUTPUT'!$B$14="Material Change of Use",R158,""))</f>
        <v/>
      </c>
      <c r="CG158" s="196"/>
      <c r="CH158" s="157" t="str">
        <f>IF('INPUT &amp; OUTPUT'!$B$14="Reconfiguration of Lot",BA158,IF('INPUT &amp; OUTPUT'!$B$14="Material Change of Use",T158,""))</f>
        <v/>
      </c>
      <c r="CI158" s="157" t="str">
        <f>IF('INPUT &amp; OUTPUT'!$B$14="Reconfiguration of Lot",BB158,IF('INPUT &amp; OUTPUT'!$B$14="Material Change of Use",U158,""))</f>
        <v/>
      </c>
      <c r="CJ158" s="157" t="str">
        <f>IF('INPUT &amp; OUTPUT'!$B$14="Reconfiguration of Lot",BC158,IF('INPUT &amp; OUTPUT'!$B$14="Material Change of Use",V158,""))</f>
        <v/>
      </c>
      <c r="CK158" s="196"/>
      <c r="CL158" s="236"/>
      <c r="CM158" s="239"/>
      <c r="CN158" s="157" t="str">
        <f>IF('INPUT &amp; OUTPUT'!$B$14="Reconfiguration of Lot",BG158,IF('INPUT &amp; OUTPUT'!$B$14="Material Change of Use",X158,""))</f>
        <v/>
      </c>
      <c r="CO158" s="199" t="str">
        <f>IF('INPUT &amp; OUTPUT'!$B$14="Reconfiguration of Lot",BH158,IF('INPUT &amp; OUTPUT'!$B$14="Material Change of Use",Y158,""))</f>
        <v/>
      </c>
      <c r="CP158" s="157" t="str">
        <f>IF('INPUT &amp; OUTPUT'!$B$14="Reconfiguration of Lot",BI158,IF('INPUT &amp; OUTPUT'!$B$14="Material Change of Use",Z158,""))</f>
        <v/>
      </c>
      <c r="CQ158" s="161"/>
      <c r="CR158" s="244" t="str">
        <f>IF('INPUT &amp; OUTPUT'!$B$14="Reconfiguration of Lot",BJ158,IF('INPUT &amp; OUTPUT'!$B$14="Material Change of Use",AB158,""))</f>
        <v/>
      </c>
      <c r="CS158" s="198" t="str">
        <f>IF('INPUT &amp; OUTPUT'!$B$14="Reconfiguration of Lot",BK158,IF('INPUT &amp; OUTPUT'!$B$14="Material Change of Use",AC158,""))</f>
        <v/>
      </c>
      <c r="CT158" s="199" t="str">
        <f>IF('INPUT &amp; OUTPUT'!$B$14="Reconfiguration of Lot",BL158,IF('INPUT &amp; OUTPUT'!$B$14="Material Change of Use",AD158,""))</f>
        <v/>
      </c>
      <c r="CU158" s="161"/>
      <c r="CV158" s="161"/>
      <c r="CW158" s="160"/>
    </row>
    <row r="159" spans="3:101" ht="12.75" customHeight="1" x14ac:dyDescent="0.25">
      <c r="C159" s="437" t="s">
        <v>142</v>
      </c>
      <c r="D159" s="437" t="s">
        <v>431</v>
      </c>
      <c r="E159" s="316" t="s">
        <v>618</v>
      </c>
      <c r="F159" s="416"/>
      <c r="G159" s="439"/>
      <c r="H159" s="439"/>
      <c r="I159" s="316" t="s">
        <v>279</v>
      </c>
      <c r="J159" s="439"/>
      <c r="K159" s="439"/>
      <c r="L159" s="440" t="s">
        <v>392</v>
      </c>
      <c r="M159" s="440">
        <v>0.17199999999999999</v>
      </c>
      <c r="N159" s="316" t="s">
        <v>142</v>
      </c>
      <c r="O159" s="439"/>
      <c r="P159" s="440" t="s">
        <v>387</v>
      </c>
      <c r="Q159" s="440">
        <v>0.2</v>
      </c>
      <c r="R159" s="316" t="s">
        <v>142</v>
      </c>
      <c r="S159" s="439"/>
      <c r="T159" s="440" t="s">
        <v>387</v>
      </c>
      <c r="U159" s="440">
        <v>5.5999999999999994E-2</v>
      </c>
      <c r="V159" s="316" t="s">
        <v>591</v>
      </c>
      <c r="W159" s="416"/>
      <c r="X159" s="417" t="s">
        <v>591</v>
      </c>
      <c r="Y159" s="417" t="s">
        <v>0</v>
      </c>
      <c r="Z159" s="316" t="s">
        <v>253</v>
      </c>
      <c r="AA159" s="463"/>
      <c r="AB159" s="440" t="s">
        <v>347</v>
      </c>
      <c r="AC159" s="440">
        <v>2.5000000000000001E-3</v>
      </c>
      <c r="AD159" s="316" t="s">
        <v>64</v>
      </c>
      <c r="AE159" s="308"/>
      <c r="AF159" s="477"/>
      <c r="AO159" s="488"/>
      <c r="BS159" s="157" t="str">
        <f>IF('INPUT &amp; OUTPUT'!$B$14="Reconfiguration of Lot",AK159,IF('INPUT &amp; OUTPUT'!$B$14="Material Change of Use",E159,""))</f>
        <v/>
      </c>
      <c r="BT159" s="161"/>
      <c r="BU159" s="161"/>
      <c r="BV159" s="161"/>
      <c r="BW159" s="157" t="str">
        <f>IF('INPUT &amp; OUTPUT'!$B$14="Reconfiguration of Lot",IF(AK159&lt;&gt;"",$AO$8,""),IF('INPUT &amp; OUTPUT'!$B$14="Material Change of Use",I159,""))</f>
        <v/>
      </c>
      <c r="BX159" s="161"/>
      <c r="BY159" s="161"/>
      <c r="BZ159" s="157" t="str">
        <f>IF('INPUT &amp; OUTPUT'!$B$14="Reconfiguration of Lot",IF(BW159&lt;&gt;"",$AR$8,""),IF('INPUT &amp; OUTPUT'!$B$14="Material Change of Use",L159,""))</f>
        <v/>
      </c>
      <c r="CA159" s="157" t="str">
        <f>IF('INPUT &amp; OUTPUT'!$B$14="Reconfiguration of Lot",IF(BW159&lt;&gt;"",$AS$8,""),IF('INPUT &amp; OUTPUT'!$B$14="Material Change of Use",M159,""))</f>
        <v/>
      </c>
      <c r="CB159" s="157" t="str">
        <f>IF('INPUT &amp; OUTPUT'!$B$14="Reconfiguration of Lot",AT159,IF('INPUT &amp; OUTPUT'!$B$14="Material Change of Use",N159,""))</f>
        <v/>
      </c>
      <c r="CC159" s="196"/>
      <c r="CD159" s="157" t="str">
        <f>IF('INPUT &amp; OUTPUT'!$B$14="Reconfiguration of Lot",AV159,IF('INPUT &amp; OUTPUT'!$B$14="Material Change of Use",P159,""))</f>
        <v/>
      </c>
      <c r="CE159" s="157" t="str">
        <f>IF('INPUT &amp; OUTPUT'!$B$14="Reconfiguration of Lot",AW159,IF('INPUT &amp; OUTPUT'!$B$14="Material Change of Use",Q159,""))</f>
        <v/>
      </c>
      <c r="CF159" s="157" t="str">
        <f>IF('INPUT &amp; OUTPUT'!$B$14="Reconfiguration of Lot",AX159,IF('INPUT &amp; OUTPUT'!$B$14="Material Change of Use",R159,""))</f>
        <v/>
      </c>
      <c r="CG159" s="196"/>
      <c r="CH159" s="157" t="str">
        <f>IF('INPUT &amp; OUTPUT'!$B$14="Reconfiguration of Lot",BA159,IF('INPUT &amp; OUTPUT'!$B$14="Material Change of Use",T159,""))</f>
        <v/>
      </c>
      <c r="CI159" s="157" t="str">
        <f>IF('INPUT &amp; OUTPUT'!$B$14="Reconfiguration of Lot",BB159,IF('INPUT &amp; OUTPUT'!$B$14="Material Change of Use",U159,""))</f>
        <v/>
      </c>
      <c r="CJ159" s="157" t="str">
        <f>IF('INPUT &amp; OUTPUT'!$B$14="Reconfiguration of Lot",BC159,IF('INPUT &amp; OUTPUT'!$B$14="Material Change of Use",V159,""))</f>
        <v/>
      </c>
      <c r="CK159" s="196"/>
      <c r="CL159" s="236"/>
      <c r="CM159" s="239"/>
      <c r="CN159" s="157" t="str">
        <f>IF('INPUT &amp; OUTPUT'!$B$14="Reconfiguration of Lot",BG159,IF('INPUT &amp; OUTPUT'!$B$14="Material Change of Use",X159,""))</f>
        <v/>
      </c>
      <c r="CO159" s="199" t="str">
        <f>IF('INPUT &amp; OUTPUT'!$B$14="Reconfiguration of Lot",BH159,IF('INPUT &amp; OUTPUT'!$B$14="Material Change of Use",Y159,""))</f>
        <v/>
      </c>
      <c r="CP159" s="157" t="str">
        <f>IF('INPUT &amp; OUTPUT'!$B$14="Reconfiguration of Lot",BI159,IF('INPUT &amp; OUTPUT'!$B$14="Material Change of Use",Z159,""))</f>
        <v/>
      </c>
      <c r="CQ159" s="161"/>
      <c r="CR159" s="244" t="str">
        <f>IF('INPUT &amp; OUTPUT'!$B$14="Reconfiguration of Lot",BJ159,IF('INPUT &amp; OUTPUT'!$B$14="Material Change of Use",AB159,""))</f>
        <v/>
      </c>
      <c r="CS159" s="198" t="str">
        <f>IF('INPUT &amp; OUTPUT'!$B$14="Reconfiguration of Lot",BK159,IF('INPUT &amp; OUTPUT'!$B$14="Material Change of Use",AC159,""))</f>
        <v/>
      </c>
      <c r="CT159" s="199" t="str">
        <f>IF('INPUT &amp; OUTPUT'!$B$14="Reconfiguration of Lot",BL159,IF('INPUT &amp; OUTPUT'!$B$14="Material Change of Use",AD159,""))</f>
        <v/>
      </c>
      <c r="CU159" s="161"/>
      <c r="CV159" s="161"/>
      <c r="CW159" s="160"/>
    </row>
    <row r="160" spans="3:101" ht="12.75" customHeight="1" x14ac:dyDescent="0.25">
      <c r="C160" s="437" t="s">
        <v>142</v>
      </c>
      <c r="D160" s="437" t="s">
        <v>431</v>
      </c>
      <c r="E160" s="316" t="s">
        <v>619</v>
      </c>
      <c r="F160" s="416"/>
      <c r="G160" s="439"/>
      <c r="H160" s="439"/>
      <c r="I160" s="316" t="s">
        <v>276</v>
      </c>
      <c r="J160" s="439"/>
      <c r="K160" s="439"/>
      <c r="L160" s="440" t="s">
        <v>277</v>
      </c>
      <c r="M160" s="440">
        <v>0.6</v>
      </c>
      <c r="N160" s="316" t="s">
        <v>142</v>
      </c>
      <c r="O160" s="439"/>
      <c r="P160" s="440" t="s">
        <v>387</v>
      </c>
      <c r="Q160" s="440">
        <v>0.2</v>
      </c>
      <c r="R160" s="316" t="s">
        <v>142</v>
      </c>
      <c r="S160" s="439"/>
      <c r="T160" s="440" t="s">
        <v>387</v>
      </c>
      <c r="U160" s="440">
        <v>5.5999999999999994E-2</v>
      </c>
      <c r="V160" s="316" t="s">
        <v>591</v>
      </c>
      <c r="W160" s="416"/>
      <c r="X160" s="417" t="s">
        <v>591</v>
      </c>
      <c r="Y160" s="417" t="s">
        <v>0</v>
      </c>
      <c r="Z160" s="316" t="s">
        <v>253</v>
      </c>
      <c r="AA160" s="463"/>
      <c r="AB160" s="440" t="s">
        <v>347</v>
      </c>
      <c r="AC160" s="440">
        <v>2.5000000000000001E-3</v>
      </c>
      <c r="AD160" s="316" t="s">
        <v>64</v>
      </c>
      <c r="AE160" s="308"/>
      <c r="AF160" s="477"/>
      <c r="AO160" s="488"/>
      <c r="BS160" s="157" t="str">
        <f>IF('INPUT &amp; OUTPUT'!$B$14="Reconfiguration of Lot",AK160,IF('INPUT &amp; OUTPUT'!$B$14="Material Change of Use",E160,""))</f>
        <v/>
      </c>
      <c r="BT160" s="161"/>
      <c r="BU160" s="161"/>
      <c r="BV160" s="161"/>
      <c r="BW160" s="157" t="str">
        <f>IF('INPUT &amp; OUTPUT'!$B$14="Reconfiguration of Lot",IF(AK160&lt;&gt;"",$AO$8,""),IF('INPUT &amp; OUTPUT'!$B$14="Material Change of Use",I160,""))</f>
        <v/>
      </c>
      <c r="BX160" s="161"/>
      <c r="BY160" s="161"/>
      <c r="BZ160" s="157" t="str">
        <f>IF('INPUT &amp; OUTPUT'!$B$14="Reconfiguration of Lot",IF(BW160&lt;&gt;"",$AR$8,""),IF('INPUT &amp; OUTPUT'!$B$14="Material Change of Use",L160,""))</f>
        <v/>
      </c>
      <c r="CA160" s="157" t="str">
        <f>IF('INPUT &amp; OUTPUT'!$B$14="Reconfiguration of Lot",IF(BW160&lt;&gt;"",$AS$8,""),IF('INPUT &amp; OUTPUT'!$B$14="Material Change of Use",M160,""))</f>
        <v/>
      </c>
      <c r="CB160" s="157" t="str">
        <f>IF('INPUT &amp; OUTPUT'!$B$14="Reconfiguration of Lot",AT160,IF('INPUT &amp; OUTPUT'!$B$14="Material Change of Use",N160,""))</f>
        <v/>
      </c>
      <c r="CC160" s="196"/>
      <c r="CD160" s="157" t="str">
        <f>IF('INPUT &amp; OUTPUT'!$B$14="Reconfiguration of Lot",AV160,IF('INPUT &amp; OUTPUT'!$B$14="Material Change of Use",P160,""))</f>
        <v/>
      </c>
      <c r="CE160" s="157" t="str">
        <f>IF('INPUT &amp; OUTPUT'!$B$14="Reconfiguration of Lot",AW160,IF('INPUT &amp; OUTPUT'!$B$14="Material Change of Use",Q160,""))</f>
        <v/>
      </c>
      <c r="CF160" s="157" t="str">
        <f>IF('INPUT &amp; OUTPUT'!$B$14="Reconfiguration of Lot",AX160,IF('INPUT &amp; OUTPUT'!$B$14="Material Change of Use",R160,""))</f>
        <v/>
      </c>
      <c r="CG160" s="196"/>
      <c r="CH160" s="157" t="str">
        <f>IF('INPUT &amp; OUTPUT'!$B$14="Reconfiguration of Lot",BA160,IF('INPUT &amp; OUTPUT'!$B$14="Material Change of Use",T160,""))</f>
        <v/>
      </c>
      <c r="CI160" s="157" t="str">
        <f>IF('INPUT &amp; OUTPUT'!$B$14="Reconfiguration of Lot",BB160,IF('INPUT &amp; OUTPUT'!$B$14="Material Change of Use",U160,""))</f>
        <v/>
      </c>
      <c r="CJ160" s="157" t="str">
        <f>IF('INPUT &amp; OUTPUT'!$B$14="Reconfiguration of Lot",BC160,IF('INPUT &amp; OUTPUT'!$B$14="Material Change of Use",V160,""))</f>
        <v/>
      </c>
      <c r="CK160" s="196"/>
      <c r="CL160" s="236"/>
      <c r="CM160" s="239"/>
      <c r="CN160" s="157" t="str">
        <f>IF('INPUT &amp; OUTPUT'!$B$14="Reconfiguration of Lot",BG160,IF('INPUT &amp; OUTPUT'!$B$14="Material Change of Use",X160,""))</f>
        <v/>
      </c>
      <c r="CO160" s="199" t="str">
        <f>IF('INPUT &amp; OUTPUT'!$B$14="Reconfiguration of Lot",BH160,IF('INPUT &amp; OUTPUT'!$B$14="Material Change of Use",Y160,""))</f>
        <v/>
      </c>
      <c r="CP160" s="157" t="str">
        <f>IF('INPUT &amp; OUTPUT'!$B$14="Reconfiguration of Lot",BI160,IF('INPUT &amp; OUTPUT'!$B$14="Material Change of Use",Z160,""))</f>
        <v/>
      </c>
      <c r="CQ160" s="161"/>
      <c r="CR160" s="244" t="str">
        <f>IF('INPUT &amp; OUTPUT'!$B$14="Reconfiguration of Lot",BJ160,IF('INPUT &amp; OUTPUT'!$B$14="Material Change of Use",AB160,""))</f>
        <v/>
      </c>
      <c r="CS160" s="198" t="str">
        <f>IF('INPUT &amp; OUTPUT'!$B$14="Reconfiguration of Lot",BK160,IF('INPUT &amp; OUTPUT'!$B$14="Material Change of Use",AC160,""))</f>
        <v/>
      </c>
      <c r="CT160" s="199" t="str">
        <f>IF('INPUT &amp; OUTPUT'!$B$14="Reconfiguration of Lot",BL160,IF('INPUT &amp; OUTPUT'!$B$14="Material Change of Use",AD160,""))</f>
        <v/>
      </c>
      <c r="CU160" s="161"/>
      <c r="CV160" s="161"/>
      <c r="CW160" s="160"/>
    </row>
    <row r="161" spans="3:101" ht="12.75" customHeight="1" x14ac:dyDescent="0.25">
      <c r="C161" s="471" t="s">
        <v>433</v>
      </c>
      <c r="D161" s="471" t="s">
        <v>428</v>
      </c>
      <c r="E161" s="472" t="s">
        <v>843</v>
      </c>
      <c r="F161" s="439"/>
      <c r="G161" s="439"/>
      <c r="H161" s="439"/>
      <c r="I161" s="472" t="s">
        <v>274</v>
      </c>
      <c r="J161" s="439"/>
      <c r="K161" s="439"/>
      <c r="L161" s="440" t="s">
        <v>275</v>
      </c>
      <c r="M161" s="440">
        <v>12.9</v>
      </c>
      <c r="N161" s="472" t="s">
        <v>52</v>
      </c>
      <c r="O161" s="439"/>
      <c r="P161" s="440" t="s">
        <v>238</v>
      </c>
      <c r="Q161" s="440">
        <v>0</v>
      </c>
      <c r="R161" s="316" t="s">
        <v>434</v>
      </c>
      <c r="S161" s="439"/>
      <c r="T161" s="440" t="s">
        <v>92</v>
      </c>
      <c r="U161" s="440">
        <v>0</v>
      </c>
      <c r="V161" s="316" t="s">
        <v>591</v>
      </c>
      <c r="W161" s="416"/>
      <c r="X161" s="417" t="s">
        <v>591</v>
      </c>
      <c r="Y161" s="417" t="s">
        <v>0</v>
      </c>
      <c r="Z161" s="316" t="s">
        <v>253</v>
      </c>
      <c r="AA161" s="463"/>
      <c r="AB161" s="440" t="s">
        <v>347</v>
      </c>
      <c r="AC161" s="440">
        <v>2.5000000000000001E-3</v>
      </c>
      <c r="AD161" s="472" t="s">
        <v>334</v>
      </c>
      <c r="AE161" s="308"/>
      <c r="AF161" s="477"/>
      <c r="AO161" s="488"/>
      <c r="BS161" s="157" t="str">
        <f>IF('INPUT &amp; OUTPUT'!$B$14="Reconfiguration of Lot",AK161,IF('INPUT &amp; OUTPUT'!$B$14="Material Change of Use",E161,""))</f>
        <v/>
      </c>
      <c r="BT161" s="161"/>
      <c r="BU161" s="161"/>
      <c r="BV161" s="161"/>
      <c r="BW161" s="157" t="str">
        <f>IF('INPUT &amp; OUTPUT'!$B$14="Reconfiguration of Lot",IF(AK161&lt;&gt;"",$AO$8,""),IF('INPUT &amp; OUTPUT'!$B$14="Material Change of Use",I161,""))</f>
        <v/>
      </c>
      <c r="BX161" s="161"/>
      <c r="BY161" s="161"/>
      <c r="BZ161" s="157" t="str">
        <f>IF('INPUT &amp; OUTPUT'!$B$14="Reconfiguration of Lot",IF(BW161&lt;&gt;"",$AR$8,""),IF('INPUT &amp; OUTPUT'!$B$14="Material Change of Use",L161,""))</f>
        <v/>
      </c>
      <c r="CA161" s="157" t="str">
        <f>IF('INPUT &amp; OUTPUT'!$B$14="Reconfiguration of Lot",IF(BW161&lt;&gt;"",$AS$8,""),IF('INPUT &amp; OUTPUT'!$B$14="Material Change of Use",M161,""))</f>
        <v/>
      </c>
      <c r="CB161" s="157" t="str">
        <f>IF('INPUT &amp; OUTPUT'!$B$14="Reconfiguration of Lot",AT161,IF('INPUT &amp; OUTPUT'!$B$14="Material Change of Use",N161,""))</f>
        <v/>
      </c>
      <c r="CC161" s="196"/>
      <c r="CD161" s="157" t="str">
        <f>IF('INPUT &amp; OUTPUT'!$B$14="Reconfiguration of Lot",AV161,IF('INPUT &amp; OUTPUT'!$B$14="Material Change of Use",P161,""))</f>
        <v/>
      </c>
      <c r="CE161" s="157" t="str">
        <f>IF('INPUT &amp; OUTPUT'!$B$14="Reconfiguration of Lot",AW161,IF('INPUT &amp; OUTPUT'!$B$14="Material Change of Use",Q161,""))</f>
        <v/>
      </c>
      <c r="CF161" s="157" t="str">
        <f>IF('INPUT &amp; OUTPUT'!$B$14="Reconfiguration of Lot",AX161,IF('INPUT &amp; OUTPUT'!$B$14="Material Change of Use",R161,""))</f>
        <v/>
      </c>
      <c r="CG161" s="196"/>
      <c r="CH161" s="157" t="str">
        <f>IF('INPUT &amp; OUTPUT'!$B$14="Reconfiguration of Lot",BA161,IF('INPUT &amp; OUTPUT'!$B$14="Material Change of Use",T161,""))</f>
        <v/>
      </c>
      <c r="CI161" s="157" t="str">
        <f>IF('INPUT &amp; OUTPUT'!$B$14="Reconfiguration of Lot",BB161,IF('INPUT &amp; OUTPUT'!$B$14="Material Change of Use",U161,""))</f>
        <v/>
      </c>
      <c r="CJ161" s="157" t="str">
        <f>IF('INPUT &amp; OUTPUT'!$B$14="Reconfiguration of Lot",BC161,IF('INPUT &amp; OUTPUT'!$B$14="Material Change of Use",V161,""))</f>
        <v/>
      </c>
      <c r="CK161" s="196"/>
      <c r="CL161" s="236"/>
      <c r="CM161" s="239"/>
      <c r="CN161" s="157" t="str">
        <f>IF('INPUT &amp; OUTPUT'!$B$14="Reconfiguration of Lot",BG161,IF('INPUT &amp; OUTPUT'!$B$14="Material Change of Use",X161,""))</f>
        <v/>
      </c>
      <c r="CO161" s="199" t="str">
        <f>IF('INPUT &amp; OUTPUT'!$B$14="Reconfiguration of Lot",BH161,IF('INPUT &amp; OUTPUT'!$B$14="Material Change of Use",Y161,""))</f>
        <v/>
      </c>
      <c r="CP161" s="157" t="str">
        <f>IF('INPUT &amp; OUTPUT'!$B$14="Reconfiguration of Lot",BI161,IF('INPUT &amp; OUTPUT'!$B$14="Material Change of Use",Z161,""))</f>
        <v/>
      </c>
      <c r="CQ161" s="161"/>
      <c r="CR161" s="244" t="str">
        <f>IF('INPUT &amp; OUTPUT'!$B$14="Reconfiguration of Lot",BJ161,IF('INPUT &amp; OUTPUT'!$B$14="Material Change of Use",AB161,""))</f>
        <v/>
      </c>
      <c r="CS161" s="198" t="str">
        <f>IF('INPUT &amp; OUTPUT'!$B$14="Reconfiguration of Lot",BK161,IF('INPUT &amp; OUTPUT'!$B$14="Material Change of Use",AC161,""))</f>
        <v/>
      </c>
      <c r="CT161" s="199" t="str">
        <f>IF('INPUT &amp; OUTPUT'!$B$14="Reconfiguration of Lot",BL161,IF('INPUT &amp; OUTPUT'!$B$14="Material Change of Use",AD161,""))</f>
        <v/>
      </c>
      <c r="CU161" s="161"/>
      <c r="CV161" s="161"/>
      <c r="CW161" s="160"/>
    </row>
    <row r="162" spans="3:101" ht="12.75" customHeight="1" x14ac:dyDescent="0.25">
      <c r="C162" s="471" t="s">
        <v>433</v>
      </c>
      <c r="D162" s="471" t="s">
        <v>620</v>
      </c>
      <c r="E162" s="472" t="s">
        <v>842</v>
      </c>
      <c r="F162" s="439"/>
      <c r="G162" s="439"/>
      <c r="H162" s="439"/>
      <c r="I162" s="472" t="s">
        <v>274</v>
      </c>
      <c r="J162" s="439"/>
      <c r="K162" s="439"/>
      <c r="L162" s="490" t="s">
        <v>591</v>
      </c>
      <c r="M162" s="440">
        <v>0</v>
      </c>
      <c r="N162" s="472" t="s">
        <v>52</v>
      </c>
      <c r="O162" s="439"/>
      <c r="P162" s="440" t="s">
        <v>238</v>
      </c>
      <c r="Q162" s="440">
        <v>0</v>
      </c>
      <c r="R162" s="316" t="s">
        <v>434</v>
      </c>
      <c r="S162" s="439"/>
      <c r="T162" s="440" t="s">
        <v>92</v>
      </c>
      <c r="U162" s="440">
        <v>0</v>
      </c>
      <c r="V162" s="316" t="s">
        <v>591</v>
      </c>
      <c r="W162" s="416"/>
      <c r="X162" s="417" t="s">
        <v>591</v>
      </c>
      <c r="Y162" s="417" t="s">
        <v>0</v>
      </c>
      <c r="Z162" s="316" t="s">
        <v>253</v>
      </c>
      <c r="AA162" s="463"/>
      <c r="AB162" s="440" t="s">
        <v>347</v>
      </c>
      <c r="AC162" s="440">
        <v>2.5000000000000001E-3</v>
      </c>
      <c r="AD162" s="472" t="s">
        <v>335</v>
      </c>
      <c r="AE162" s="308"/>
      <c r="AF162" s="477"/>
      <c r="AO162" s="488"/>
      <c r="BS162" s="157" t="str">
        <f>IF('INPUT &amp; OUTPUT'!$B$14="Reconfiguration of Lot",AK162,IF('INPUT &amp; OUTPUT'!$B$14="Material Change of Use",E162,""))</f>
        <v/>
      </c>
      <c r="BT162" s="161"/>
      <c r="BU162" s="161"/>
      <c r="BV162" s="161"/>
      <c r="BW162" s="157" t="str">
        <f>IF('INPUT &amp; OUTPUT'!$B$14="Reconfiguration of Lot",IF(AK162&lt;&gt;"",$AO$8,""),IF('INPUT &amp; OUTPUT'!$B$14="Material Change of Use",I162,""))</f>
        <v/>
      </c>
      <c r="BX162" s="161"/>
      <c r="BY162" s="161"/>
      <c r="BZ162" s="157" t="str">
        <f>IF('INPUT &amp; OUTPUT'!$B$14="Reconfiguration of Lot",IF(BW162&lt;&gt;"",$AR$8,""),IF('INPUT &amp; OUTPUT'!$B$14="Material Change of Use",L162,""))</f>
        <v/>
      </c>
      <c r="CA162" s="157" t="str">
        <f>IF('INPUT &amp; OUTPUT'!$B$14="Reconfiguration of Lot",IF(BW162&lt;&gt;"",$AS$8,""),IF('INPUT &amp; OUTPUT'!$B$14="Material Change of Use",M162,""))</f>
        <v/>
      </c>
      <c r="CB162" s="157" t="str">
        <f>IF('INPUT &amp; OUTPUT'!$B$14="Reconfiguration of Lot",AT162,IF('INPUT &amp; OUTPUT'!$B$14="Material Change of Use",N162,""))</f>
        <v/>
      </c>
      <c r="CC162" s="196"/>
      <c r="CD162" s="157" t="str">
        <f>IF('INPUT &amp; OUTPUT'!$B$14="Reconfiguration of Lot",AV162,IF('INPUT &amp; OUTPUT'!$B$14="Material Change of Use",P162,""))</f>
        <v/>
      </c>
      <c r="CE162" s="157" t="str">
        <f>IF('INPUT &amp; OUTPUT'!$B$14="Reconfiguration of Lot",AW162,IF('INPUT &amp; OUTPUT'!$B$14="Material Change of Use",Q162,""))</f>
        <v/>
      </c>
      <c r="CF162" s="157" t="str">
        <f>IF('INPUT &amp; OUTPUT'!$B$14="Reconfiguration of Lot",AX162,IF('INPUT &amp; OUTPUT'!$B$14="Material Change of Use",R162,""))</f>
        <v/>
      </c>
      <c r="CG162" s="196"/>
      <c r="CH162" s="157" t="str">
        <f>IF('INPUT &amp; OUTPUT'!$B$14="Reconfiguration of Lot",BA162,IF('INPUT &amp; OUTPUT'!$B$14="Material Change of Use",T162,""))</f>
        <v/>
      </c>
      <c r="CI162" s="157" t="str">
        <f>IF('INPUT &amp; OUTPUT'!$B$14="Reconfiguration of Lot",BB162,IF('INPUT &amp; OUTPUT'!$B$14="Material Change of Use",U162,""))</f>
        <v/>
      </c>
      <c r="CJ162" s="157" t="str">
        <f>IF('INPUT &amp; OUTPUT'!$B$14="Reconfiguration of Lot",BC162,IF('INPUT &amp; OUTPUT'!$B$14="Material Change of Use",V162,""))</f>
        <v/>
      </c>
      <c r="CK162" s="196"/>
      <c r="CL162" s="236"/>
      <c r="CM162" s="239"/>
      <c r="CN162" s="157" t="str">
        <f>IF('INPUT &amp; OUTPUT'!$B$14="Reconfiguration of Lot",BG162,IF('INPUT &amp; OUTPUT'!$B$14="Material Change of Use",X162,""))</f>
        <v/>
      </c>
      <c r="CO162" s="199" t="str">
        <f>IF('INPUT &amp; OUTPUT'!$B$14="Reconfiguration of Lot",BH162,IF('INPUT &amp; OUTPUT'!$B$14="Material Change of Use",Y162,""))</f>
        <v/>
      </c>
      <c r="CP162" s="157" t="str">
        <f>IF('INPUT &amp; OUTPUT'!$B$14="Reconfiguration of Lot",BI162,IF('INPUT &amp; OUTPUT'!$B$14="Material Change of Use",Z162,""))</f>
        <v/>
      </c>
      <c r="CQ162" s="161"/>
      <c r="CR162" s="244" t="str">
        <f>IF('INPUT &amp; OUTPUT'!$B$14="Reconfiguration of Lot",BJ162,IF('INPUT &amp; OUTPUT'!$B$14="Material Change of Use",AB162,""))</f>
        <v/>
      </c>
      <c r="CS162" s="198" t="str">
        <f>IF('INPUT &amp; OUTPUT'!$B$14="Reconfiguration of Lot",BK162,IF('INPUT &amp; OUTPUT'!$B$14="Material Change of Use",AC162,""))</f>
        <v/>
      </c>
      <c r="CT162" s="199" t="str">
        <f>IF('INPUT &amp; OUTPUT'!$B$14="Reconfiguration of Lot",BL162,IF('INPUT &amp; OUTPUT'!$B$14="Material Change of Use",AD162,""))</f>
        <v/>
      </c>
      <c r="CU162" s="161"/>
      <c r="CV162" s="161"/>
      <c r="CW162" s="160"/>
    </row>
    <row r="163" spans="3:101" ht="12.75" customHeight="1" x14ac:dyDescent="0.25">
      <c r="C163" s="471" t="s">
        <v>433</v>
      </c>
      <c r="D163" s="471" t="s">
        <v>621</v>
      </c>
      <c r="E163" s="472" t="s">
        <v>802</v>
      </c>
      <c r="F163" s="439"/>
      <c r="G163" s="439"/>
      <c r="H163" s="439"/>
      <c r="I163" s="472" t="s">
        <v>279</v>
      </c>
      <c r="J163" s="439"/>
      <c r="K163" s="439"/>
      <c r="L163" s="440" t="s">
        <v>392</v>
      </c>
      <c r="M163" s="440">
        <v>0.17199999999999999</v>
      </c>
      <c r="N163" s="472" t="s">
        <v>52</v>
      </c>
      <c r="O163" s="439"/>
      <c r="P163" s="440" t="s">
        <v>238</v>
      </c>
      <c r="Q163" s="440">
        <v>0</v>
      </c>
      <c r="R163" s="316" t="s">
        <v>434</v>
      </c>
      <c r="S163" s="439"/>
      <c r="T163" s="440" t="s">
        <v>92</v>
      </c>
      <c r="U163" s="440">
        <v>0</v>
      </c>
      <c r="V163" s="316" t="s">
        <v>591</v>
      </c>
      <c r="W163" s="416"/>
      <c r="X163" s="417" t="s">
        <v>591</v>
      </c>
      <c r="Y163" s="417" t="s">
        <v>0</v>
      </c>
      <c r="Z163" s="316" t="s">
        <v>253</v>
      </c>
      <c r="AA163" s="463"/>
      <c r="AB163" s="440" t="s">
        <v>347</v>
      </c>
      <c r="AC163" s="440">
        <v>2.5000000000000001E-3</v>
      </c>
      <c r="AD163" s="472" t="s">
        <v>334</v>
      </c>
      <c r="AE163" s="308"/>
      <c r="AF163" s="477"/>
      <c r="AO163" s="488"/>
      <c r="BS163" s="157" t="str">
        <f>IF('INPUT &amp; OUTPUT'!$B$14="Reconfiguration of Lot",AK163,IF('INPUT &amp; OUTPUT'!$B$14="Material Change of Use",E163,""))</f>
        <v/>
      </c>
      <c r="BT163" s="161"/>
      <c r="BU163" s="161"/>
      <c r="BV163" s="161"/>
      <c r="BW163" s="157" t="str">
        <f>IF('INPUT &amp; OUTPUT'!$B$14="Reconfiguration of Lot",IF(AK163&lt;&gt;"",$AO$8,""),IF('INPUT &amp; OUTPUT'!$B$14="Material Change of Use",I163,""))</f>
        <v/>
      </c>
      <c r="BX163" s="161"/>
      <c r="BY163" s="161"/>
      <c r="BZ163" s="157" t="str">
        <f>IF('INPUT &amp; OUTPUT'!$B$14="Reconfiguration of Lot",IF(BW163&lt;&gt;"",$AR$8,""),IF('INPUT &amp; OUTPUT'!$B$14="Material Change of Use",L163,""))</f>
        <v/>
      </c>
      <c r="CA163" s="157" t="str">
        <f>IF('INPUT &amp; OUTPUT'!$B$14="Reconfiguration of Lot",IF(BW163&lt;&gt;"",$AS$8,""),IF('INPUT &amp; OUTPUT'!$B$14="Material Change of Use",M163,""))</f>
        <v/>
      </c>
      <c r="CB163" s="157" t="str">
        <f>IF('INPUT &amp; OUTPUT'!$B$14="Reconfiguration of Lot",AT163,IF('INPUT &amp; OUTPUT'!$B$14="Material Change of Use",N163,""))</f>
        <v/>
      </c>
      <c r="CC163" s="196"/>
      <c r="CD163" s="157" t="str">
        <f>IF('INPUT &amp; OUTPUT'!$B$14="Reconfiguration of Lot",AV163,IF('INPUT &amp; OUTPUT'!$B$14="Material Change of Use",P163,""))</f>
        <v/>
      </c>
      <c r="CE163" s="157" t="str">
        <f>IF('INPUT &amp; OUTPUT'!$B$14="Reconfiguration of Lot",AW163,IF('INPUT &amp; OUTPUT'!$B$14="Material Change of Use",Q163,""))</f>
        <v/>
      </c>
      <c r="CF163" s="157" t="str">
        <f>IF('INPUT &amp; OUTPUT'!$B$14="Reconfiguration of Lot",AX163,IF('INPUT &amp; OUTPUT'!$B$14="Material Change of Use",R163,""))</f>
        <v/>
      </c>
      <c r="CG163" s="196"/>
      <c r="CH163" s="157" t="str">
        <f>IF('INPUT &amp; OUTPUT'!$B$14="Reconfiguration of Lot",BA163,IF('INPUT &amp; OUTPUT'!$B$14="Material Change of Use",T163,""))</f>
        <v/>
      </c>
      <c r="CI163" s="157" t="str">
        <f>IF('INPUT &amp; OUTPUT'!$B$14="Reconfiguration of Lot",BB163,IF('INPUT &amp; OUTPUT'!$B$14="Material Change of Use",U163,""))</f>
        <v/>
      </c>
      <c r="CJ163" s="157" t="str">
        <f>IF('INPUT &amp; OUTPUT'!$B$14="Reconfiguration of Lot",BC163,IF('INPUT &amp; OUTPUT'!$B$14="Material Change of Use",V163,""))</f>
        <v/>
      </c>
      <c r="CK163" s="196"/>
      <c r="CL163" s="236"/>
      <c r="CM163" s="239"/>
      <c r="CN163" s="157" t="str">
        <f>IF('INPUT &amp; OUTPUT'!$B$14="Reconfiguration of Lot",BG163,IF('INPUT &amp; OUTPUT'!$B$14="Material Change of Use",X163,""))</f>
        <v/>
      </c>
      <c r="CO163" s="199" t="str">
        <f>IF('INPUT &amp; OUTPUT'!$B$14="Reconfiguration of Lot",BH163,IF('INPUT &amp; OUTPUT'!$B$14="Material Change of Use",Y163,""))</f>
        <v/>
      </c>
      <c r="CP163" s="157" t="str">
        <f>IF('INPUT &amp; OUTPUT'!$B$14="Reconfiguration of Lot",BI163,IF('INPUT &amp; OUTPUT'!$B$14="Material Change of Use",Z163,""))</f>
        <v/>
      </c>
      <c r="CQ163" s="161"/>
      <c r="CR163" s="244" t="str">
        <f>IF('INPUT &amp; OUTPUT'!$B$14="Reconfiguration of Lot",BJ163,IF('INPUT &amp; OUTPUT'!$B$14="Material Change of Use",AB163,""))</f>
        <v/>
      </c>
      <c r="CS163" s="198" t="str">
        <f>IF('INPUT &amp; OUTPUT'!$B$14="Reconfiguration of Lot",BK163,IF('INPUT &amp; OUTPUT'!$B$14="Material Change of Use",AC163,""))</f>
        <v/>
      </c>
      <c r="CT163" s="199" t="str">
        <f>IF('INPUT &amp; OUTPUT'!$B$14="Reconfiguration of Lot",BL163,IF('INPUT &amp; OUTPUT'!$B$14="Material Change of Use",AD163,""))</f>
        <v/>
      </c>
      <c r="CU163" s="161"/>
      <c r="CV163" s="161"/>
      <c r="CW163" s="160"/>
    </row>
    <row r="164" spans="3:101" ht="12.75" customHeight="1" x14ac:dyDescent="0.25">
      <c r="C164" s="471" t="s">
        <v>433</v>
      </c>
      <c r="D164" s="471" t="s">
        <v>621</v>
      </c>
      <c r="E164" s="472" t="s">
        <v>803</v>
      </c>
      <c r="F164" s="439"/>
      <c r="G164" s="439"/>
      <c r="H164" s="439"/>
      <c r="I164" s="472" t="s">
        <v>279</v>
      </c>
      <c r="J164" s="311"/>
      <c r="K164" s="311"/>
      <c r="L164" s="440" t="s">
        <v>392</v>
      </c>
      <c r="M164" s="440">
        <v>0.17199999999999999</v>
      </c>
      <c r="N164" s="472" t="s">
        <v>52</v>
      </c>
      <c r="O164" s="311"/>
      <c r="P164" s="440" t="s">
        <v>238</v>
      </c>
      <c r="Q164" s="440">
        <v>0</v>
      </c>
      <c r="R164" s="316" t="s">
        <v>434</v>
      </c>
      <c r="S164" s="311"/>
      <c r="T164" s="440" t="s">
        <v>92</v>
      </c>
      <c r="U164" s="440">
        <v>0</v>
      </c>
      <c r="V164" s="316" t="s">
        <v>591</v>
      </c>
      <c r="W164" s="416"/>
      <c r="X164" s="417" t="s">
        <v>591</v>
      </c>
      <c r="Y164" s="417" t="s">
        <v>0</v>
      </c>
      <c r="Z164" s="316" t="s">
        <v>253</v>
      </c>
      <c r="AA164" s="312"/>
      <c r="AB164" s="440" t="s">
        <v>347</v>
      </c>
      <c r="AC164" s="440">
        <v>2.5000000000000001E-3</v>
      </c>
      <c r="AD164" s="472" t="s">
        <v>335</v>
      </c>
      <c r="AE164" s="311"/>
      <c r="AF164" s="477"/>
      <c r="AO164" s="488"/>
      <c r="BS164" s="157" t="str">
        <f>IF('INPUT &amp; OUTPUT'!$B$14="Reconfiguration of Lot",AK164,IF('INPUT &amp; OUTPUT'!$B$14="Material Change of Use",E164,""))</f>
        <v/>
      </c>
      <c r="BT164" s="161"/>
      <c r="BU164" s="161"/>
      <c r="BV164" s="161"/>
      <c r="BW164" s="157" t="str">
        <f>IF('INPUT &amp; OUTPUT'!$B$14="Reconfiguration of Lot",IF(AK164&lt;&gt;"",$AO$8,""),IF('INPUT &amp; OUTPUT'!$B$14="Material Change of Use",I164,""))</f>
        <v/>
      </c>
      <c r="BX164" s="161"/>
      <c r="BY164" s="161"/>
      <c r="BZ164" s="157" t="str">
        <f>IF('INPUT &amp; OUTPUT'!$B$14="Reconfiguration of Lot",IF(BW164&lt;&gt;"",$AR$8,""),IF('INPUT &amp; OUTPUT'!$B$14="Material Change of Use",L164,""))</f>
        <v/>
      </c>
      <c r="CA164" s="157" t="str">
        <f>IF('INPUT &amp; OUTPUT'!$B$14="Reconfiguration of Lot",IF(BW164&lt;&gt;"",$AS$8,""),IF('INPUT &amp; OUTPUT'!$B$14="Material Change of Use",M164,""))</f>
        <v/>
      </c>
      <c r="CB164" s="157" t="str">
        <f>IF('INPUT &amp; OUTPUT'!$B$14="Reconfiguration of Lot",AT164,IF('INPUT &amp; OUTPUT'!$B$14="Material Change of Use",N164,""))</f>
        <v/>
      </c>
      <c r="CC164" s="196"/>
      <c r="CD164" s="157" t="str">
        <f>IF('INPUT &amp; OUTPUT'!$B$14="Reconfiguration of Lot",AV164,IF('INPUT &amp; OUTPUT'!$B$14="Material Change of Use",P164,""))</f>
        <v/>
      </c>
      <c r="CE164" s="157" t="str">
        <f>IF('INPUT &amp; OUTPUT'!$B$14="Reconfiguration of Lot",AW164,IF('INPUT &amp; OUTPUT'!$B$14="Material Change of Use",Q164,""))</f>
        <v/>
      </c>
      <c r="CF164" s="157" t="str">
        <f>IF('INPUT &amp; OUTPUT'!$B$14="Reconfiguration of Lot",AX164,IF('INPUT &amp; OUTPUT'!$B$14="Material Change of Use",R164,""))</f>
        <v/>
      </c>
      <c r="CG164" s="196"/>
      <c r="CH164" s="157" t="str">
        <f>IF('INPUT &amp; OUTPUT'!$B$14="Reconfiguration of Lot",BA164,IF('INPUT &amp; OUTPUT'!$B$14="Material Change of Use",T164,""))</f>
        <v/>
      </c>
      <c r="CI164" s="157" t="str">
        <f>IF('INPUT &amp; OUTPUT'!$B$14="Reconfiguration of Lot",BB164,IF('INPUT &amp; OUTPUT'!$B$14="Material Change of Use",U164,""))</f>
        <v/>
      </c>
      <c r="CJ164" s="157" t="str">
        <f>IF('INPUT &amp; OUTPUT'!$B$14="Reconfiguration of Lot",BC164,IF('INPUT &amp; OUTPUT'!$B$14="Material Change of Use",V164,""))</f>
        <v/>
      </c>
      <c r="CK164" s="196"/>
      <c r="CL164" s="236"/>
      <c r="CM164" s="239"/>
      <c r="CN164" s="157" t="str">
        <f>IF('INPUT &amp; OUTPUT'!$B$14="Reconfiguration of Lot",BG164,IF('INPUT &amp; OUTPUT'!$B$14="Material Change of Use",X164,""))</f>
        <v/>
      </c>
      <c r="CO164" s="199" t="str">
        <f>IF('INPUT &amp; OUTPUT'!$B$14="Reconfiguration of Lot",BH164,IF('INPUT &amp; OUTPUT'!$B$14="Material Change of Use",Y164,""))</f>
        <v/>
      </c>
      <c r="CP164" s="157" t="str">
        <f>IF('INPUT &amp; OUTPUT'!$B$14="Reconfiguration of Lot",BI164,IF('INPUT &amp; OUTPUT'!$B$14="Material Change of Use",Z164,""))</f>
        <v/>
      </c>
      <c r="CQ164" s="161"/>
      <c r="CR164" s="244" t="str">
        <f>IF('INPUT &amp; OUTPUT'!$B$14="Reconfiguration of Lot",BJ164,IF('INPUT &amp; OUTPUT'!$B$14="Material Change of Use",AB164,""))</f>
        <v/>
      </c>
      <c r="CS164" s="198" t="str">
        <f>IF('INPUT &amp; OUTPUT'!$B$14="Reconfiguration of Lot",BK164,IF('INPUT &amp; OUTPUT'!$B$14="Material Change of Use",AC164,""))</f>
        <v/>
      </c>
      <c r="CT164" s="199" t="str">
        <f>IF('INPUT &amp; OUTPUT'!$B$14="Reconfiguration of Lot",BL164,IF('INPUT &amp; OUTPUT'!$B$14="Material Change of Use",AD164,""))</f>
        <v/>
      </c>
      <c r="CU164" s="161"/>
      <c r="CV164" s="161"/>
      <c r="CW164" s="160"/>
    </row>
    <row r="165" spans="3:101" ht="12.75" customHeight="1" x14ac:dyDescent="0.25">
      <c r="C165" s="471" t="s">
        <v>433</v>
      </c>
      <c r="D165" s="471" t="s">
        <v>428</v>
      </c>
      <c r="E165" s="472" t="s">
        <v>432</v>
      </c>
      <c r="F165" s="439"/>
      <c r="G165" s="439"/>
      <c r="H165" s="439"/>
      <c r="I165" s="472" t="s">
        <v>278</v>
      </c>
      <c r="J165" s="439"/>
      <c r="K165" s="439"/>
      <c r="L165" s="440" t="s">
        <v>399</v>
      </c>
      <c r="M165" s="440">
        <v>0.28000000000000003</v>
      </c>
      <c r="N165" s="472" t="s">
        <v>52</v>
      </c>
      <c r="O165" s="439"/>
      <c r="P165" s="440" t="s">
        <v>238</v>
      </c>
      <c r="Q165" s="440">
        <v>0</v>
      </c>
      <c r="R165" s="316" t="s">
        <v>434</v>
      </c>
      <c r="S165" s="439"/>
      <c r="T165" s="440" t="s">
        <v>92</v>
      </c>
      <c r="U165" s="440">
        <v>0</v>
      </c>
      <c r="V165" s="316" t="s">
        <v>591</v>
      </c>
      <c r="W165" s="416"/>
      <c r="X165" s="417" t="s">
        <v>591</v>
      </c>
      <c r="Y165" s="417" t="s">
        <v>0</v>
      </c>
      <c r="Z165" s="316" t="s">
        <v>253</v>
      </c>
      <c r="AA165" s="463"/>
      <c r="AB165" s="440" t="s">
        <v>347</v>
      </c>
      <c r="AC165" s="440">
        <v>2.5000000000000001E-3</v>
      </c>
      <c r="AD165" s="472" t="s">
        <v>334</v>
      </c>
      <c r="AE165" s="308"/>
      <c r="AF165" s="477"/>
      <c r="AO165" s="488"/>
      <c r="BS165" s="157" t="str">
        <f>IF('INPUT &amp; OUTPUT'!$B$14="Reconfiguration of Lot",AK165,IF('INPUT &amp; OUTPUT'!$B$14="Material Change of Use",E165,""))</f>
        <v/>
      </c>
      <c r="BT165" s="161"/>
      <c r="BU165" s="161"/>
      <c r="BV165" s="161"/>
      <c r="BW165" s="157" t="str">
        <f>IF('INPUT &amp; OUTPUT'!$B$14="Reconfiguration of Lot",IF(AK165&lt;&gt;"",$AO$8,""),IF('INPUT &amp; OUTPUT'!$B$14="Material Change of Use",I165,""))</f>
        <v/>
      </c>
      <c r="BX165" s="161"/>
      <c r="BY165" s="161"/>
      <c r="BZ165" s="157" t="str">
        <f>IF('INPUT &amp; OUTPUT'!$B$14="Reconfiguration of Lot",IF(BW165&lt;&gt;"",$AR$8,""),IF('INPUT &amp; OUTPUT'!$B$14="Material Change of Use",L165,""))</f>
        <v/>
      </c>
      <c r="CA165" s="157" t="str">
        <f>IF('INPUT &amp; OUTPUT'!$B$14="Reconfiguration of Lot",IF(BW165&lt;&gt;"",$AS$8,""),IF('INPUT &amp; OUTPUT'!$B$14="Material Change of Use",M165,""))</f>
        <v/>
      </c>
      <c r="CB165" s="157" t="str">
        <f>IF('INPUT &amp; OUTPUT'!$B$14="Reconfiguration of Lot",AT165,IF('INPUT &amp; OUTPUT'!$B$14="Material Change of Use",N165,""))</f>
        <v/>
      </c>
      <c r="CC165" s="196"/>
      <c r="CD165" s="157" t="str">
        <f>IF('INPUT &amp; OUTPUT'!$B$14="Reconfiguration of Lot",AV165,IF('INPUT &amp; OUTPUT'!$B$14="Material Change of Use",P165,""))</f>
        <v/>
      </c>
      <c r="CE165" s="157" t="str">
        <f>IF('INPUT &amp; OUTPUT'!$B$14="Reconfiguration of Lot",AW165,IF('INPUT &amp; OUTPUT'!$B$14="Material Change of Use",Q165,""))</f>
        <v/>
      </c>
      <c r="CF165" s="157" t="str">
        <f>IF('INPUT &amp; OUTPUT'!$B$14="Reconfiguration of Lot",AX165,IF('INPUT &amp; OUTPUT'!$B$14="Material Change of Use",R165,""))</f>
        <v/>
      </c>
      <c r="CG165" s="196"/>
      <c r="CH165" s="157" t="str">
        <f>IF('INPUT &amp; OUTPUT'!$B$14="Reconfiguration of Lot",BA165,IF('INPUT &amp; OUTPUT'!$B$14="Material Change of Use",T165,""))</f>
        <v/>
      </c>
      <c r="CI165" s="157" t="str">
        <f>IF('INPUT &amp; OUTPUT'!$B$14="Reconfiguration of Lot",BB165,IF('INPUT &amp; OUTPUT'!$B$14="Material Change of Use",U165,""))</f>
        <v/>
      </c>
      <c r="CJ165" s="157" t="str">
        <f>IF('INPUT &amp; OUTPUT'!$B$14="Reconfiguration of Lot",BC165,IF('INPUT &amp; OUTPUT'!$B$14="Material Change of Use",V165,""))</f>
        <v/>
      </c>
      <c r="CK165" s="196"/>
      <c r="CL165" s="236"/>
      <c r="CM165" s="239"/>
      <c r="CN165" s="157" t="str">
        <f>IF('INPUT &amp; OUTPUT'!$B$14="Reconfiguration of Lot",BG165,IF('INPUT &amp; OUTPUT'!$B$14="Material Change of Use",X165,""))</f>
        <v/>
      </c>
      <c r="CO165" s="199" t="str">
        <f>IF('INPUT &amp; OUTPUT'!$B$14="Reconfiguration of Lot",BH165,IF('INPUT &amp; OUTPUT'!$B$14="Material Change of Use",Y165,""))</f>
        <v/>
      </c>
      <c r="CP165" s="157" t="str">
        <f>IF('INPUT &amp; OUTPUT'!$B$14="Reconfiguration of Lot",BI165,IF('INPUT &amp; OUTPUT'!$B$14="Material Change of Use",Z165,""))</f>
        <v/>
      </c>
      <c r="CQ165" s="161"/>
      <c r="CR165" s="244" t="str">
        <f>IF('INPUT &amp; OUTPUT'!$B$14="Reconfiguration of Lot",BJ165,IF('INPUT &amp; OUTPUT'!$B$14="Material Change of Use",AB165,""))</f>
        <v/>
      </c>
      <c r="CS165" s="198" t="str">
        <f>IF('INPUT &amp; OUTPUT'!$B$14="Reconfiguration of Lot",BK165,IF('INPUT &amp; OUTPUT'!$B$14="Material Change of Use",AC165,""))</f>
        <v/>
      </c>
      <c r="CT165" s="199" t="str">
        <f>IF('INPUT &amp; OUTPUT'!$B$14="Reconfiguration of Lot",BL165,IF('INPUT &amp; OUTPUT'!$B$14="Material Change of Use",AD165,""))</f>
        <v/>
      </c>
      <c r="CU165" s="161"/>
      <c r="CV165" s="161"/>
      <c r="CW165" s="160"/>
    </row>
    <row r="166" spans="3:101" ht="12.75" customHeight="1" x14ac:dyDescent="0.25">
      <c r="C166" s="471" t="s">
        <v>433</v>
      </c>
      <c r="D166" s="471" t="s">
        <v>428</v>
      </c>
      <c r="E166" s="472" t="s">
        <v>435</v>
      </c>
      <c r="F166" s="439"/>
      <c r="G166" s="439"/>
      <c r="H166" s="439"/>
      <c r="I166" s="472" t="s">
        <v>278</v>
      </c>
      <c r="J166" s="311"/>
      <c r="K166" s="311"/>
      <c r="L166" s="440" t="s">
        <v>399</v>
      </c>
      <c r="M166" s="440">
        <v>0.28000000000000003</v>
      </c>
      <c r="N166" s="472" t="s">
        <v>52</v>
      </c>
      <c r="O166" s="311"/>
      <c r="P166" s="440" t="s">
        <v>238</v>
      </c>
      <c r="Q166" s="440">
        <v>0</v>
      </c>
      <c r="R166" s="316" t="s">
        <v>434</v>
      </c>
      <c r="S166" s="311"/>
      <c r="T166" s="440" t="s">
        <v>92</v>
      </c>
      <c r="U166" s="440">
        <v>0</v>
      </c>
      <c r="V166" s="316" t="s">
        <v>591</v>
      </c>
      <c r="W166" s="416"/>
      <c r="X166" s="417" t="s">
        <v>591</v>
      </c>
      <c r="Y166" s="417" t="s">
        <v>0</v>
      </c>
      <c r="Z166" s="316" t="s">
        <v>253</v>
      </c>
      <c r="AA166" s="312"/>
      <c r="AB166" s="440" t="s">
        <v>347</v>
      </c>
      <c r="AC166" s="440">
        <v>2.5000000000000001E-3</v>
      </c>
      <c r="AD166" s="472" t="s">
        <v>335</v>
      </c>
      <c r="AE166" s="311"/>
      <c r="AF166" s="477"/>
      <c r="AO166" s="488"/>
      <c r="BS166" s="157" t="str">
        <f>IF('INPUT &amp; OUTPUT'!$B$14="Reconfiguration of Lot",AK166,IF('INPUT &amp; OUTPUT'!$B$14="Material Change of Use",E166,""))</f>
        <v/>
      </c>
      <c r="BT166" s="161"/>
      <c r="BU166" s="161"/>
      <c r="BV166" s="161"/>
      <c r="BW166" s="157" t="str">
        <f>IF('INPUT &amp; OUTPUT'!$B$14="Reconfiguration of Lot",IF(AK166&lt;&gt;"",$AO$8,""),IF('INPUT &amp; OUTPUT'!$B$14="Material Change of Use",I166,""))</f>
        <v/>
      </c>
      <c r="BX166" s="161"/>
      <c r="BY166" s="161"/>
      <c r="BZ166" s="157" t="str">
        <f>IF('INPUT &amp; OUTPUT'!$B$14="Reconfiguration of Lot",IF(BW166&lt;&gt;"",$AR$8,""),IF('INPUT &amp; OUTPUT'!$B$14="Material Change of Use",L166,""))</f>
        <v/>
      </c>
      <c r="CA166" s="157" t="str">
        <f>IF('INPUT &amp; OUTPUT'!$B$14="Reconfiguration of Lot",IF(BW166&lt;&gt;"",$AS$8,""),IF('INPUT &amp; OUTPUT'!$B$14="Material Change of Use",M166,""))</f>
        <v/>
      </c>
      <c r="CB166" s="157" t="str">
        <f>IF('INPUT &amp; OUTPUT'!$B$14="Reconfiguration of Lot",AT166,IF('INPUT &amp; OUTPUT'!$B$14="Material Change of Use",N166,""))</f>
        <v/>
      </c>
      <c r="CC166" s="196"/>
      <c r="CD166" s="157" t="str">
        <f>IF('INPUT &amp; OUTPUT'!$B$14="Reconfiguration of Lot",AV166,IF('INPUT &amp; OUTPUT'!$B$14="Material Change of Use",P166,""))</f>
        <v/>
      </c>
      <c r="CE166" s="157" t="str">
        <f>IF('INPUT &amp; OUTPUT'!$B$14="Reconfiguration of Lot",AW166,IF('INPUT &amp; OUTPUT'!$B$14="Material Change of Use",Q166,""))</f>
        <v/>
      </c>
      <c r="CF166" s="157" t="str">
        <f>IF('INPUT &amp; OUTPUT'!$B$14="Reconfiguration of Lot",AX166,IF('INPUT &amp; OUTPUT'!$B$14="Material Change of Use",R166,""))</f>
        <v/>
      </c>
      <c r="CG166" s="196"/>
      <c r="CH166" s="157" t="str">
        <f>IF('INPUT &amp; OUTPUT'!$B$14="Reconfiguration of Lot",BA166,IF('INPUT &amp; OUTPUT'!$B$14="Material Change of Use",T166,""))</f>
        <v/>
      </c>
      <c r="CI166" s="157" t="str">
        <f>IF('INPUT &amp; OUTPUT'!$B$14="Reconfiguration of Lot",BB166,IF('INPUT &amp; OUTPUT'!$B$14="Material Change of Use",U166,""))</f>
        <v/>
      </c>
      <c r="CJ166" s="157" t="str">
        <f>IF('INPUT &amp; OUTPUT'!$B$14="Reconfiguration of Lot",BC166,IF('INPUT &amp; OUTPUT'!$B$14="Material Change of Use",V166,""))</f>
        <v/>
      </c>
      <c r="CK166" s="196"/>
      <c r="CL166" s="236"/>
      <c r="CM166" s="239"/>
      <c r="CN166" s="157" t="str">
        <f>IF('INPUT &amp; OUTPUT'!$B$14="Reconfiguration of Lot",BG166,IF('INPUT &amp; OUTPUT'!$B$14="Material Change of Use",X166,""))</f>
        <v/>
      </c>
      <c r="CO166" s="199" t="str">
        <f>IF('INPUT &amp; OUTPUT'!$B$14="Reconfiguration of Lot",BH166,IF('INPUT &amp; OUTPUT'!$B$14="Material Change of Use",Y166,""))</f>
        <v/>
      </c>
      <c r="CP166" s="157" t="str">
        <f>IF('INPUT &amp; OUTPUT'!$B$14="Reconfiguration of Lot",BI166,IF('INPUT &amp; OUTPUT'!$B$14="Material Change of Use",Z166,""))</f>
        <v/>
      </c>
      <c r="CQ166" s="161"/>
      <c r="CR166" s="244" t="str">
        <f>IF('INPUT &amp; OUTPUT'!$B$14="Reconfiguration of Lot",BJ166,IF('INPUT &amp; OUTPUT'!$B$14="Material Change of Use",AB166,""))</f>
        <v/>
      </c>
      <c r="CS166" s="198" t="str">
        <f>IF('INPUT &amp; OUTPUT'!$B$14="Reconfiguration of Lot",BK166,IF('INPUT &amp; OUTPUT'!$B$14="Material Change of Use",AC166,""))</f>
        <v/>
      </c>
      <c r="CT166" s="199" t="str">
        <f>IF('INPUT &amp; OUTPUT'!$B$14="Reconfiguration of Lot",BL166,IF('INPUT &amp; OUTPUT'!$B$14="Material Change of Use",AD166,""))</f>
        <v/>
      </c>
      <c r="CU166" s="161"/>
      <c r="CV166" s="161"/>
      <c r="CW166" s="160"/>
    </row>
    <row r="167" spans="3:101" ht="12.75" customHeight="1" x14ac:dyDescent="0.25">
      <c r="C167" s="471" t="s">
        <v>433</v>
      </c>
      <c r="D167" s="471" t="s">
        <v>428</v>
      </c>
      <c r="E167" s="472" t="s">
        <v>436</v>
      </c>
      <c r="F167" s="439"/>
      <c r="G167" s="439"/>
      <c r="H167" s="439"/>
      <c r="I167" s="472" t="s">
        <v>279</v>
      </c>
      <c r="J167" s="309"/>
      <c r="K167" s="309"/>
      <c r="L167" s="440" t="s">
        <v>392</v>
      </c>
      <c r="M167" s="440">
        <v>0.17199999999999999</v>
      </c>
      <c r="N167" s="472" t="s">
        <v>52</v>
      </c>
      <c r="O167" s="362"/>
      <c r="P167" s="440" t="s">
        <v>238</v>
      </c>
      <c r="Q167" s="440">
        <v>0</v>
      </c>
      <c r="R167" s="316" t="s">
        <v>434</v>
      </c>
      <c r="S167" s="416"/>
      <c r="T167" s="440" t="s">
        <v>92</v>
      </c>
      <c r="U167" s="440">
        <v>0</v>
      </c>
      <c r="V167" s="316" t="s">
        <v>591</v>
      </c>
      <c r="W167" s="416"/>
      <c r="X167" s="417" t="s">
        <v>591</v>
      </c>
      <c r="Y167" s="417" t="s">
        <v>0</v>
      </c>
      <c r="Z167" s="316" t="s">
        <v>253</v>
      </c>
      <c r="AA167" s="310"/>
      <c r="AB167" s="440" t="s">
        <v>347</v>
      </c>
      <c r="AC167" s="440">
        <v>2.5000000000000001E-3</v>
      </c>
      <c r="AD167" s="472" t="s">
        <v>334</v>
      </c>
      <c r="AE167" s="309"/>
      <c r="AF167" s="477"/>
      <c r="AO167" s="488"/>
      <c r="BS167" s="157" t="str">
        <f>IF('INPUT &amp; OUTPUT'!$B$14="Reconfiguration of Lot",AK167,IF('INPUT &amp; OUTPUT'!$B$14="Material Change of Use",E167,""))</f>
        <v/>
      </c>
      <c r="BT167" s="161"/>
      <c r="BU167" s="161"/>
      <c r="BV167" s="161"/>
      <c r="BW167" s="157" t="str">
        <f>IF('INPUT &amp; OUTPUT'!$B$14="Reconfiguration of Lot",IF(AK167&lt;&gt;"",$AO$8,""),IF('INPUT &amp; OUTPUT'!$B$14="Material Change of Use",I167,""))</f>
        <v/>
      </c>
      <c r="BX167" s="161"/>
      <c r="BY167" s="161"/>
      <c r="BZ167" s="157" t="str">
        <f>IF('INPUT &amp; OUTPUT'!$B$14="Reconfiguration of Lot",IF(BW167&lt;&gt;"",$AR$8,""),IF('INPUT &amp; OUTPUT'!$B$14="Material Change of Use",L167,""))</f>
        <v/>
      </c>
      <c r="CA167" s="157" t="str">
        <f>IF('INPUT &amp; OUTPUT'!$B$14="Reconfiguration of Lot",IF(BW167&lt;&gt;"",$AS$8,""),IF('INPUT &amp; OUTPUT'!$B$14="Material Change of Use",M167,""))</f>
        <v/>
      </c>
      <c r="CB167" s="157" t="str">
        <f>IF('INPUT &amp; OUTPUT'!$B$14="Reconfiguration of Lot",AT167,IF('INPUT &amp; OUTPUT'!$B$14="Material Change of Use",N167,""))</f>
        <v/>
      </c>
      <c r="CC167" s="196"/>
      <c r="CD167" s="157" t="str">
        <f>IF('INPUT &amp; OUTPUT'!$B$14="Reconfiguration of Lot",AV167,IF('INPUT &amp; OUTPUT'!$B$14="Material Change of Use",P167,""))</f>
        <v/>
      </c>
      <c r="CE167" s="157" t="str">
        <f>IF('INPUT &amp; OUTPUT'!$B$14="Reconfiguration of Lot",AW167,IF('INPUT &amp; OUTPUT'!$B$14="Material Change of Use",Q167,""))</f>
        <v/>
      </c>
      <c r="CF167" s="157" t="str">
        <f>IF('INPUT &amp; OUTPUT'!$B$14="Reconfiguration of Lot",AX167,IF('INPUT &amp; OUTPUT'!$B$14="Material Change of Use",R167,""))</f>
        <v/>
      </c>
      <c r="CG167" s="196"/>
      <c r="CH167" s="157" t="str">
        <f>IF('INPUT &amp; OUTPUT'!$B$14="Reconfiguration of Lot",BA167,IF('INPUT &amp; OUTPUT'!$B$14="Material Change of Use",T167,""))</f>
        <v/>
      </c>
      <c r="CI167" s="157" t="str">
        <f>IF('INPUT &amp; OUTPUT'!$B$14="Reconfiguration of Lot",BB167,IF('INPUT &amp; OUTPUT'!$B$14="Material Change of Use",U167,""))</f>
        <v/>
      </c>
      <c r="CJ167" s="157" t="str">
        <f>IF('INPUT &amp; OUTPUT'!$B$14="Reconfiguration of Lot",BC167,IF('INPUT &amp; OUTPUT'!$B$14="Material Change of Use",V167,""))</f>
        <v/>
      </c>
      <c r="CK167" s="196"/>
      <c r="CL167" s="236"/>
      <c r="CM167" s="239"/>
      <c r="CN167" s="157" t="str">
        <f>IF('INPUT &amp; OUTPUT'!$B$14="Reconfiguration of Lot",BG167,IF('INPUT &amp; OUTPUT'!$B$14="Material Change of Use",X167,""))</f>
        <v/>
      </c>
      <c r="CO167" s="199" t="str">
        <f>IF('INPUT &amp; OUTPUT'!$B$14="Reconfiguration of Lot",BH167,IF('INPUT &amp; OUTPUT'!$B$14="Material Change of Use",Y167,""))</f>
        <v/>
      </c>
      <c r="CP167" s="157" t="str">
        <f>IF('INPUT &amp; OUTPUT'!$B$14="Reconfiguration of Lot",BI167,IF('INPUT &amp; OUTPUT'!$B$14="Material Change of Use",Z167,""))</f>
        <v/>
      </c>
      <c r="CQ167" s="161"/>
      <c r="CR167" s="244" t="str">
        <f>IF('INPUT &amp; OUTPUT'!$B$14="Reconfiguration of Lot",BJ167,IF('INPUT &amp; OUTPUT'!$B$14="Material Change of Use",AB167,""))</f>
        <v/>
      </c>
      <c r="CS167" s="198" t="str">
        <f>IF('INPUT &amp; OUTPUT'!$B$14="Reconfiguration of Lot",BK167,IF('INPUT &amp; OUTPUT'!$B$14="Material Change of Use",AC167,""))</f>
        <v/>
      </c>
      <c r="CT167" s="199" t="str">
        <f>IF('INPUT &amp; OUTPUT'!$B$14="Reconfiguration of Lot",BL167,IF('INPUT &amp; OUTPUT'!$B$14="Material Change of Use",AD167,""))</f>
        <v/>
      </c>
      <c r="CU167" s="161"/>
      <c r="CV167" s="161"/>
      <c r="CW167" s="160"/>
    </row>
    <row r="168" spans="3:101" ht="12.75" customHeight="1" x14ac:dyDescent="0.25">
      <c r="C168" s="471" t="s">
        <v>433</v>
      </c>
      <c r="D168" s="471" t="s">
        <v>428</v>
      </c>
      <c r="E168" s="472" t="s">
        <v>437</v>
      </c>
      <c r="F168" s="309"/>
      <c r="G168" s="439"/>
      <c r="H168" s="439"/>
      <c r="I168" s="472" t="s">
        <v>279</v>
      </c>
      <c r="J168" s="309"/>
      <c r="K168" s="309"/>
      <c r="L168" s="440" t="s">
        <v>392</v>
      </c>
      <c r="M168" s="440">
        <v>0.17199999999999999</v>
      </c>
      <c r="N168" s="472" t="s">
        <v>52</v>
      </c>
      <c r="O168" s="416"/>
      <c r="P168" s="440" t="s">
        <v>238</v>
      </c>
      <c r="Q168" s="440">
        <v>0</v>
      </c>
      <c r="R168" s="316" t="s">
        <v>434</v>
      </c>
      <c r="S168" s="416"/>
      <c r="T168" s="440" t="s">
        <v>92</v>
      </c>
      <c r="U168" s="440">
        <v>0</v>
      </c>
      <c r="V168" s="316" t="s">
        <v>591</v>
      </c>
      <c r="W168" s="416"/>
      <c r="X168" s="417" t="s">
        <v>591</v>
      </c>
      <c r="Y168" s="417" t="s">
        <v>0</v>
      </c>
      <c r="Z168" s="316" t="s">
        <v>253</v>
      </c>
      <c r="AA168" s="310"/>
      <c r="AB168" s="440" t="s">
        <v>347</v>
      </c>
      <c r="AC168" s="440">
        <v>2.5000000000000001E-3</v>
      </c>
      <c r="AD168" s="472" t="s">
        <v>335</v>
      </c>
      <c r="AE168" s="309"/>
      <c r="AF168" s="477"/>
      <c r="AO168" s="488"/>
      <c r="BS168" s="157" t="str">
        <f>IF('INPUT &amp; OUTPUT'!$B$14="Reconfiguration of Lot",AK168,IF('INPUT &amp; OUTPUT'!$B$14="Material Change of Use",E168,""))</f>
        <v/>
      </c>
      <c r="BT168" s="161"/>
      <c r="BU168" s="161"/>
      <c r="BV168" s="161"/>
      <c r="BW168" s="157" t="str">
        <f>IF('INPUT &amp; OUTPUT'!$B$14="Reconfiguration of Lot",IF(AK168&lt;&gt;"",$AO$8,""),IF('INPUT &amp; OUTPUT'!$B$14="Material Change of Use",I168,""))</f>
        <v/>
      </c>
      <c r="BX168" s="161"/>
      <c r="BY168" s="161"/>
      <c r="BZ168" s="157" t="str">
        <f>IF('INPUT &amp; OUTPUT'!$B$14="Reconfiguration of Lot",IF(BW168&lt;&gt;"",$AR$8,""),IF('INPUT &amp; OUTPUT'!$B$14="Material Change of Use",L168,""))</f>
        <v/>
      </c>
      <c r="CA168" s="157" t="str">
        <f>IF('INPUT &amp; OUTPUT'!$B$14="Reconfiguration of Lot",IF(BW168&lt;&gt;"",$AS$8,""),IF('INPUT &amp; OUTPUT'!$B$14="Material Change of Use",M168,""))</f>
        <v/>
      </c>
      <c r="CB168" s="157" t="str">
        <f>IF('INPUT &amp; OUTPUT'!$B$14="Reconfiguration of Lot",AT168,IF('INPUT &amp; OUTPUT'!$B$14="Material Change of Use",N168,""))</f>
        <v/>
      </c>
      <c r="CC168" s="196"/>
      <c r="CD168" s="157" t="str">
        <f>IF('INPUT &amp; OUTPUT'!$B$14="Reconfiguration of Lot",AV168,IF('INPUT &amp; OUTPUT'!$B$14="Material Change of Use",P168,""))</f>
        <v/>
      </c>
      <c r="CE168" s="157" t="str">
        <f>IF('INPUT &amp; OUTPUT'!$B$14="Reconfiguration of Lot",AW168,IF('INPUT &amp; OUTPUT'!$B$14="Material Change of Use",Q168,""))</f>
        <v/>
      </c>
      <c r="CF168" s="157" t="str">
        <f>IF('INPUT &amp; OUTPUT'!$B$14="Reconfiguration of Lot",AX168,IF('INPUT &amp; OUTPUT'!$B$14="Material Change of Use",R168,""))</f>
        <v/>
      </c>
      <c r="CG168" s="196"/>
      <c r="CH168" s="157" t="str">
        <f>IF('INPUT &amp; OUTPUT'!$B$14="Reconfiguration of Lot",BA168,IF('INPUT &amp; OUTPUT'!$B$14="Material Change of Use",T168,""))</f>
        <v/>
      </c>
      <c r="CI168" s="157" t="str">
        <f>IF('INPUT &amp; OUTPUT'!$B$14="Reconfiguration of Lot",BB168,IF('INPUT &amp; OUTPUT'!$B$14="Material Change of Use",U168,""))</f>
        <v/>
      </c>
      <c r="CJ168" s="157" t="str">
        <f>IF('INPUT &amp; OUTPUT'!$B$14="Reconfiguration of Lot",BC168,IF('INPUT &amp; OUTPUT'!$B$14="Material Change of Use",V168,""))</f>
        <v/>
      </c>
      <c r="CK168" s="196"/>
      <c r="CL168" s="236"/>
      <c r="CM168" s="239"/>
      <c r="CN168" s="157" t="str">
        <f>IF('INPUT &amp; OUTPUT'!$B$14="Reconfiguration of Lot",BG168,IF('INPUT &amp; OUTPUT'!$B$14="Material Change of Use",X168,""))</f>
        <v/>
      </c>
      <c r="CO168" s="199" t="str">
        <f>IF('INPUT &amp; OUTPUT'!$B$14="Reconfiguration of Lot",BH168,IF('INPUT &amp; OUTPUT'!$B$14="Material Change of Use",Y168,""))</f>
        <v/>
      </c>
      <c r="CP168" s="157" t="str">
        <f>IF('INPUT &amp; OUTPUT'!$B$14="Reconfiguration of Lot",BI168,IF('INPUT &amp; OUTPUT'!$B$14="Material Change of Use",Z168,""))</f>
        <v/>
      </c>
      <c r="CQ168" s="161"/>
      <c r="CR168" s="244" t="str">
        <f>IF('INPUT &amp; OUTPUT'!$B$14="Reconfiguration of Lot",BJ168,IF('INPUT &amp; OUTPUT'!$B$14="Material Change of Use",AB168,""))</f>
        <v/>
      </c>
      <c r="CS168" s="198" t="str">
        <f>IF('INPUT &amp; OUTPUT'!$B$14="Reconfiguration of Lot",BK168,IF('INPUT &amp; OUTPUT'!$B$14="Material Change of Use",AC168,""))</f>
        <v/>
      </c>
      <c r="CT168" s="199" t="str">
        <f>IF('INPUT &amp; OUTPUT'!$B$14="Reconfiguration of Lot",BL168,IF('INPUT &amp; OUTPUT'!$B$14="Material Change of Use",AD168,""))</f>
        <v/>
      </c>
      <c r="CU168" s="161"/>
      <c r="CV168" s="161"/>
      <c r="CW168" s="160"/>
    </row>
    <row r="169" spans="3:101" ht="12.75" customHeight="1" x14ac:dyDescent="0.25">
      <c r="C169" s="437" t="s">
        <v>456</v>
      </c>
      <c r="D169" s="471" t="s">
        <v>457</v>
      </c>
      <c r="E169" s="316" t="s">
        <v>456</v>
      </c>
      <c r="F169" s="439"/>
      <c r="G169" s="439"/>
      <c r="H169" s="439"/>
      <c r="I169" s="472" t="s">
        <v>93</v>
      </c>
      <c r="J169" s="311"/>
      <c r="K169" s="311"/>
      <c r="L169" s="440" t="s">
        <v>92</v>
      </c>
      <c r="M169" s="440">
        <v>0</v>
      </c>
      <c r="N169" s="472" t="s">
        <v>93</v>
      </c>
      <c r="O169" s="311"/>
      <c r="P169" s="440" t="s">
        <v>238</v>
      </c>
      <c r="Q169" s="440">
        <v>0</v>
      </c>
      <c r="R169" s="472" t="s">
        <v>93</v>
      </c>
      <c r="S169" s="311"/>
      <c r="T169" s="440" t="s">
        <v>92</v>
      </c>
      <c r="U169" s="440">
        <v>0</v>
      </c>
      <c r="V169" s="316" t="s">
        <v>591</v>
      </c>
      <c r="W169" s="416"/>
      <c r="X169" s="417" t="s">
        <v>591</v>
      </c>
      <c r="Y169" s="417" t="s">
        <v>0</v>
      </c>
      <c r="Z169" s="316" t="s">
        <v>591</v>
      </c>
      <c r="AA169" s="312"/>
      <c r="AB169" s="440" t="s">
        <v>591</v>
      </c>
      <c r="AC169" s="440">
        <v>0</v>
      </c>
      <c r="AD169" s="316" t="s">
        <v>67</v>
      </c>
      <c r="AE169" s="476"/>
      <c r="AF169" s="477"/>
      <c r="AO169" s="488"/>
      <c r="BS169" s="157" t="str">
        <f>IF('INPUT &amp; OUTPUT'!$B$14="Reconfiguration of Lot",AK169,IF('INPUT &amp; OUTPUT'!$B$14="Material Change of Use",E169,""))</f>
        <v/>
      </c>
      <c r="BT169" s="161"/>
      <c r="BU169" s="161"/>
      <c r="BV169" s="161"/>
      <c r="BW169" s="157" t="str">
        <f>IF('INPUT &amp; OUTPUT'!$B$14="Reconfiguration of Lot",IF(AK169&lt;&gt;"",$AO$8,""),IF('INPUT &amp; OUTPUT'!$B$14="Material Change of Use",I169,""))</f>
        <v/>
      </c>
      <c r="BX169" s="161"/>
      <c r="BY169" s="161"/>
      <c r="BZ169" s="157" t="str">
        <f>IF('INPUT &amp; OUTPUT'!$B$14="Reconfiguration of Lot",IF(BW169&lt;&gt;"",$AR$8,""),IF('INPUT &amp; OUTPUT'!$B$14="Material Change of Use",L169,""))</f>
        <v/>
      </c>
      <c r="CA169" s="157" t="str">
        <f>IF('INPUT &amp; OUTPUT'!$B$14="Reconfiguration of Lot",IF(BW169&lt;&gt;"",$AS$8,""),IF('INPUT &amp; OUTPUT'!$B$14="Material Change of Use",M169,""))</f>
        <v/>
      </c>
      <c r="CB169" s="157" t="str">
        <f>IF('INPUT &amp; OUTPUT'!$B$14="Reconfiguration of Lot",AT169,IF('INPUT &amp; OUTPUT'!$B$14="Material Change of Use",N169,""))</f>
        <v/>
      </c>
      <c r="CC169" s="196"/>
      <c r="CD169" s="157" t="str">
        <f>IF('INPUT &amp; OUTPUT'!$B$14="Reconfiguration of Lot",AV169,IF('INPUT &amp; OUTPUT'!$B$14="Material Change of Use",P169,""))</f>
        <v/>
      </c>
      <c r="CE169" s="157" t="str">
        <f>IF('INPUT &amp; OUTPUT'!$B$14="Reconfiguration of Lot",AW169,IF('INPUT &amp; OUTPUT'!$B$14="Material Change of Use",Q169,""))</f>
        <v/>
      </c>
      <c r="CF169" s="157" t="str">
        <f>IF('INPUT &amp; OUTPUT'!$B$14="Reconfiguration of Lot",AX169,IF('INPUT &amp; OUTPUT'!$B$14="Material Change of Use",R169,""))</f>
        <v/>
      </c>
      <c r="CG169" s="196"/>
      <c r="CH169" s="157" t="str">
        <f>IF('INPUT &amp; OUTPUT'!$B$14="Reconfiguration of Lot",BA169,IF('INPUT &amp; OUTPUT'!$B$14="Material Change of Use",T169,""))</f>
        <v/>
      </c>
      <c r="CI169" s="157" t="str">
        <f>IF('INPUT &amp; OUTPUT'!$B$14="Reconfiguration of Lot",BB169,IF('INPUT &amp; OUTPUT'!$B$14="Material Change of Use",U169,""))</f>
        <v/>
      </c>
      <c r="CJ169" s="157" t="str">
        <f>IF('INPUT &amp; OUTPUT'!$B$14="Reconfiguration of Lot",BC169,IF('INPUT &amp; OUTPUT'!$B$14="Material Change of Use",V169,""))</f>
        <v/>
      </c>
      <c r="CK169" s="196"/>
      <c r="CL169" s="236"/>
      <c r="CM169" s="239"/>
      <c r="CN169" s="157" t="str">
        <f>IF('INPUT &amp; OUTPUT'!$B$14="Reconfiguration of Lot",BG169,IF('INPUT &amp; OUTPUT'!$B$14="Material Change of Use",X169,""))</f>
        <v/>
      </c>
      <c r="CO169" s="199" t="str">
        <f>IF('INPUT &amp; OUTPUT'!$B$14="Reconfiguration of Lot",BH169,IF('INPUT &amp; OUTPUT'!$B$14="Material Change of Use",Y169,""))</f>
        <v/>
      </c>
      <c r="CP169" s="157" t="str">
        <f>IF('INPUT &amp; OUTPUT'!$B$14="Reconfiguration of Lot",BI169,IF('INPUT &amp; OUTPUT'!$B$14="Material Change of Use",Z169,""))</f>
        <v/>
      </c>
      <c r="CQ169" s="161"/>
      <c r="CR169" s="244" t="str">
        <f>IF('INPUT &amp; OUTPUT'!$B$14="Reconfiguration of Lot",BJ169,IF('INPUT &amp; OUTPUT'!$B$14="Material Change of Use",AB169,""))</f>
        <v/>
      </c>
      <c r="CS169" s="198" t="str">
        <f>IF('INPUT &amp; OUTPUT'!$B$14="Reconfiguration of Lot",BK169,IF('INPUT &amp; OUTPUT'!$B$14="Material Change of Use",AC169,""))</f>
        <v/>
      </c>
      <c r="CT169" s="199" t="str">
        <f>IF('INPUT &amp; OUTPUT'!$B$14="Reconfiguration of Lot",BL169,IF('INPUT &amp; OUTPUT'!$B$14="Material Change of Use",AD169,""))</f>
        <v/>
      </c>
      <c r="CU169" s="161"/>
      <c r="CV169" s="161"/>
      <c r="CW169" s="160"/>
    </row>
    <row r="170" spans="3:101" ht="12.75" customHeight="1" x14ac:dyDescent="0.25">
      <c r="C170" s="437" t="s">
        <v>280</v>
      </c>
      <c r="D170" s="471" t="s">
        <v>486</v>
      </c>
      <c r="E170" s="316" t="s">
        <v>613</v>
      </c>
      <c r="F170" s="439"/>
      <c r="G170" s="439"/>
      <c r="H170" s="439"/>
      <c r="I170" s="472" t="s">
        <v>280</v>
      </c>
      <c r="J170" s="416"/>
      <c r="K170" s="416"/>
      <c r="L170" s="440" t="s">
        <v>392</v>
      </c>
      <c r="M170" s="440">
        <v>4.2999999999999997E-2</v>
      </c>
      <c r="N170" s="559" t="s">
        <v>93</v>
      </c>
      <c r="O170" s="311"/>
      <c r="P170" s="440" t="s">
        <v>238</v>
      </c>
      <c r="Q170" s="440">
        <v>0</v>
      </c>
      <c r="R170" s="559" t="s">
        <v>93</v>
      </c>
      <c r="S170" s="311"/>
      <c r="T170" s="440" t="s">
        <v>92</v>
      </c>
      <c r="U170" s="440">
        <v>0</v>
      </c>
      <c r="V170" s="316" t="s">
        <v>591</v>
      </c>
      <c r="W170" s="416"/>
      <c r="X170" s="417" t="s">
        <v>591</v>
      </c>
      <c r="Y170" s="417" t="s">
        <v>0</v>
      </c>
      <c r="Z170" s="316" t="s">
        <v>253</v>
      </c>
      <c r="AA170" s="442"/>
      <c r="AB170" s="440" t="s">
        <v>347</v>
      </c>
      <c r="AC170" s="440">
        <v>2.5000000000000001E-3</v>
      </c>
      <c r="AD170" s="316" t="s">
        <v>61</v>
      </c>
      <c r="AE170" s="308"/>
      <c r="AF170" s="477"/>
      <c r="AO170" s="488"/>
      <c r="BS170" s="157" t="str">
        <f>IF('INPUT &amp; OUTPUT'!$B$14="Reconfiguration of Lot",AK170,IF('INPUT &amp; OUTPUT'!$B$14="Material Change of Use",E170,""))</f>
        <v/>
      </c>
      <c r="BT170" s="161"/>
      <c r="BU170" s="161"/>
      <c r="BV170" s="161"/>
      <c r="BW170" s="157" t="str">
        <f>IF('INPUT &amp; OUTPUT'!$B$14="Reconfiguration of Lot",IF(AK170&lt;&gt;"",$AO$8,""),IF('INPUT &amp; OUTPUT'!$B$14="Material Change of Use",I170,""))</f>
        <v/>
      </c>
      <c r="BX170" s="161"/>
      <c r="BY170" s="161"/>
      <c r="BZ170" s="157" t="str">
        <f>IF('INPUT &amp; OUTPUT'!$B$14="Reconfiguration of Lot",IF(BW170&lt;&gt;"",$AR$8,""),IF('INPUT &amp; OUTPUT'!$B$14="Material Change of Use",L170,""))</f>
        <v/>
      </c>
      <c r="CA170" s="157" t="str">
        <f>IF('INPUT &amp; OUTPUT'!$B$14="Reconfiguration of Lot",IF(BW170&lt;&gt;"",$AS$8,""),IF('INPUT &amp; OUTPUT'!$B$14="Material Change of Use",M170,""))</f>
        <v/>
      </c>
      <c r="CB170" s="157" t="str">
        <f>IF('INPUT &amp; OUTPUT'!$B$14="Reconfiguration of Lot",AT170,IF('INPUT &amp; OUTPUT'!$B$14="Material Change of Use",N170,""))</f>
        <v/>
      </c>
      <c r="CC170" s="196"/>
      <c r="CD170" s="157" t="str">
        <f>IF('INPUT &amp; OUTPUT'!$B$14="Reconfiguration of Lot",AV170,IF('INPUT &amp; OUTPUT'!$B$14="Material Change of Use",P170,""))</f>
        <v/>
      </c>
      <c r="CE170" s="157" t="str">
        <f>IF('INPUT &amp; OUTPUT'!$B$14="Reconfiguration of Lot",AW170,IF('INPUT &amp; OUTPUT'!$B$14="Material Change of Use",Q170,""))</f>
        <v/>
      </c>
      <c r="CF170" s="157" t="str">
        <f>IF('INPUT &amp; OUTPUT'!$B$14="Reconfiguration of Lot",AX170,IF('INPUT &amp; OUTPUT'!$B$14="Material Change of Use",R170,""))</f>
        <v/>
      </c>
      <c r="CG170" s="196"/>
      <c r="CH170" s="157" t="str">
        <f>IF('INPUT &amp; OUTPUT'!$B$14="Reconfiguration of Lot",BA170,IF('INPUT &amp; OUTPUT'!$B$14="Material Change of Use",T170,""))</f>
        <v/>
      </c>
      <c r="CI170" s="157" t="str">
        <f>IF('INPUT &amp; OUTPUT'!$B$14="Reconfiguration of Lot",BB170,IF('INPUT &amp; OUTPUT'!$B$14="Material Change of Use",U170,""))</f>
        <v/>
      </c>
      <c r="CJ170" s="157" t="str">
        <f>IF('INPUT &amp; OUTPUT'!$B$14="Reconfiguration of Lot",BC170,IF('INPUT &amp; OUTPUT'!$B$14="Material Change of Use",V170,""))</f>
        <v/>
      </c>
      <c r="CK170" s="196"/>
      <c r="CL170" s="236"/>
      <c r="CM170" s="239"/>
      <c r="CN170" s="157" t="str">
        <f>IF('INPUT &amp; OUTPUT'!$B$14="Reconfiguration of Lot",BG170,IF('INPUT &amp; OUTPUT'!$B$14="Material Change of Use",X170,""))</f>
        <v/>
      </c>
      <c r="CO170" s="199" t="str">
        <f>IF('INPUT &amp; OUTPUT'!$B$14="Reconfiguration of Lot",BH170,IF('INPUT &amp; OUTPUT'!$B$14="Material Change of Use",Y170,""))</f>
        <v/>
      </c>
      <c r="CP170" s="157" t="str">
        <f>IF('INPUT &amp; OUTPUT'!$B$14="Reconfiguration of Lot",BI170,IF('INPUT &amp; OUTPUT'!$B$14="Material Change of Use",Z170,""))</f>
        <v/>
      </c>
      <c r="CQ170" s="161"/>
      <c r="CR170" s="244" t="str">
        <f>IF('INPUT &amp; OUTPUT'!$B$14="Reconfiguration of Lot",BJ170,IF('INPUT &amp; OUTPUT'!$B$14="Material Change of Use",AB170,""))</f>
        <v/>
      </c>
      <c r="CS170" s="198" t="str">
        <f>IF('INPUT &amp; OUTPUT'!$B$14="Reconfiguration of Lot",BK170,IF('INPUT &amp; OUTPUT'!$B$14="Material Change of Use",AC170,""))</f>
        <v/>
      </c>
      <c r="CT170" s="199" t="str">
        <f>IF('INPUT &amp; OUTPUT'!$B$14="Reconfiguration of Lot",BL170,IF('INPUT &amp; OUTPUT'!$B$14="Material Change of Use",AD170,""))</f>
        <v/>
      </c>
      <c r="CU170" s="161"/>
      <c r="CV170" s="161"/>
      <c r="CW170" s="160"/>
    </row>
    <row r="171" spans="3:101" ht="12.75" customHeight="1" x14ac:dyDescent="0.25">
      <c r="C171" s="313" t="s">
        <v>280</v>
      </c>
      <c r="D171" s="313" t="s">
        <v>546</v>
      </c>
      <c r="E171" s="314" t="s">
        <v>616</v>
      </c>
      <c r="F171" s="416"/>
      <c r="G171" s="416"/>
      <c r="H171" s="416"/>
      <c r="I171" s="314" t="s">
        <v>280</v>
      </c>
      <c r="J171" s="439"/>
      <c r="K171" s="439"/>
      <c r="L171" s="440" t="s">
        <v>392</v>
      </c>
      <c r="M171" s="440">
        <v>4.2999999999999997E-2</v>
      </c>
      <c r="N171" s="559" t="s">
        <v>93</v>
      </c>
      <c r="O171" s="311"/>
      <c r="P171" s="440" t="s">
        <v>238</v>
      </c>
      <c r="Q171" s="440">
        <v>0</v>
      </c>
      <c r="R171" s="559" t="s">
        <v>93</v>
      </c>
      <c r="S171" s="311"/>
      <c r="T171" s="440" t="s">
        <v>92</v>
      </c>
      <c r="U171" s="440">
        <v>0</v>
      </c>
      <c r="V171" s="316" t="s">
        <v>591</v>
      </c>
      <c r="W171" s="416"/>
      <c r="X171" s="417" t="s">
        <v>591</v>
      </c>
      <c r="Y171" s="417" t="s">
        <v>0</v>
      </c>
      <c r="Z171" s="316" t="s">
        <v>253</v>
      </c>
      <c r="AA171" s="463"/>
      <c r="AB171" s="440" t="s">
        <v>347</v>
      </c>
      <c r="AC171" s="440">
        <v>2.5000000000000001E-3</v>
      </c>
      <c r="AD171" s="314" t="s">
        <v>67</v>
      </c>
      <c r="AE171" s="308"/>
      <c r="AF171" s="477"/>
      <c r="AO171" s="488"/>
      <c r="BS171" s="157" t="str">
        <f>IF('INPUT &amp; OUTPUT'!$B$14="Reconfiguration of Lot",AK171,IF('INPUT &amp; OUTPUT'!$B$14="Material Change of Use",E171,""))</f>
        <v/>
      </c>
      <c r="BT171" s="161"/>
      <c r="BU171" s="161"/>
      <c r="BV171" s="161"/>
      <c r="BW171" s="157" t="str">
        <f>IF('INPUT &amp; OUTPUT'!$B$14="Reconfiguration of Lot",IF(AK171&lt;&gt;"",$AO$8,""),IF('INPUT &amp; OUTPUT'!$B$14="Material Change of Use",I171,""))</f>
        <v/>
      </c>
      <c r="BX171" s="161"/>
      <c r="BY171" s="161"/>
      <c r="BZ171" s="157" t="str">
        <f>IF('INPUT &amp; OUTPUT'!$B$14="Reconfiguration of Lot",IF(BW171&lt;&gt;"",$AR$8,""),IF('INPUT &amp; OUTPUT'!$B$14="Material Change of Use",L171,""))</f>
        <v/>
      </c>
      <c r="CA171" s="157" t="str">
        <f>IF('INPUT &amp; OUTPUT'!$B$14="Reconfiguration of Lot",IF(BW171&lt;&gt;"",$AS$8,""),IF('INPUT &amp; OUTPUT'!$B$14="Material Change of Use",M171,""))</f>
        <v/>
      </c>
      <c r="CB171" s="157" t="str">
        <f>IF('INPUT &amp; OUTPUT'!$B$14="Reconfiguration of Lot",AT171,IF('INPUT &amp; OUTPUT'!$B$14="Material Change of Use",N171,""))</f>
        <v/>
      </c>
      <c r="CC171" s="196"/>
      <c r="CD171" s="157" t="str">
        <f>IF('INPUT &amp; OUTPUT'!$B$14="Reconfiguration of Lot",AV171,IF('INPUT &amp; OUTPUT'!$B$14="Material Change of Use",P171,""))</f>
        <v/>
      </c>
      <c r="CE171" s="157" t="str">
        <f>IF('INPUT &amp; OUTPUT'!$B$14="Reconfiguration of Lot",AW171,IF('INPUT &amp; OUTPUT'!$B$14="Material Change of Use",Q171,""))</f>
        <v/>
      </c>
      <c r="CF171" s="157" t="str">
        <f>IF('INPUT &amp; OUTPUT'!$B$14="Reconfiguration of Lot",AX171,IF('INPUT &amp; OUTPUT'!$B$14="Material Change of Use",R171,""))</f>
        <v/>
      </c>
      <c r="CG171" s="196"/>
      <c r="CH171" s="157" t="str">
        <f>IF('INPUT &amp; OUTPUT'!$B$14="Reconfiguration of Lot",BA171,IF('INPUT &amp; OUTPUT'!$B$14="Material Change of Use",T171,""))</f>
        <v/>
      </c>
      <c r="CI171" s="157" t="str">
        <f>IF('INPUT &amp; OUTPUT'!$B$14="Reconfiguration of Lot",BB171,IF('INPUT &amp; OUTPUT'!$B$14="Material Change of Use",U171,""))</f>
        <v/>
      </c>
      <c r="CJ171" s="157" t="str">
        <f>IF('INPUT &amp; OUTPUT'!$B$14="Reconfiguration of Lot",BC171,IF('INPUT &amp; OUTPUT'!$B$14="Material Change of Use",V171,""))</f>
        <v/>
      </c>
      <c r="CK171" s="196"/>
      <c r="CL171" s="236"/>
      <c r="CM171" s="239"/>
      <c r="CN171" s="157" t="str">
        <f>IF('INPUT &amp; OUTPUT'!$B$14="Reconfiguration of Lot",BG171,IF('INPUT &amp; OUTPUT'!$B$14="Material Change of Use",X171,""))</f>
        <v/>
      </c>
      <c r="CO171" s="199" t="str">
        <f>IF('INPUT &amp; OUTPUT'!$B$14="Reconfiguration of Lot",BH171,IF('INPUT &amp; OUTPUT'!$B$14="Material Change of Use",Y171,""))</f>
        <v/>
      </c>
      <c r="CP171" s="157" t="str">
        <f>IF('INPUT &amp; OUTPUT'!$B$14="Reconfiguration of Lot",BI171,IF('INPUT &amp; OUTPUT'!$B$14="Material Change of Use",Z171,""))</f>
        <v/>
      </c>
      <c r="CQ171" s="161"/>
      <c r="CR171" s="244" t="str">
        <f>IF('INPUT &amp; OUTPUT'!$B$14="Reconfiguration of Lot",BJ171,IF('INPUT &amp; OUTPUT'!$B$14="Material Change of Use",AB171,""))</f>
        <v/>
      </c>
      <c r="CS171" s="198" t="str">
        <f>IF('INPUT &amp; OUTPUT'!$B$14="Reconfiguration of Lot",BK171,IF('INPUT &amp; OUTPUT'!$B$14="Material Change of Use",AC171,""))</f>
        <v/>
      </c>
      <c r="CT171" s="199" t="str">
        <f>IF('INPUT &amp; OUTPUT'!$B$14="Reconfiguration of Lot",BL171,IF('INPUT &amp; OUTPUT'!$B$14="Material Change of Use",AD171,""))</f>
        <v/>
      </c>
      <c r="CU171" s="161"/>
      <c r="CV171" s="161"/>
      <c r="CW171" s="160"/>
    </row>
    <row r="172" spans="3:101" ht="12.75" customHeight="1" x14ac:dyDescent="0.25">
      <c r="C172" s="471" t="s">
        <v>203</v>
      </c>
      <c r="D172" s="471" t="s">
        <v>418</v>
      </c>
      <c r="E172" s="314" t="s">
        <v>78</v>
      </c>
      <c r="F172" s="439"/>
      <c r="G172" s="416"/>
      <c r="H172" s="416"/>
      <c r="I172" s="472" t="s">
        <v>203</v>
      </c>
      <c r="J172" s="309"/>
      <c r="K172" s="309"/>
      <c r="L172" s="440" t="s">
        <v>392</v>
      </c>
      <c r="M172" s="440">
        <v>8.5999999999999993E-2</v>
      </c>
      <c r="N172" s="472" t="s">
        <v>51</v>
      </c>
      <c r="O172" s="416"/>
      <c r="P172" s="440" t="s">
        <v>387</v>
      </c>
      <c r="Q172" s="440">
        <v>0.1</v>
      </c>
      <c r="R172" s="472" t="s">
        <v>51</v>
      </c>
      <c r="S172" s="416"/>
      <c r="T172" s="440" t="s">
        <v>387</v>
      </c>
      <c r="U172" s="440">
        <v>2.8000000000000001E-2</v>
      </c>
      <c r="V172" s="316" t="s">
        <v>591</v>
      </c>
      <c r="W172" s="416"/>
      <c r="X172" s="417" t="s">
        <v>591</v>
      </c>
      <c r="Y172" s="417" t="s">
        <v>0</v>
      </c>
      <c r="Z172" s="316" t="s">
        <v>255</v>
      </c>
      <c r="AA172" s="310"/>
      <c r="AB172" s="440" t="s">
        <v>347</v>
      </c>
      <c r="AC172" s="440">
        <v>2.2500000000000003E-3</v>
      </c>
      <c r="AD172" s="472" t="s">
        <v>63</v>
      </c>
      <c r="AE172" s="309"/>
      <c r="AF172" s="477"/>
      <c r="AO172" s="488"/>
      <c r="BS172" s="157" t="str">
        <f>IF('INPUT &amp; OUTPUT'!$B$14="Reconfiguration of Lot",AK172,IF('INPUT &amp; OUTPUT'!$B$14="Material Change of Use",E172,""))</f>
        <v/>
      </c>
      <c r="BT172" s="161"/>
      <c r="BU172" s="161"/>
      <c r="BV172" s="161"/>
      <c r="BW172" s="157" t="str">
        <f>IF('INPUT &amp; OUTPUT'!$B$14="Reconfiguration of Lot",IF(AK172&lt;&gt;"",$AO$8,""),IF('INPUT &amp; OUTPUT'!$B$14="Material Change of Use",I172,""))</f>
        <v/>
      </c>
      <c r="BX172" s="161"/>
      <c r="BY172" s="161"/>
      <c r="BZ172" s="157" t="str">
        <f>IF('INPUT &amp; OUTPUT'!$B$14="Reconfiguration of Lot",IF(BW172&lt;&gt;"",$AR$8,""),IF('INPUT &amp; OUTPUT'!$B$14="Material Change of Use",L172,""))</f>
        <v/>
      </c>
      <c r="CA172" s="157" t="str">
        <f>IF('INPUT &amp; OUTPUT'!$B$14="Reconfiguration of Lot",IF(BW172&lt;&gt;"",$AS$8,""),IF('INPUT &amp; OUTPUT'!$B$14="Material Change of Use",M172,""))</f>
        <v/>
      </c>
      <c r="CB172" s="157" t="str">
        <f>IF('INPUT &amp; OUTPUT'!$B$14="Reconfiguration of Lot",AT172,IF('INPUT &amp; OUTPUT'!$B$14="Material Change of Use",N172,""))</f>
        <v/>
      </c>
      <c r="CC172" s="196"/>
      <c r="CD172" s="157" t="str">
        <f>IF('INPUT &amp; OUTPUT'!$B$14="Reconfiguration of Lot",AV172,IF('INPUT &amp; OUTPUT'!$B$14="Material Change of Use",P172,""))</f>
        <v/>
      </c>
      <c r="CE172" s="157" t="str">
        <f>IF('INPUT &amp; OUTPUT'!$B$14="Reconfiguration of Lot",AW172,IF('INPUT &amp; OUTPUT'!$B$14="Material Change of Use",Q172,""))</f>
        <v/>
      </c>
      <c r="CF172" s="157" t="str">
        <f>IF('INPUT &amp; OUTPUT'!$B$14="Reconfiguration of Lot",AX172,IF('INPUT &amp; OUTPUT'!$B$14="Material Change of Use",R172,""))</f>
        <v/>
      </c>
      <c r="CG172" s="196"/>
      <c r="CH172" s="157" t="str">
        <f>IF('INPUT &amp; OUTPUT'!$B$14="Reconfiguration of Lot",BA172,IF('INPUT &amp; OUTPUT'!$B$14="Material Change of Use",T172,""))</f>
        <v/>
      </c>
      <c r="CI172" s="157" t="str">
        <f>IF('INPUT &amp; OUTPUT'!$B$14="Reconfiguration of Lot",BB172,IF('INPUT &amp; OUTPUT'!$B$14="Material Change of Use",U172,""))</f>
        <v/>
      </c>
      <c r="CJ172" s="157" t="str">
        <f>IF('INPUT &amp; OUTPUT'!$B$14="Reconfiguration of Lot",BC172,IF('INPUT &amp; OUTPUT'!$B$14="Material Change of Use",V172,""))</f>
        <v/>
      </c>
      <c r="CK172" s="196"/>
      <c r="CL172" s="236"/>
      <c r="CM172" s="239"/>
      <c r="CN172" s="157" t="str">
        <f>IF('INPUT &amp; OUTPUT'!$B$14="Reconfiguration of Lot",BG172,IF('INPUT &amp; OUTPUT'!$B$14="Material Change of Use",X172,""))</f>
        <v/>
      </c>
      <c r="CO172" s="199" t="str">
        <f>IF('INPUT &amp; OUTPUT'!$B$14="Reconfiguration of Lot",BH172,IF('INPUT &amp; OUTPUT'!$B$14="Material Change of Use",Y172,""))</f>
        <v/>
      </c>
      <c r="CP172" s="157" t="str">
        <f>IF('INPUT &amp; OUTPUT'!$B$14="Reconfiguration of Lot",BI172,IF('INPUT &amp; OUTPUT'!$B$14="Material Change of Use",Z172,""))</f>
        <v/>
      </c>
      <c r="CQ172" s="161"/>
      <c r="CR172" s="244" t="str">
        <f>IF('INPUT &amp; OUTPUT'!$B$14="Reconfiguration of Lot",BJ172,IF('INPUT &amp; OUTPUT'!$B$14="Material Change of Use",AB172,""))</f>
        <v/>
      </c>
      <c r="CS172" s="198" t="str">
        <f>IF('INPUT &amp; OUTPUT'!$B$14="Reconfiguration of Lot",BK172,IF('INPUT &amp; OUTPUT'!$B$14="Material Change of Use",AC172,""))</f>
        <v/>
      </c>
      <c r="CT172" s="199" t="str">
        <f>IF('INPUT &amp; OUTPUT'!$B$14="Reconfiguration of Lot",BL172,IF('INPUT &amp; OUTPUT'!$B$14="Material Change of Use",AD172,""))</f>
        <v/>
      </c>
      <c r="CU172" s="161"/>
      <c r="CV172" s="161"/>
      <c r="CW172" s="160"/>
    </row>
    <row r="173" spans="3:101" ht="12.75" customHeight="1" x14ac:dyDescent="0.25">
      <c r="C173" s="471" t="s">
        <v>203</v>
      </c>
      <c r="D173" s="471" t="s">
        <v>409</v>
      </c>
      <c r="E173" s="314" t="s">
        <v>417</v>
      </c>
      <c r="F173" s="439"/>
      <c r="G173" s="416"/>
      <c r="H173" s="416"/>
      <c r="I173" s="472" t="s">
        <v>203</v>
      </c>
      <c r="J173" s="416"/>
      <c r="K173" s="416"/>
      <c r="L173" s="440" t="s">
        <v>392</v>
      </c>
      <c r="M173" s="440">
        <v>8.5999999999999993E-2</v>
      </c>
      <c r="N173" s="472" t="s">
        <v>51</v>
      </c>
      <c r="O173" s="317"/>
      <c r="P173" s="440" t="s">
        <v>387</v>
      </c>
      <c r="Q173" s="440">
        <v>0.1</v>
      </c>
      <c r="R173" s="472" t="s">
        <v>51</v>
      </c>
      <c r="S173" s="416"/>
      <c r="T173" s="440" t="s">
        <v>387</v>
      </c>
      <c r="U173" s="440">
        <v>2.8000000000000001E-2</v>
      </c>
      <c r="V173" s="316" t="s">
        <v>591</v>
      </c>
      <c r="W173" s="416"/>
      <c r="X173" s="417" t="s">
        <v>591</v>
      </c>
      <c r="Y173" s="417" t="s">
        <v>0</v>
      </c>
      <c r="Z173" s="316" t="s">
        <v>255</v>
      </c>
      <c r="AA173" s="442"/>
      <c r="AB173" s="440" t="s">
        <v>347</v>
      </c>
      <c r="AC173" s="440">
        <v>2.2500000000000003E-3</v>
      </c>
      <c r="AD173" s="472" t="s">
        <v>14</v>
      </c>
      <c r="AE173" s="308"/>
      <c r="AF173" s="477"/>
      <c r="AO173" s="488"/>
      <c r="BS173" s="157" t="str">
        <f>IF('INPUT &amp; OUTPUT'!$B$14="Reconfiguration of Lot",AK173,IF('INPUT &amp; OUTPUT'!$B$14="Material Change of Use",E173,""))</f>
        <v/>
      </c>
      <c r="BT173" s="161"/>
      <c r="BU173" s="161"/>
      <c r="BV173" s="161"/>
      <c r="BW173" s="157" t="str">
        <f>IF('INPUT &amp; OUTPUT'!$B$14="Reconfiguration of Lot",IF(AK173&lt;&gt;"",$AO$8,""),IF('INPUT &amp; OUTPUT'!$B$14="Material Change of Use",I173,""))</f>
        <v/>
      </c>
      <c r="BX173" s="161"/>
      <c r="BY173" s="161"/>
      <c r="BZ173" s="157" t="str">
        <f>IF('INPUT &amp; OUTPUT'!$B$14="Reconfiguration of Lot",IF(BW173&lt;&gt;"",$AR$8,""),IF('INPUT &amp; OUTPUT'!$B$14="Material Change of Use",L173,""))</f>
        <v/>
      </c>
      <c r="CA173" s="157" t="str">
        <f>IF('INPUT &amp; OUTPUT'!$B$14="Reconfiguration of Lot",IF(BW173&lt;&gt;"",$AS$8,""),IF('INPUT &amp; OUTPUT'!$B$14="Material Change of Use",M173,""))</f>
        <v/>
      </c>
      <c r="CB173" s="157" t="str">
        <f>IF('INPUT &amp; OUTPUT'!$B$14="Reconfiguration of Lot",AT173,IF('INPUT &amp; OUTPUT'!$B$14="Material Change of Use",N173,""))</f>
        <v/>
      </c>
      <c r="CC173" s="196"/>
      <c r="CD173" s="157" t="str">
        <f>IF('INPUT &amp; OUTPUT'!$B$14="Reconfiguration of Lot",AV173,IF('INPUT &amp; OUTPUT'!$B$14="Material Change of Use",P173,""))</f>
        <v/>
      </c>
      <c r="CE173" s="157" t="str">
        <f>IF('INPUT &amp; OUTPUT'!$B$14="Reconfiguration of Lot",AW173,IF('INPUT &amp; OUTPUT'!$B$14="Material Change of Use",Q173,""))</f>
        <v/>
      </c>
      <c r="CF173" s="157" t="str">
        <f>IF('INPUT &amp; OUTPUT'!$B$14="Reconfiguration of Lot",AX173,IF('INPUT &amp; OUTPUT'!$B$14="Material Change of Use",R173,""))</f>
        <v/>
      </c>
      <c r="CG173" s="196"/>
      <c r="CH173" s="157" t="str">
        <f>IF('INPUT &amp; OUTPUT'!$B$14="Reconfiguration of Lot",BA173,IF('INPUT &amp; OUTPUT'!$B$14="Material Change of Use",T173,""))</f>
        <v/>
      </c>
      <c r="CI173" s="157" t="str">
        <f>IF('INPUT &amp; OUTPUT'!$B$14="Reconfiguration of Lot",BB173,IF('INPUT &amp; OUTPUT'!$B$14="Material Change of Use",U173,""))</f>
        <v/>
      </c>
      <c r="CJ173" s="157" t="str">
        <f>IF('INPUT &amp; OUTPUT'!$B$14="Reconfiguration of Lot",BC173,IF('INPUT &amp; OUTPUT'!$B$14="Material Change of Use",V173,""))</f>
        <v/>
      </c>
      <c r="CK173" s="196"/>
      <c r="CL173" s="236"/>
      <c r="CM173" s="239"/>
      <c r="CN173" s="157" t="str">
        <f>IF('INPUT &amp; OUTPUT'!$B$14="Reconfiguration of Lot",BG173,IF('INPUT &amp; OUTPUT'!$B$14="Material Change of Use",X173,""))</f>
        <v/>
      </c>
      <c r="CO173" s="199" t="str">
        <f>IF('INPUT &amp; OUTPUT'!$B$14="Reconfiguration of Lot",BH173,IF('INPUT &amp; OUTPUT'!$B$14="Material Change of Use",Y173,""))</f>
        <v/>
      </c>
      <c r="CP173" s="157" t="str">
        <f>IF('INPUT &amp; OUTPUT'!$B$14="Reconfiguration of Lot",BI173,IF('INPUT &amp; OUTPUT'!$B$14="Material Change of Use",Z173,""))</f>
        <v/>
      </c>
      <c r="CQ173" s="161"/>
      <c r="CR173" s="244" t="str">
        <f>IF('INPUT &amp; OUTPUT'!$B$14="Reconfiguration of Lot",BJ173,IF('INPUT &amp; OUTPUT'!$B$14="Material Change of Use",AB173,""))</f>
        <v/>
      </c>
      <c r="CS173" s="198" t="str">
        <f>IF('INPUT &amp; OUTPUT'!$B$14="Reconfiguration of Lot",BK173,IF('INPUT &amp; OUTPUT'!$B$14="Material Change of Use",AC173,""))</f>
        <v/>
      </c>
      <c r="CT173" s="199" t="str">
        <f>IF('INPUT &amp; OUTPUT'!$B$14="Reconfiguration of Lot",BL173,IF('INPUT &amp; OUTPUT'!$B$14="Material Change of Use",AD173,""))</f>
        <v/>
      </c>
      <c r="CU173" s="161"/>
      <c r="CV173" s="161"/>
      <c r="CW173" s="160"/>
    </row>
    <row r="174" spans="3:101" ht="12.75" customHeight="1" x14ac:dyDescent="0.25">
      <c r="C174" s="471" t="s">
        <v>511</v>
      </c>
      <c r="D174" s="471" t="s">
        <v>299</v>
      </c>
      <c r="E174" s="314" t="s">
        <v>511</v>
      </c>
      <c r="F174" s="439"/>
      <c r="G174" s="416"/>
      <c r="H174" s="416"/>
      <c r="I174" s="472" t="s">
        <v>299</v>
      </c>
      <c r="J174" s="416"/>
      <c r="K174" s="416"/>
      <c r="L174" s="440" t="s">
        <v>392</v>
      </c>
      <c r="M174" s="440">
        <v>0.17199999999999999</v>
      </c>
      <c r="N174" s="472" t="s">
        <v>144</v>
      </c>
      <c r="O174" s="416"/>
      <c r="P174" s="440" t="s">
        <v>153</v>
      </c>
      <c r="Q174" s="440">
        <v>10</v>
      </c>
      <c r="R174" s="472" t="s">
        <v>144</v>
      </c>
      <c r="S174" s="416"/>
      <c r="T174" s="440" t="s">
        <v>153</v>
      </c>
      <c r="U174" s="440">
        <v>2.8</v>
      </c>
      <c r="V174" s="316" t="s">
        <v>591</v>
      </c>
      <c r="W174" s="416"/>
      <c r="X174" s="417" t="s">
        <v>591</v>
      </c>
      <c r="Y174" s="417" t="s">
        <v>0</v>
      </c>
      <c r="Z174" s="316" t="s">
        <v>253</v>
      </c>
      <c r="AA174" s="442"/>
      <c r="AB174" s="440" t="s">
        <v>347</v>
      </c>
      <c r="AC174" s="440">
        <v>2.5000000000000001E-3</v>
      </c>
      <c r="AD174" s="472" t="s">
        <v>63</v>
      </c>
      <c r="AE174" s="308"/>
      <c r="AF174" s="477"/>
      <c r="AO174" s="488"/>
      <c r="BS174" s="157" t="str">
        <f>IF('INPUT &amp; OUTPUT'!$B$14="Reconfiguration of Lot",AK174,IF('INPUT &amp; OUTPUT'!$B$14="Material Change of Use",E174,""))</f>
        <v/>
      </c>
      <c r="BT174" s="161"/>
      <c r="BU174" s="161"/>
      <c r="BV174" s="161"/>
      <c r="BW174" s="157" t="str">
        <f>IF('INPUT &amp; OUTPUT'!$B$14="Reconfiguration of Lot",IF(AK174&lt;&gt;"",$AO$8,""),IF('INPUT &amp; OUTPUT'!$B$14="Material Change of Use",I174,""))</f>
        <v/>
      </c>
      <c r="BX174" s="161"/>
      <c r="BY174" s="161"/>
      <c r="BZ174" s="157" t="str">
        <f>IF('INPUT &amp; OUTPUT'!$B$14="Reconfiguration of Lot",IF(BW174&lt;&gt;"",$AR$8,""),IF('INPUT &amp; OUTPUT'!$B$14="Material Change of Use",L174,""))</f>
        <v/>
      </c>
      <c r="CA174" s="157" t="str">
        <f>IF('INPUT &amp; OUTPUT'!$B$14="Reconfiguration of Lot",IF(BW174&lt;&gt;"",$AS$8,""),IF('INPUT &amp; OUTPUT'!$B$14="Material Change of Use",M174,""))</f>
        <v/>
      </c>
      <c r="CB174" s="157" t="str">
        <f>IF('INPUT &amp; OUTPUT'!$B$14="Reconfiguration of Lot",AT174,IF('INPUT &amp; OUTPUT'!$B$14="Material Change of Use",N174,""))</f>
        <v/>
      </c>
      <c r="CC174" s="196"/>
      <c r="CD174" s="157" t="str">
        <f>IF('INPUT &amp; OUTPUT'!$B$14="Reconfiguration of Lot",AV174,IF('INPUT &amp; OUTPUT'!$B$14="Material Change of Use",P174,""))</f>
        <v/>
      </c>
      <c r="CE174" s="157" t="str">
        <f>IF('INPUT &amp; OUTPUT'!$B$14="Reconfiguration of Lot",AW174,IF('INPUT &amp; OUTPUT'!$B$14="Material Change of Use",Q174,""))</f>
        <v/>
      </c>
      <c r="CF174" s="157" t="str">
        <f>IF('INPUT &amp; OUTPUT'!$B$14="Reconfiguration of Lot",AX174,IF('INPUT &amp; OUTPUT'!$B$14="Material Change of Use",R174,""))</f>
        <v/>
      </c>
      <c r="CG174" s="196"/>
      <c r="CH174" s="157" t="str">
        <f>IF('INPUT &amp; OUTPUT'!$B$14="Reconfiguration of Lot",BA174,IF('INPUT &amp; OUTPUT'!$B$14="Material Change of Use",T174,""))</f>
        <v/>
      </c>
      <c r="CI174" s="157" t="str">
        <f>IF('INPUT &amp; OUTPUT'!$B$14="Reconfiguration of Lot",BB174,IF('INPUT &amp; OUTPUT'!$B$14="Material Change of Use",U174,""))</f>
        <v/>
      </c>
      <c r="CJ174" s="157" t="str">
        <f>IF('INPUT &amp; OUTPUT'!$B$14="Reconfiguration of Lot",BC174,IF('INPUT &amp; OUTPUT'!$B$14="Material Change of Use",V174,""))</f>
        <v/>
      </c>
      <c r="CK174" s="196"/>
      <c r="CL174" s="236"/>
      <c r="CM174" s="239"/>
      <c r="CN174" s="157" t="str">
        <f>IF('INPUT &amp; OUTPUT'!$B$14="Reconfiguration of Lot",BG174,IF('INPUT &amp; OUTPUT'!$B$14="Material Change of Use",X174,""))</f>
        <v/>
      </c>
      <c r="CO174" s="199" t="str">
        <f>IF('INPUT &amp; OUTPUT'!$B$14="Reconfiguration of Lot",BH174,IF('INPUT &amp; OUTPUT'!$B$14="Material Change of Use",Y174,""))</f>
        <v/>
      </c>
      <c r="CP174" s="157" t="str">
        <f>IF('INPUT &amp; OUTPUT'!$B$14="Reconfiguration of Lot",BI174,IF('INPUT &amp; OUTPUT'!$B$14="Material Change of Use",Z174,""))</f>
        <v/>
      </c>
      <c r="CQ174" s="161"/>
      <c r="CR174" s="244" t="str">
        <f>IF('INPUT &amp; OUTPUT'!$B$14="Reconfiguration of Lot",BJ174,IF('INPUT &amp; OUTPUT'!$B$14="Material Change of Use",AB174,""))</f>
        <v/>
      </c>
      <c r="CS174" s="198" t="str">
        <f>IF('INPUT &amp; OUTPUT'!$B$14="Reconfiguration of Lot",BK174,IF('INPUT &amp; OUTPUT'!$B$14="Material Change of Use",AC174,""))</f>
        <v/>
      </c>
      <c r="CT174" s="199" t="str">
        <f>IF('INPUT &amp; OUTPUT'!$B$14="Reconfiguration of Lot",BL174,IF('INPUT &amp; OUTPUT'!$B$14="Material Change of Use",AD174,""))</f>
        <v/>
      </c>
      <c r="CU174" s="161"/>
      <c r="CV174" s="161"/>
      <c r="CW174" s="160"/>
    </row>
    <row r="175" spans="3:101" ht="12.75" customHeight="1" x14ac:dyDescent="0.25">
      <c r="C175" s="471" t="s">
        <v>512</v>
      </c>
      <c r="D175" s="471" t="s">
        <v>202</v>
      </c>
      <c r="E175" s="314" t="s">
        <v>594</v>
      </c>
      <c r="F175" s="439"/>
      <c r="G175" s="416"/>
      <c r="H175" s="416"/>
      <c r="I175" s="472" t="s">
        <v>202</v>
      </c>
      <c r="J175" s="309"/>
      <c r="K175" s="309"/>
      <c r="L175" s="440" t="s">
        <v>392</v>
      </c>
      <c r="M175" s="440">
        <v>2.2000000000000002E-2</v>
      </c>
      <c r="N175" s="472" t="s">
        <v>93</v>
      </c>
      <c r="O175" s="416"/>
      <c r="P175" s="440" t="s">
        <v>238</v>
      </c>
      <c r="Q175" s="440">
        <v>0</v>
      </c>
      <c r="R175" s="472" t="s">
        <v>563</v>
      </c>
      <c r="S175" s="416"/>
      <c r="T175" s="440" t="s">
        <v>153</v>
      </c>
      <c r="U175" s="440">
        <v>2.8</v>
      </c>
      <c r="V175" s="316" t="s">
        <v>591</v>
      </c>
      <c r="W175" s="416"/>
      <c r="X175" s="417" t="s">
        <v>591</v>
      </c>
      <c r="Y175" s="417" t="s">
        <v>0</v>
      </c>
      <c r="Z175" s="316" t="s">
        <v>253</v>
      </c>
      <c r="AA175" s="310"/>
      <c r="AB175" s="440" t="s">
        <v>347</v>
      </c>
      <c r="AC175" s="440">
        <v>2.5000000000000001E-3</v>
      </c>
      <c r="AD175" s="472" t="s">
        <v>14</v>
      </c>
      <c r="AE175" s="309"/>
      <c r="AF175" s="477"/>
      <c r="AO175" s="488"/>
      <c r="BS175" s="157" t="str">
        <f>IF('INPUT &amp; OUTPUT'!$B$14="Reconfiguration of Lot",AK175,IF('INPUT &amp; OUTPUT'!$B$14="Material Change of Use",E175,""))</f>
        <v/>
      </c>
      <c r="BT175" s="161"/>
      <c r="BU175" s="161"/>
      <c r="BV175" s="161"/>
      <c r="BW175" s="157" t="str">
        <f>IF('INPUT &amp; OUTPUT'!$B$14="Reconfiguration of Lot",IF(AK175&lt;&gt;"",$AO$8,""),IF('INPUT &amp; OUTPUT'!$B$14="Material Change of Use",I175,""))</f>
        <v/>
      </c>
      <c r="BX175" s="161"/>
      <c r="BY175" s="161"/>
      <c r="BZ175" s="157" t="str">
        <f>IF('INPUT &amp; OUTPUT'!$B$14="Reconfiguration of Lot",IF(BW175&lt;&gt;"",$AR$8,""),IF('INPUT &amp; OUTPUT'!$B$14="Material Change of Use",L175,""))</f>
        <v/>
      </c>
      <c r="CA175" s="157" t="str">
        <f>IF('INPUT &amp; OUTPUT'!$B$14="Reconfiguration of Lot",IF(BW175&lt;&gt;"",$AS$8,""),IF('INPUT &amp; OUTPUT'!$B$14="Material Change of Use",M175,""))</f>
        <v/>
      </c>
      <c r="CB175" s="157" t="str">
        <f>IF('INPUT &amp; OUTPUT'!$B$14="Reconfiguration of Lot",AT175,IF('INPUT &amp; OUTPUT'!$B$14="Material Change of Use",N175,""))</f>
        <v/>
      </c>
      <c r="CC175" s="196"/>
      <c r="CD175" s="157" t="str">
        <f>IF('INPUT &amp; OUTPUT'!$B$14="Reconfiguration of Lot",AV175,IF('INPUT &amp; OUTPUT'!$B$14="Material Change of Use",P175,""))</f>
        <v/>
      </c>
      <c r="CE175" s="157" t="str">
        <f>IF('INPUT &amp; OUTPUT'!$B$14="Reconfiguration of Lot",AW175,IF('INPUT &amp; OUTPUT'!$B$14="Material Change of Use",Q175,""))</f>
        <v/>
      </c>
      <c r="CF175" s="157" t="str">
        <f>IF('INPUT &amp; OUTPUT'!$B$14="Reconfiguration of Lot",AX175,IF('INPUT &amp; OUTPUT'!$B$14="Material Change of Use",R175,""))</f>
        <v/>
      </c>
      <c r="CG175" s="196"/>
      <c r="CH175" s="157" t="str">
        <f>IF('INPUT &amp; OUTPUT'!$B$14="Reconfiguration of Lot",BA175,IF('INPUT &amp; OUTPUT'!$B$14="Material Change of Use",T175,""))</f>
        <v/>
      </c>
      <c r="CI175" s="157" t="str">
        <f>IF('INPUT &amp; OUTPUT'!$B$14="Reconfiguration of Lot",BB175,IF('INPUT &amp; OUTPUT'!$B$14="Material Change of Use",U175,""))</f>
        <v/>
      </c>
      <c r="CJ175" s="157" t="str">
        <f>IF('INPUT &amp; OUTPUT'!$B$14="Reconfiguration of Lot",BC175,IF('INPUT &amp; OUTPUT'!$B$14="Material Change of Use",V175,""))</f>
        <v/>
      </c>
      <c r="CK175" s="196"/>
      <c r="CL175" s="236"/>
      <c r="CM175" s="239"/>
      <c r="CN175" s="157" t="str">
        <f>IF('INPUT &amp; OUTPUT'!$B$14="Reconfiguration of Lot",BG175,IF('INPUT &amp; OUTPUT'!$B$14="Material Change of Use",X175,""))</f>
        <v/>
      </c>
      <c r="CO175" s="199" t="str">
        <f>IF('INPUT &amp; OUTPUT'!$B$14="Reconfiguration of Lot",BH175,IF('INPUT &amp; OUTPUT'!$B$14="Material Change of Use",Y175,""))</f>
        <v/>
      </c>
      <c r="CP175" s="157" t="str">
        <f>IF('INPUT &amp; OUTPUT'!$B$14="Reconfiguration of Lot",BI175,IF('INPUT &amp; OUTPUT'!$B$14="Material Change of Use",Z175,""))</f>
        <v/>
      </c>
      <c r="CQ175" s="161"/>
      <c r="CR175" s="244" t="str">
        <f>IF('INPUT &amp; OUTPUT'!$B$14="Reconfiguration of Lot",BJ175,IF('INPUT &amp; OUTPUT'!$B$14="Material Change of Use",AB175,""))</f>
        <v/>
      </c>
      <c r="CS175" s="198" t="str">
        <f>IF('INPUT &amp; OUTPUT'!$B$14="Reconfiguration of Lot",BK175,IF('INPUT &amp; OUTPUT'!$B$14="Material Change of Use",AC175,""))</f>
        <v/>
      </c>
      <c r="CT175" s="199" t="str">
        <f>IF('INPUT &amp; OUTPUT'!$B$14="Reconfiguration of Lot",BL175,IF('INPUT &amp; OUTPUT'!$B$14="Material Change of Use",AD175,""))</f>
        <v/>
      </c>
      <c r="CU175" s="161"/>
      <c r="CV175" s="161"/>
      <c r="CW175" s="160"/>
    </row>
    <row r="176" spans="3:101" ht="12.75" customHeight="1" x14ac:dyDescent="0.25">
      <c r="C176" s="471" t="s">
        <v>512</v>
      </c>
      <c r="D176" s="471" t="s">
        <v>202</v>
      </c>
      <c r="E176" s="314" t="s">
        <v>595</v>
      </c>
      <c r="F176" s="439"/>
      <c r="G176" s="416"/>
      <c r="H176" s="416"/>
      <c r="I176" s="472" t="s">
        <v>202</v>
      </c>
      <c r="J176" s="311"/>
      <c r="K176" s="311"/>
      <c r="L176" s="440" t="s">
        <v>392</v>
      </c>
      <c r="M176" s="440">
        <v>2.2000000000000002E-2</v>
      </c>
      <c r="N176" s="472" t="s">
        <v>93</v>
      </c>
      <c r="O176" s="311"/>
      <c r="P176" s="440" t="s">
        <v>238</v>
      </c>
      <c r="Q176" s="440">
        <v>0</v>
      </c>
      <c r="R176" s="472" t="s">
        <v>424</v>
      </c>
      <c r="S176" s="311"/>
      <c r="T176" s="440" t="s">
        <v>153</v>
      </c>
      <c r="U176" s="440">
        <v>4.2</v>
      </c>
      <c r="V176" s="316" t="s">
        <v>591</v>
      </c>
      <c r="W176" s="416"/>
      <c r="X176" s="417" t="s">
        <v>591</v>
      </c>
      <c r="Y176" s="417" t="s">
        <v>0</v>
      </c>
      <c r="Z176" s="316" t="s">
        <v>253</v>
      </c>
      <c r="AA176" s="312"/>
      <c r="AB176" s="440" t="s">
        <v>347</v>
      </c>
      <c r="AC176" s="440">
        <v>2.5000000000000001E-3</v>
      </c>
      <c r="AD176" s="472" t="s">
        <v>14</v>
      </c>
      <c r="AE176" s="311"/>
      <c r="AF176" s="477"/>
      <c r="AO176" s="488"/>
      <c r="BS176" s="157" t="str">
        <f>IF('INPUT &amp; OUTPUT'!$B$14="Reconfiguration of Lot",AK176,IF('INPUT &amp; OUTPUT'!$B$14="Material Change of Use",E176,""))</f>
        <v/>
      </c>
      <c r="BT176" s="161"/>
      <c r="BU176" s="161"/>
      <c r="BV176" s="161"/>
      <c r="BW176" s="157" t="str">
        <f>IF('INPUT &amp; OUTPUT'!$B$14="Reconfiguration of Lot",IF(AK176&lt;&gt;"",$AO$8,""),IF('INPUT &amp; OUTPUT'!$B$14="Material Change of Use",I176,""))</f>
        <v/>
      </c>
      <c r="BX176" s="161"/>
      <c r="BY176" s="161"/>
      <c r="BZ176" s="157" t="str">
        <f>IF('INPUT &amp; OUTPUT'!$B$14="Reconfiguration of Lot",IF(BW176&lt;&gt;"",$AR$8,""),IF('INPUT &amp; OUTPUT'!$B$14="Material Change of Use",L176,""))</f>
        <v/>
      </c>
      <c r="CA176" s="157" t="str">
        <f>IF('INPUT &amp; OUTPUT'!$B$14="Reconfiguration of Lot",IF(BW176&lt;&gt;"",$AS$8,""),IF('INPUT &amp; OUTPUT'!$B$14="Material Change of Use",M176,""))</f>
        <v/>
      </c>
      <c r="CB176" s="157" t="str">
        <f>IF('INPUT &amp; OUTPUT'!$B$14="Reconfiguration of Lot",AT176,IF('INPUT &amp; OUTPUT'!$B$14="Material Change of Use",N176,""))</f>
        <v/>
      </c>
      <c r="CC176" s="196"/>
      <c r="CD176" s="157" t="str">
        <f>IF('INPUT &amp; OUTPUT'!$B$14="Reconfiguration of Lot",AV176,IF('INPUT &amp; OUTPUT'!$B$14="Material Change of Use",P176,""))</f>
        <v/>
      </c>
      <c r="CE176" s="157" t="str">
        <f>IF('INPUT &amp; OUTPUT'!$B$14="Reconfiguration of Lot",AW176,IF('INPUT &amp; OUTPUT'!$B$14="Material Change of Use",Q176,""))</f>
        <v/>
      </c>
      <c r="CF176" s="157" t="str">
        <f>IF('INPUT &amp; OUTPUT'!$B$14="Reconfiguration of Lot",AX176,IF('INPUT &amp; OUTPUT'!$B$14="Material Change of Use",R176,""))</f>
        <v/>
      </c>
      <c r="CG176" s="196"/>
      <c r="CH176" s="157" t="str">
        <f>IF('INPUT &amp; OUTPUT'!$B$14="Reconfiguration of Lot",BA176,IF('INPUT &amp; OUTPUT'!$B$14="Material Change of Use",T176,""))</f>
        <v/>
      </c>
      <c r="CI176" s="157" t="str">
        <f>IF('INPUT &amp; OUTPUT'!$B$14="Reconfiguration of Lot",BB176,IF('INPUT &amp; OUTPUT'!$B$14="Material Change of Use",U176,""))</f>
        <v/>
      </c>
      <c r="CJ176" s="157" t="str">
        <f>IF('INPUT &amp; OUTPUT'!$B$14="Reconfiguration of Lot",BC176,IF('INPUT &amp; OUTPUT'!$B$14="Material Change of Use",V176,""))</f>
        <v/>
      </c>
      <c r="CK176" s="196"/>
      <c r="CL176" s="236"/>
      <c r="CM176" s="239"/>
      <c r="CN176" s="157" t="str">
        <f>IF('INPUT &amp; OUTPUT'!$B$14="Reconfiguration of Lot",BG176,IF('INPUT &amp; OUTPUT'!$B$14="Material Change of Use",X176,""))</f>
        <v/>
      </c>
      <c r="CO176" s="199" t="str">
        <f>IF('INPUT &amp; OUTPUT'!$B$14="Reconfiguration of Lot",BH176,IF('INPUT &amp; OUTPUT'!$B$14="Material Change of Use",Y176,""))</f>
        <v/>
      </c>
      <c r="CP176" s="157" t="str">
        <f>IF('INPUT &amp; OUTPUT'!$B$14="Reconfiguration of Lot",BI176,IF('INPUT &amp; OUTPUT'!$B$14="Material Change of Use",Z176,""))</f>
        <v/>
      </c>
      <c r="CQ176" s="161"/>
      <c r="CR176" s="244" t="str">
        <f>IF('INPUT &amp; OUTPUT'!$B$14="Reconfiguration of Lot",BJ176,IF('INPUT &amp; OUTPUT'!$B$14="Material Change of Use",AB176,""))</f>
        <v/>
      </c>
      <c r="CS176" s="198" t="str">
        <f>IF('INPUT &amp; OUTPUT'!$B$14="Reconfiguration of Lot",BK176,IF('INPUT &amp; OUTPUT'!$B$14="Material Change of Use",AC176,""))</f>
        <v/>
      </c>
      <c r="CT176" s="199" t="str">
        <f>IF('INPUT &amp; OUTPUT'!$B$14="Reconfiguration of Lot",BL176,IF('INPUT &amp; OUTPUT'!$B$14="Material Change of Use",AD176,""))</f>
        <v/>
      </c>
      <c r="CU176" s="161"/>
      <c r="CV176" s="161"/>
      <c r="CW176" s="160"/>
    </row>
    <row r="177" spans="3:101" ht="12.75" customHeight="1" x14ac:dyDescent="0.25">
      <c r="C177" s="471" t="s">
        <v>512</v>
      </c>
      <c r="D177" s="471" t="s">
        <v>202</v>
      </c>
      <c r="E177" s="314" t="s">
        <v>596</v>
      </c>
      <c r="F177" s="439"/>
      <c r="G177" s="416"/>
      <c r="H177" s="416"/>
      <c r="I177" s="472" t="s">
        <v>202</v>
      </c>
      <c r="J177" s="309"/>
      <c r="K177" s="309"/>
      <c r="L177" s="440" t="s">
        <v>392</v>
      </c>
      <c r="M177" s="440">
        <v>2.2000000000000002E-2</v>
      </c>
      <c r="N177" s="472" t="s">
        <v>93</v>
      </c>
      <c r="O177" s="416"/>
      <c r="P177" s="440" t="s">
        <v>238</v>
      </c>
      <c r="Q177" s="440">
        <v>0</v>
      </c>
      <c r="R177" s="472" t="s">
        <v>425</v>
      </c>
      <c r="S177" s="416"/>
      <c r="T177" s="440" t="s">
        <v>387</v>
      </c>
      <c r="U177" s="440" t="s">
        <v>426</v>
      </c>
      <c r="V177" s="316" t="s">
        <v>591</v>
      </c>
      <c r="W177" s="416"/>
      <c r="X177" s="417" t="s">
        <v>591</v>
      </c>
      <c r="Y177" s="417" t="s">
        <v>0</v>
      </c>
      <c r="Z177" s="316" t="s">
        <v>253</v>
      </c>
      <c r="AA177" s="310"/>
      <c r="AB177" s="440" t="s">
        <v>347</v>
      </c>
      <c r="AC177" s="440">
        <v>2.5000000000000001E-3</v>
      </c>
      <c r="AD177" s="472" t="s">
        <v>14</v>
      </c>
      <c r="AE177" s="309"/>
      <c r="AF177" s="477"/>
      <c r="AO177" s="488"/>
      <c r="BS177" s="157" t="str">
        <f>IF('INPUT &amp; OUTPUT'!$B$14="Reconfiguration of Lot",AK177,IF('INPUT &amp; OUTPUT'!$B$14="Material Change of Use",E177,""))</f>
        <v/>
      </c>
      <c r="BT177" s="161"/>
      <c r="BU177" s="161"/>
      <c r="BV177" s="161"/>
      <c r="BW177" s="157" t="str">
        <f>IF('INPUT &amp; OUTPUT'!$B$14="Reconfiguration of Lot",IF(AK177&lt;&gt;"",$AO$8,""),IF('INPUT &amp; OUTPUT'!$B$14="Material Change of Use",I177,""))</f>
        <v/>
      </c>
      <c r="BX177" s="161"/>
      <c r="BY177" s="161"/>
      <c r="BZ177" s="157" t="str">
        <f>IF('INPUT &amp; OUTPUT'!$B$14="Reconfiguration of Lot",IF(BW177&lt;&gt;"",$AR$8,""),IF('INPUT &amp; OUTPUT'!$B$14="Material Change of Use",L177,""))</f>
        <v/>
      </c>
      <c r="CA177" s="157" t="str">
        <f>IF('INPUT &amp; OUTPUT'!$B$14="Reconfiguration of Lot",IF(BW177&lt;&gt;"",$AS$8,""),IF('INPUT &amp; OUTPUT'!$B$14="Material Change of Use",M177,""))</f>
        <v/>
      </c>
      <c r="CB177" s="157" t="str">
        <f>IF('INPUT &amp; OUTPUT'!$B$14="Reconfiguration of Lot",AT177,IF('INPUT &amp; OUTPUT'!$B$14="Material Change of Use",N177,""))</f>
        <v/>
      </c>
      <c r="CC177" s="196"/>
      <c r="CD177" s="157" t="str">
        <f>IF('INPUT &amp; OUTPUT'!$B$14="Reconfiguration of Lot",AV177,IF('INPUT &amp; OUTPUT'!$B$14="Material Change of Use",P177,""))</f>
        <v/>
      </c>
      <c r="CE177" s="157" t="str">
        <f>IF('INPUT &amp; OUTPUT'!$B$14="Reconfiguration of Lot",AW177,IF('INPUT &amp; OUTPUT'!$B$14="Material Change of Use",Q177,""))</f>
        <v/>
      </c>
      <c r="CF177" s="157" t="str">
        <f>IF('INPUT &amp; OUTPUT'!$B$14="Reconfiguration of Lot",AX177,IF('INPUT &amp; OUTPUT'!$B$14="Material Change of Use",R177,""))</f>
        <v/>
      </c>
      <c r="CG177" s="196"/>
      <c r="CH177" s="157" t="str">
        <f>IF('INPUT &amp; OUTPUT'!$B$14="Reconfiguration of Lot",BA177,IF('INPUT &amp; OUTPUT'!$B$14="Material Change of Use",T177,""))</f>
        <v/>
      </c>
      <c r="CI177" s="157" t="str">
        <f>IF('INPUT &amp; OUTPUT'!$B$14="Reconfiguration of Lot",BB177,IF('INPUT &amp; OUTPUT'!$B$14="Material Change of Use",U177,""))</f>
        <v/>
      </c>
      <c r="CJ177" s="157" t="str">
        <f>IF('INPUT &amp; OUTPUT'!$B$14="Reconfiguration of Lot",BC177,IF('INPUT &amp; OUTPUT'!$B$14="Material Change of Use",V177,""))</f>
        <v/>
      </c>
      <c r="CK177" s="196"/>
      <c r="CL177" s="236"/>
      <c r="CM177" s="239"/>
      <c r="CN177" s="157" t="str">
        <f>IF('INPUT &amp; OUTPUT'!$B$14="Reconfiguration of Lot",BG177,IF('INPUT &amp; OUTPUT'!$B$14="Material Change of Use",X177,""))</f>
        <v/>
      </c>
      <c r="CO177" s="199" t="str">
        <f>IF('INPUT &amp; OUTPUT'!$B$14="Reconfiguration of Lot",BH177,IF('INPUT &amp; OUTPUT'!$B$14="Material Change of Use",Y177,""))</f>
        <v/>
      </c>
      <c r="CP177" s="157" t="str">
        <f>IF('INPUT &amp; OUTPUT'!$B$14="Reconfiguration of Lot",BI177,IF('INPUT &amp; OUTPUT'!$B$14="Material Change of Use",Z177,""))</f>
        <v/>
      </c>
      <c r="CQ177" s="161"/>
      <c r="CR177" s="244" t="str">
        <f>IF('INPUT &amp; OUTPUT'!$B$14="Reconfiguration of Lot",BJ177,IF('INPUT &amp; OUTPUT'!$B$14="Material Change of Use",AB177,""))</f>
        <v/>
      </c>
      <c r="CS177" s="198" t="str">
        <f>IF('INPUT &amp; OUTPUT'!$B$14="Reconfiguration of Lot",BK177,IF('INPUT &amp; OUTPUT'!$B$14="Material Change of Use",AC177,""))</f>
        <v/>
      </c>
      <c r="CT177" s="199" t="str">
        <f>IF('INPUT &amp; OUTPUT'!$B$14="Reconfiguration of Lot",BL177,IF('INPUT &amp; OUTPUT'!$B$14="Material Change of Use",AD177,""))</f>
        <v/>
      </c>
      <c r="CU177" s="161"/>
      <c r="CV177" s="161"/>
      <c r="CW177" s="160"/>
    </row>
    <row r="178" spans="3:101" ht="12.75" customHeight="1" x14ac:dyDescent="0.25">
      <c r="C178" s="471" t="s">
        <v>512</v>
      </c>
      <c r="D178" s="471" t="s">
        <v>202</v>
      </c>
      <c r="E178" s="314" t="s">
        <v>593</v>
      </c>
      <c r="F178" s="439"/>
      <c r="G178" s="416"/>
      <c r="H178" s="416"/>
      <c r="I178" s="472" t="s">
        <v>202</v>
      </c>
      <c r="J178" s="309"/>
      <c r="K178" s="309"/>
      <c r="L178" s="440" t="s">
        <v>392</v>
      </c>
      <c r="M178" s="440">
        <v>2.2000000000000002E-2</v>
      </c>
      <c r="N178" s="472" t="s">
        <v>93</v>
      </c>
      <c r="O178" s="416"/>
      <c r="P178" s="440" t="s">
        <v>238</v>
      </c>
      <c r="Q178" s="440">
        <v>0</v>
      </c>
      <c r="R178" s="472" t="s">
        <v>93</v>
      </c>
      <c r="S178" s="416"/>
      <c r="T178" s="440" t="s">
        <v>92</v>
      </c>
      <c r="U178" s="440">
        <v>0</v>
      </c>
      <c r="V178" s="316" t="s">
        <v>591</v>
      </c>
      <c r="W178" s="416"/>
      <c r="X178" s="417" t="s">
        <v>591</v>
      </c>
      <c r="Y178" s="417" t="s">
        <v>0</v>
      </c>
      <c r="Z178" s="316" t="s">
        <v>253</v>
      </c>
      <c r="AA178" s="310"/>
      <c r="AB178" s="440" t="s">
        <v>347</v>
      </c>
      <c r="AC178" s="440">
        <v>2.5000000000000001E-3</v>
      </c>
      <c r="AD178" s="472" t="s">
        <v>14</v>
      </c>
      <c r="AE178" s="309"/>
      <c r="AF178" s="477"/>
      <c r="AO178" s="488"/>
      <c r="BS178" s="157" t="str">
        <f>IF('INPUT &amp; OUTPUT'!$B$14="Reconfiguration of Lot",AK178,IF('INPUT &amp; OUTPUT'!$B$14="Material Change of Use",E178,""))</f>
        <v/>
      </c>
      <c r="BT178" s="161"/>
      <c r="BU178" s="161"/>
      <c r="BV178" s="161"/>
      <c r="BW178" s="157" t="str">
        <f>IF('INPUT &amp; OUTPUT'!$B$14="Reconfiguration of Lot",IF(AK178&lt;&gt;"",$AO$8,""),IF('INPUT &amp; OUTPUT'!$B$14="Material Change of Use",I178,""))</f>
        <v/>
      </c>
      <c r="BX178" s="161"/>
      <c r="BY178" s="161"/>
      <c r="BZ178" s="157" t="str">
        <f>IF('INPUT &amp; OUTPUT'!$B$14="Reconfiguration of Lot",IF(BW178&lt;&gt;"",$AR$8,""),IF('INPUT &amp; OUTPUT'!$B$14="Material Change of Use",L178,""))</f>
        <v/>
      </c>
      <c r="CA178" s="157" t="str">
        <f>IF('INPUT &amp; OUTPUT'!$B$14="Reconfiguration of Lot",IF(BW178&lt;&gt;"",$AS$8,""),IF('INPUT &amp; OUTPUT'!$B$14="Material Change of Use",M178,""))</f>
        <v/>
      </c>
      <c r="CB178" s="157" t="str">
        <f>IF('INPUT &amp; OUTPUT'!$B$14="Reconfiguration of Lot",AT178,IF('INPUT &amp; OUTPUT'!$B$14="Material Change of Use",N178,""))</f>
        <v/>
      </c>
      <c r="CC178" s="196"/>
      <c r="CD178" s="157" t="str">
        <f>IF('INPUT &amp; OUTPUT'!$B$14="Reconfiguration of Lot",AV178,IF('INPUT &amp; OUTPUT'!$B$14="Material Change of Use",P178,""))</f>
        <v/>
      </c>
      <c r="CE178" s="157" t="str">
        <f>IF('INPUT &amp; OUTPUT'!$B$14="Reconfiguration of Lot",AW178,IF('INPUT &amp; OUTPUT'!$B$14="Material Change of Use",Q178,""))</f>
        <v/>
      </c>
      <c r="CF178" s="157" t="str">
        <f>IF('INPUT &amp; OUTPUT'!$B$14="Reconfiguration of Lot",AX178,IF('INPUT &amp; OUTPUT'!$B$14="Material Change of Use",R178,""))</f>
        <v/>
      </c>
      <c r="CG178" s="196"/>
      <c r="CH178" s="157" t="str">
        <f>IF('INPUT &amp; OUTPUT'!$B$14="Reconfiguration of Lot",BA178,IF('INPUT &amp; OUTPUT'!$B$14="Material Change of Use",T178,""))</f>
        <v/>
      </c>
      <c r="CI178" s="157" t="str">
        <f>IF('INPUT &amp; OUTPUT'!$B$14="Reconfiguration of Lot",BB178,IF('INPUT &amp; OUTPUT'!$B$14="Material Change of Use",U178,""))</f>
        <v/>
      </c>
      <c r="CJ178" s="157" t="str">
        <f>IF('INPUT &amp; OUTPUT'!$B$14="Reconfiguration of Lot",BC178,IF('INPUT &amp; OUTPUT'!$B$14="Material Change of Use",V178,""))</f>
        <v/>
      </c>
      <c r="CK178" s="196"/>
      <c r="CL178" s="236"/>
      <c r="CM178" s="239"/>
      <c r="CN178" s="157" t="str">
        <f>IF('INPUT &amp; OUTPUT'!$B$14="Reconfiguration of Lot",BG178,IF('INPUT &amp; OUTPUT'!$B$14="Material Change of Use",X178,""))</f>
        <v/>
      </c>
      <c r="CO178" s="199" t="str">
        <f>IF('INPUT &amp; OUTPUT'!$B$14="Reconfiguration of Lot",BH178,IF('INPUT &amp; OUTPUT'!$B$14="Material Change of Use",Y178,""))</f>
        <v/>
      </c>
      <c r="CP178" s="157" t="str">
        <f>IF('INPUT &amp; OUTPUT'!$B$14="Reconfiguration of Lot",BI178,IF('INPUT &amp; OUTPUT'!$B$14="Material Change of Use",Z178,""))</f>
        <v/>
      </c>
      <c r="CQ178" s="161"/>
      <c r="CR178" s="244" t="str">
        <f>IF('INPUT &amp; OUTPUT'!$B$14="Reconfiguration of Lot",BJ178,IF('INPUT &amp; OUTPUT'!$B$14="Material Change of Use",AB178,""))</f>
        <v/>
      </c>
      <c r="CS178" s="198" t="str">
        <f>IF('INPUT &amp; OUTPUT'!$B$14="Reconfiguration of Lot",BK178,IF('INPUT &amp; OUTPUT'!$B$14="Material Change of Use",AC178,""))</f>
        <v/>
      </c>
      <c r="CT178" s="199" t="str">
        <f>IF('INPUT &amp; OUTPUT'!$B$14="Reconfiguration of Lot",BL178,IF('INPUT &amp; OUTPUT'!$B$14="Material Change of Use",AD178,""))</f>
        <v/>
      </c>
      <c r="CU178" s="161"/>
      <c r="CV178" s="161"/>
      <c r="CW178" s="160"/>
    </row>
    <row r="179" spans="3:101" ht="12.75" customHeight="1" x14ac:dyDescent="0.25">
      <c r="C179" s="313" t="s">
        <v>451</v>
      </c>
      <c r="D179" s="313" t="s">
        <v>452</v>
      </c>
      <c r="E179" s="314" t="s">
        <v>451</v>
      </c>
      <c r="F179" s="439"/>
      <c r="G179" s="416"/>
      <c r="H179" s="416"/>
      <c r="I179" s="314" t="s">
        <v>93</v>
      </c>
      <c r="J179" s="309"/>
      <c r="K179" s="309"/>
      <c r="L179" s="440" t="s">
        <v>92</v>
      </c>
      <c r="M179" s="440">
        <v>0</v>
      </c>
      <c r="N179" s="314" t="s">
        <v>93</v>
      </c>
      <c r="O179" s="416"/>
      <c r="P179" s="440" t="s">
        <v>238</v>
      </c>
      <c r="Q179" s="440">
        <v>0</v>
      </c>
      <c r="R179" s="314" t="s">
        <v>93</v>
      </c>
      <c r="S179" s="416"/>
      <c r="T179" s="440" t="s">
        <v>92</v>
      </c>
      <c r="U179" s="440">
        <v>0</v>
      </c>
      <c r="V179" s="316" t="s">
        <v>591</v>
      </c>
      <c r="W179" s="416"/>
      <c r="X179" s="417" t="s">
        <v>591</v>
      </c>
      <c r="Y179" s="417" t="s">
        <v>0</v>
      </c>
      <c r="Z179" s="316" t="s">
        <v>255</v>
      </c>
      <c r="AA179" s="310"/>
      <c r="AB179" s="440" t="s">
        <v>347</v>
      </c>
      <c r="AC179" s="440">
        <v>2.2500000000000003E-3</v>
      </c>
      <c r="AD179" s="314" t="s">
        <v>336</v>
      </c>
      <c r="AE179" s="308"/>
      <c r="AF179" s="477"/>
      <c r="AO179" s="488"/>
      <c r="BS179" s="157" t="str">
        <f>IF('INPUT &amp; OUTPUT'!$B$14="Reconfiguration of Lot",AK179,IF('INPUT &amp; OUTPUT'!$B$14="Material Change of Use",E179,""))</f>
        <v/>
      </c>
      <c r="BT179" s="161"/>
      <c r="BU179" s="161"/>
      <c r="BV179" s="161"/>
      <c r="BW179" s="157" t="str">
        <f>IF('INPUT &amp; OUTPUT'!$B$14="Reconfiguration of Lot",IF(AK179&lt;&gt;"",$AO$8,""),IF('INPUT &amp; OUTPUT'!$B$14="Material Change of Use",I179,""))</f>
        <v/>
      </c>
      <c r="BX179" s="161"/>
      <c r="BY179" s="161"/>
      <c r="BZ179" s="157" t="str">
        <f>IF('INPUT &amp; OUTPUT'!$B$14="Reconfiguration of Lot",IF(BW179&lt;&gt;"",$AR$8,""),IF('INPUT &amp; OUTPUT'!$B$14="Material Change of Use",L179,""))</f>
        <v/>
      </c>
      <c r="CA179" s="157" t="str">
        <f>IF('INPUT &amp; OUTPUT'!$B$14="Reconfiguration of Lot",IF(BW179&lt;&gt;"",$AS$8,""),IF('INPUT &amp; OUTPUT'!$B$14="Material Change of Use",M179,""))</f>
        <v/>
      </c>
      <c r="CB179" s="157" t="str">
        <f>IF('INPUT &amp; OUTPUT'!$B$14="Reconfiguration of Lot",AT179,IF('INPUT &amp; OUTPUT'!$B$14="Material Change of Use",N179,""))</f>
        <v/>
      </c>
      <c r="CC179" s="196"/>
      <c r="CD179" s="157" t="str">
        <f>IF('INPUT &amp; OUTPUT'!$B$14="Reconfiguration of Lot",AV179,IF('INPUT &amp; OUTPUT'!$B$14="Material Change of Use",P179,""))</f>
        <v/>
      </c>
      <c r="CE179" s="157" t="str">
        <f>IF('INPUT &amp; OUTPUT'!$B$14="Reconfiguration of Lot",AW179,IF('INPUT &amp; OUTPUT'!$B$14="Material Change of Use",Q179,""))</f>
        <v/>
      </c>
      <c r="CF179" s="157" t="str">
        <f>IF('INPUT &amp; OUTPUT'!$B$14="Reconfiguration of Lot",AX179,IF('INPUT &amp; OUTPUT'!$B$14="Material Change of Use",R179,""))</f>
        <v/>
      </c>
      <c r="CG179" s="196"/>
      <c r="CH179" s="157" t="str">
        <f>IF('INPUT &amp; OUTPUT'!$B$14="Reconfiguration of Lot",BA179,IF('INPUT &amp; OUTPUT'!$B$14="Material Change of Use",T179,""))</f>
        <v/>
      </c>
      <c r="CI179" s="157" t="str">
        <f>IF('INPUT &amp; OUTPUT'!$B$14="Reconfiguration of Lot",BB179,IF('INPUT &amp; OUTPUT'!$B$14="Material Change of Use",U179,""))</f>
        <v/>
      </c>
      <c r="CJ179" s="157" t="str">
        <f>IF('INPUT &amp; OUTPUT'!$B$14="Reconfiguration of Lot",BC179,IF('INPUT &amp; OUTPUT'!$B$14="Material Change of Use",V179,""))</f>
        <v/>
      </c>
      <c r="CK179" s="196"/>
      <c r="CL179" s="236"/>
      <c r="CM179" s="239"/>
      <c r="CN179" s="157" t="str">
        <f>IF('INPUT &amp; OUTPUT'!$B$14="Reconfiguration of Lot",BG179,IF('INPUT &amp; OUTPUT'!$B$14="Material Change of Use",X179,""))</f>
        <v/>
      </c>
      <c r="CO179" s="199" t="str">
        <f>IF('INPUT &amp; OUTPUT'!$B$14="Reconfiguration of Lot",BH179,IF('INPUT &amp; OUTPUT'!$B$14="Material Change of Use",Y179,""))</f>
        <v/>
      </c>
      <c r="CP179" s="157" t="str">
        <f>IF('INPUT &amp; OUTPUT'!$B$14="Reconfiguration of Lot",BI179,IF('INPUT &amp; OUTPUT'!$B$14="Material Change of Use",Z179,""))</f>
        <v/>
      </c>
      <c r="CQ179" s="161"/>
      <c r="CR179" s="244" t="str">
        <f>IF('INPUT &amp; OUTPUT'!$B$14="Reconfiguration of Lot",BJ179,IF('INPUT &amp; OUTPUT'!$B$14="Material Change of Use",AB179,""))</f>
        <v/>
      </c>
      <c r="CS179" s="198" t="str">
        <f>IF('INPUT &amp; OUTPUT'!$B$14="Reconfiguration of Lot",BK179,IF('INPUT &amp; OUTPUT'!$B$14="Material Change of Use",AC179,""))</f>
        <v/>
      </c>
      <c r="CT179" s="199" t="str">
        <f>IF('INPUT &amp; OUTPUT'!$B$14="Reconfiguration of Lot",BL179,IF('INPUT &amp; OUTPUT'!$B$14="Material Change of Use",AD179,""))</f>
        <v/>
      </c>
      <c r="CU179" s="161"/>
      <c r="CV179" s="161"/>
      <c r="CW179" s="160"/>
    </row>
    <row r="180" spans="3:101" ht="12.75" customHeight="1" x14ac:dyDescent="0.25">
      <c r="C180" s="471" t="s">
        <v>281</v>
      </c>
      <c r="D180" s="471" t="s">
        <v>281</v>
      </c>
      <c r="E180" s="314" t="s">
        <v>281</v>
      </c>
      <c r="F180" s="439"/>
      <c r="G180" s="416"/>
      <c r="H180" s="416"/>
      <c r="I180" s="472" t="s">
        <v>281</v>
      </c>
      <c r="J180" s="416"/>
      <c r="K180" s="416"/>
      <c r="L180" s="440" t="s">
        <v>282</v>
      </c>
      <c r="M180" s="440">
        <v>5.6</v>
      </c>
      <c r="N180" s="472" t="s">
        <v>93</v>
      </c>
      <c r="O180" s="416"/>
      <c r="P180" s="440" t="s">
        <v>238</v>
      </c>
      <c r="Q180" s="440">
        <v>0</v>
      </c>
      <c r="R180" s="472" t="s">
        <v>93</v>
      </c>
      <c r="S180" s="416"/>
      <c r="T180" s="440" t="s">
        <v>92</v>
      </c>
      <c r="U180" s="440">
        <v>0</v>
      </c>
      <c r="V180" s="316" t="s">
        <v>591</v>
      </c>
      <c r="W180" s="416"/>
      <c r="X180" s="417" t="s">
        <v>591</v>
      </c>
      <c r="Y180" s="417" t="s">
        <v>0</v>
      </c>
      <c r="Z180" s="316" t="s">
        <v>253</v>
      </c>
      <c r="AA180" s="442"/>
      <c r="AB180" s="440" t="s">
        <v>347</v>
      </c>
      <c r="AC180" s="440">
        <v>2.5000000000000001E-3</v>
      </c>
      <c r="AD180" s="472" t="s">
        <v>336</v>
      </c>
      <c r="AE180" s="308"/>
      <c r="AF180" s="477"/>
      <c r="AO180" s="488"/>
      <c r="BS180" s="157" t="str">
        <f>IF('INPUT &amp; OUTPUT'!$B$14="Reconfiguration of Lot",AK180,IF('INPUT &amp; OUTPUT'!$B$14="Material Change of Use",E180,""))</f>
        <v/>
      </c>
      <c r="BT180" s="161"/>
      <c r="BU180" s="161"/>
      <c r="BV180" s="161"/>
      <c r="BW180" s="157" t="str">
        <f>IF('INPUT &amp; OUTPUT'!$B$14="Reconfiguration of Lot",IF(AK180&lt;&gt;"",$AO$8,""),IF('INPUT &amp; OUTPUT'!$B$14="Material Change of Use",I180,""))</f>
        <v/>
      </c>
      <c r="BX180" s="161"/>
      <c r="BY180" s="161"/>
      <c r="BZ180" s="157" t="str">
        <f>IF('INPUT &amp; OUTPUT'!$B$14="Reconfiguration of Lot",IF(BW180&lt;&gt;"",$AR$8,""),IF('INPUT &amp; OUTPUT'!$B$14="Material Change of Use",L180,""))</f>
        <v/>
      </c>
      <c r="CA180" s="157" t="str">
        <f>IF('INPUT &amp; OUTPUT'!$B$14="Reconfiguration of Lot",IF(BW180&lt;&gt;"",$AS$8,""),IF('INPUT &amp; OUTPUT'!$B$14="Material Change of Use",M180,""))</f>
        <v/>
      </c>
      <c r="CB180" s="157" t="str">
        <f>IF('INPUT &amp; OUTPUT'!$B$14="Reconfiguration of Lot",AT180,IF('INPUT &amp; OUTPUT'!$B$14="Material Change of Use",N180,""))</f>
        <v/>
      </c>
      <c r="CC180" s="196"/>
      <c r="CD180" s="157" t="str">
        <f>IF('INPUT &amp; OUTPUT'!$B$14="Reconfiguration of Lot",AV180,IF('INPUT &amp; OUTPUT'!$B$14="Material Change of Use",P180,""))</f>
        <v/>
      </c>
      <c r="CE180" s="157" t="str">
        <f>IF('INPUT &amp; OUTPUT'!$B$14="Reconfiguration of Lot",AW180,IF('INPUT &amp; OUTPUT'!$B$14="Material Change of Use",Q180,""))</f>
        <v/>
      </c>
      <c r="CF180" s="157" t="str">
        <f>IF('INPUT &amp; OUTPUT'!$B$14="Reconfiguration of Lot",AX180,IF('INPUT &amp; OUTPUT'!$B$14="Material Change of Use",R180,""))</f>
        <v/>
      </c>
      <c r="CG180" s="196"/>
      <c r="CH180" s="157" t="str">
        <f>IF('INPUT &amp; OUTPUT'!$B$14="Reconfiguration of Lot",BA180,IF('INPUT &amp; OUTPUT'!$B$14="Material Change of Use",T180,""))</f>
        <v/>
      </c>
      <c r="CI180" s="157" t="str">
        <f>IF('INPUT &amp; OUTPUT'!$B$14="Reconfiguration of Lot",BB180,IF('INPUT &amp; OUTPUT'!$B$14="Material Change of Use",U180,""))</f>
        <v/>
      </c>
      <c r="CJ180" s="157" t="str">
        <f>IF('INPUT &amp; OUTPUT'!$B$14="Reconfiguration of Lot",BC180,IF('INPUT &amp; OUTPUT'!$B$14="Material Change of Use",V180,""))</f>
        <v/>
      </c>
      <c r="CK180" s="196"/>
      <c r="CL180" s="236"/>
      <c r="CM180" s="239"/>
      <c r="CN180" s="157" t="str">
        <f>IF('INPUT &amp; OUTPUT'!$B$14="Reconfiguration of Lot",BG180,IF('INPUT &amp; OUTPUT'!$B$14="Material Change of Use",X180,""))</f>
        <v/>
      </c>
      <c r="CO180" s="199" t="str">
        <f>IF('INPUT &amp; OUTPUT'!$B$14="Reconfiguration of Lot",BH180,IF('INPUT &amp; OUTPUT'!$B$14="Material Change of Use",Y180,""))</f>
        <v/>
      </c>
      <c r="CP180" s="157" t="str">
        <f>IF('INPUT &amp; OUTPUT'!$B$14="Reconfiguration of Lot",BI180,IF('INPUT &amp; OUTPUT'!$B$14="Material Change of Use",Z180,""))</f>
        <v/>
      </c>
      <c r="CQ180" s="161"/>
      <c r="CR180" s="244" t="str">
        <f>IF('INPUT &amp; OUTPUT'!$B$14="Reconfiguration of Lot",BJ180,IF('INPUT &amp; OUTPUT'!$B$14="Material Change of Use",AB180,""))</f>
        <v/>
      </c>
      <c r="CS180" s="198" t="str">
        <f>IF('INPUT &amp; OUTPUT'!$B$14="Reconfiguration of Lot",BK180,IF('INPUT &amp; OUTPUT'!$B$14="Material Change of Use",AC180,""))</f>
        <v/>
      </c>
      <c r="CT180" s="199" t="str">
        <f>IF('INPUT &amp; OUTPUT'!$B$14="Reconfiguration of Lot",BL180,IF('INPUT &amp; OUTPUT'!$B$14="Material Change of Use",AD180,""))</f>
        <v/>
      </c>
      <c r="CU180" s="161"/>
      <c r="CV180" s="161"/>
      <c r="CW180" s="160"/>
    </row>
    <row r="181" spans="3:101" ht="12.75" customHeight="1" x14ac:dyDescent="0.25">
      <c r="C181" s="471" t="s">
        <v>95</v>
      </c>
      <c r="D181" s="471" t="s">
        <v>504</v>
      </c>
      <c r="E181" s="314" t="s">
        <v>597</v>
      </c>
      <c r="F181" s="439"/>
      <c r="G181" s="439"/>
      <c r="H181" s="439"/>
      <c r="I181" s="472" t="s">
        <v>95</v>
      </c>
      <c r="J181" s="309"/>
      <c r="K181" s="309"/>
      <c r="L181" s="440" t="s">
        <v>392</v>
      </c>
      <c r="M181" s="440">
        <v>0.17199999999999999</v>
      </c>
      <c r="N181" s="472" t="s">
        <v>95</v>
      </c>
      <c r="O181" s="416"/>
      <c r="P181" s="440" t="s">
        <v>387</v>
      </c>
      <c r="Q181" s="440">
        <v>0.1</v>
      </c>
      <c r="R181" s="472" t="s">
        <v>95</v>
      </c>
      <c r="S181" s="416"/>
      <c r="T181" s="440" t="s">
        <v>387</v>
      </c>
      <c r="U181" s="440">
        <v>2.7999999999999997E-2</v>
      </c>
      <c r="V181" s="316" t="s">
        <v>591</v>
      </c>
      <c r="W181" s="416"/>
      <c r="X181" s="417" t="s">
        <v>591</v>
      </c>
      <c r="Y181" s="417" t="s">
        <v>0</v>
      </c>
      <c r="Z181" s="316" t="s">
        <v>253</v>
      </c>
      <c r="AA181" s="310"/>
      <c r="AB181" s="440" t="s">
        <v>347</v>
      </c>
      <c r="AC181" s="440">
        <v>2.5000000000000001E-3</v>
      </c>
      <c r="AD181" s="472" t="s">
        <v>65</v>
      </c>
      <c r="AE181" s="309"/>
      <c r="AF181" s="477"/>
      <c r="AO181" s="488"/>
      <c r="BS181" s="157" t="str">
        <f>IF('INPUT &amp; OUTPUT'!$B$14="Reconfiguration of Lot",AK181,IF('INPUT &amp; OUTPUT'!$B$14="Material Change of Use",E181,""))</f>
        <v/>
      </c>
      <c r="BT181" s="161"/>
      <c r="BU181" s="161"/>
      <c r="BV181" s="161"/>
      <c r="BW181" s="157" t="str">
        <f>IF('INPUT &amp; OUTPUT'!$B$14="Reconfiguration of Lot",IF(AK181&lt;&gt;"",$AO$8,""),IF('INPUT &amp; OUTPUT'!$B$14="Material Change of Use",I181,""))</f>
        <v/>
      </c>
      <c r="BX181" s="161"/>
      <c r="BY181" s="161"/>
      <c r="BZ181" s="157" t="str">
        <f>IF('INPUT &amp; OUTPUT'!$B$14="Reconfiguration of Lot",IF(BW181&lt;&gt;"",$AR$8,""),IF('INPUT &amp; OUTPUT'!$B$14="Material Change of Use",L181,""))</f>
        <v/>
      </c>
      <c r="CA181" s="157" t="str">
        <f>IF('INPUT &amp; OUTPUT'!$B$14="Reconfiguration of Lot",IF(BW181&lt;&gt;"",$AS$8,""),IF('INPUT &amp; OUTPUT'!$B$14="Material Change of Use",M181,""))</f>
        <v/>
      </c>
      <c r="CB181" s="157" t="str">
        <f>IF('INPUT &amp; OUTPUT'!$B$14="Reconfiguration of Lot",AT181,IF('INPUT &amp; OUTPUT'!$B$14="Material Change of Use",N181,""))</f>
        <v/>
      </c>
      <c r="CC181" s="196"/>
      <c r="CD181" s="157" t="str">
        <f>IF('INPUT &amp; OUTPUT'!$B$14="Reconfiguration of Lot",AV181,IF('INPUT &amp; OUTPUT'!$B$14="Material Change of Use",P181,""))</f>
        <v/>
      </c>
      <c r="CE181" s="157" t="str">
        <f>IF('INPUT &amp; OUTPUT'!$B$14="Reconfiguration of Lot",AW181,IF('INPUT &amp; OUTPUT'!$B$14="Material Change of Use",Q181,""))</f>
        <v/>
      </c>
      <c r="CF181" s="157" t="str">
        <f>IF('INPUT &amp; OUTPUT'!$B$14="Reconfiguration of Lot",AX181,IF('INPUT &amp; OUTPUT'!$B$14="Material Change of Use",R181,""))</f>
        <v/>
      </c>
      <c r="CG181" s="196"/>
      <c r="CH181" s="157" t="str">
        <f>IF('INPUT &amp; OUTPUT'!$B$14="Reconfiguration of Lot",BA181,IF('INPUT &amp; OUTPUT'!$B$14="Material Change of Use",T181,""))</f>
        <v/>
      </c>
      <c r="CI181" s="157" t="str">
        <f>IF('INPUT &amp; OUTPUT'!$B$14="Reconfiguration of Lot",BB181,IF('INPUT &amp; OUTPUT'!$B$14="Material Change of Use",U181,""))</f>
        <v/>
      </c>
      <c r="CJ181" s="157" t="str">
        <f>IF('INPUT &amp; OUTPUT'!$B$14="Reconfiguration of Lot",BC181,IF('INPUT &amp; OUTPUT'!$B$14="Material Change of Use",V181,""))</f>
        <v/>
      </c>
      <c r="CK181" s="196"/>
      <c r="CL181" s="236"/>
      <c r="CM181" s="239"/>
      <c r="CN181" s="157" t="str">
        <f>IF('INPUT &amp; OUTPUT'!$B$14="Reconfiguration of Lot",BG181,IF('INPUT &amp; OUTPUT'!$B$14="Material Change of Use",X181,""))</f>
        <v/>
      </c>
      <c r="CO181" s="199" t="str">
        <f>IF('INPUT &amp; OUTPUT'!$B$14="Reconfiguration of Lot",BH181,IF('INPUT &amp; OUTPUT'!$B$14="Material Change of Use",Y181,""))</f>
        <v/>
      </c>
      <c r="CP181" s="157" t="str">
        <f>IF('INPUT &amp; OUTPUT'!$B$14="Reconfiguration of Lot",BI181,IF('INPUT &amp; OUTPUT'!$B$14="Material Change of Use",Z181,""))</f>
        <v/>
      </c>
      <c r="CQ181" s="161"/>
      <c r="CR181" s="244" t="str">
        <f>IF('INPUT &amp; OUTPUT'!$B$14="Reconfiguration of Lot",BJ181,IF('INPUT &amp; OUTPUT'!$B$14="Material Change of Use",AB181,""))</f>
        <v/>
      </c>
      <c r="CS181" s="198" t="str">
        <f>IF('INPUT &amp; OUTPUT'!$B$14="Reconfiguration of Lot",BK181,IF('INPUT &amp; OUTPUT'!$B$14="Material Change of Use",AC181,""))</f>
        <v/>
      </c>
      <c r="CT181" s="199" t="str">
        <f>IF('INPUT &amp; OUTPUT'!$B$14="Reconfiguration of Lot",BL181,IF('INPUT &amp; OUTPUT'!$B$14="Material Change of Use",AD181,""))</f>
        <v/>
      </c>
      <c r="CU181" s="161"/>
      <c r="CV181" s="161"/>
      <c r="CW181" s="160"/>
    </row>
    <row r="182" spans="3:101" ht="12.75" customHeight="1" x14ac:dyDescent="0.25">
      <c r="C182" s="471" t="s">
        <v>414</v>
      </c>
      <c r="D182" s="471" t="s">
        <v>416</v>
      </c>
      <c r="E182" s="558" t="s">
        <v>415</v>
      </c>
      <c r="F182" s="439"/>
      <c r="G182" s="439"/>
      <c r="H182" s="439"/>
      <c r="I182" s="472" t="s">
        <v>93</v>
      </c>
      <c r="J182" s="439"/>
      <c r="K182" s="439"/>
      <c r="L182" s="440" t="s">
        <v>92</v>
      </c>
      <c r="M182" s="440">
        <v>0</v>
      </c>
      <c r="N182" s="472" t="s">
        <v>93</v>
      </c>
      <c r="O182" s="439"/>
      <c r="P182" s="440" t="s">
        <v>238</v>
      </c>
      <c r="Q182" s="440">
        <v>0</v>
      </c>
      <c r="R182" s="472" t="s">
        <v>93</v>
      </c>
      <c r="S182" s="439"/>
      <c r="T182" s="440" t="s">
        <v>92</v>
      </c>
      <c r="U182" s="440">
        <v>0</v>
      </c>
      <c r="V182" s="316" t="s">
        <v>591</v>
      </c>
      <c r="W182" s="416"/>
      <c r="X182" s="417" t="s">
        <v>591</v>
      </c>
      <c r="Y182" s="417" t="s">
        <v>0</v>
      </c>
      <c r="Z182" s="316" t="s">
        <v>255</v>
      </c>
      <c r="AA182" s="463"/>
      <c r="AB182" s="440" t="s">
        <v>347</v>
      </c>
      <c r="AC182" s="440">
        <v>2.2500000000000003E-3</v>
      </c>
      <c r="AD182" s="472" t="s">
        <v>93</v>
      </c>
      <c r="AE182" s="308"/>
      <c r="AF182" s="477"/>
      <c r="AO182" s="488"/>
      <c r="BS182" s="157" t="str">
        <f>IF('INPUT &amp; OUTPUT'!$B$14="Reconfiguration of Lot",AK182,IF('INPUT &amp; OUTPUT'!$B$14="Material Change of Use",E182,""))</f>
        <v/>
      </c>
      <c r="BT182" s="161"/>
      <c r="BU182" s="161"/>
      <c r="BV182" s="161"/>
      <c r="BW182" s="157" t="str">
        <f>IF('INPUT &amp; OUTPUT'!$B$14="Reconfiguration of Lot",IF(AK182&lt;&gt;"",$AO$8,""),IF('INPUT &amp; OUTPUT'!$B$14="Material Change of Use",I182,""))</f>
        <v/>
      </c>
      <c r="BX182" s="161"/>
      <c r="BY182" s="161"/>
      <c r="BZ182" s="157" t="str">
        <f>IF('INPUT &amp; OUTPUT'!$B$14="Reconfiguration of Lot",IF(BW182&lt;&gt;"",$AR$8,""),IF('INPUT &amp; OUTPUT'!$B$14="Material Change of Use",L182,""))</f>
        <v/>
      </c>
      <c r="CA182" s="157" t="str">
        <f>IF('INPUT &amp; OUTPUT'!$B$14="Reconfiguration of Lot",IF(BW182&lt;&gt;"",$AS$8,""),IF('INPUT &amp; OUTPUT'!$B$14="Material Change of Use",M182,""))</f>
        <v/>
      </c>
      <c r="CB182" s="157" t="str">
        <f>IF('INPUT &amp; OUTPUT'!$B$14="Reconfiguration of Lot",AT182,IF('INPUT &amp; OUTPUT'!$B$14="Material Change of Use",N182,""))</f>
        <v/>
      </c>
      <c r="CC182" s="196"/>
      <c r="CD182" s="157" t="str">
        <f>IF('INPUT &amp; OUTPUT'!$B$14="Reconfiguration of Lot",AV182,IF('INPUT &amp; OUTPUT'!$B$14="Material Change of Use",P182,""))</f>
        <v/>
      </c>
      <c r="CE182" s="157" t="str">
        <f>IF('INPUT &amp; OUTPUT'!$B$14="Reconfiguration of Lot",AW182,IF('INPUT &amp; OUTPUT'!$B$14="Material Change of Use",Q182,""))</f>
        <v/>
      </c>
      <c r="CF182" s="157" t="str">
        <f>IF('INPUT &amp; OUTPUT'!$B$14="Reconfiguration of Lot",AX182,IF('INPUT &amp; OUTPUT'!$B$14="Material Change of Use",R182,""))</f>
        <v/>
      </c>
      <c r="CG182" s="196"/>
      <c r="CH182" s="157" t="str">
        <f>IF('INPUT &amp; OUTPUT'!$B$14="Reconfiguration of Lot",BA182,IF('INPUT &amp; OUTPUT'!$B$14="Material Change of Use",T182,""))</f>
        <v/>
      </c>
      <c r="CI182" s="157" t="str">
        <f>IF('INPUT &amp; OUTPUT'!$B$14="Reconfiguration of Lot",BB182,IF('INPUT &amp; OUTPUT'!$B$14="Material Change of Use",U182,""))</f>
        <v/>
      </c>
      <c r="CJ182" s="157" t="str">
        <f>IF('INPUT &amp; OUTPUT'!$B$14="Reconfiguration of Lot",BC182,IF('INPUT &amp; OUTPUT'!$B$14="Material Change of Use",V182,""))</f>
        <v/>
      </c>
      <c r="CK182" s="196"/>
      <c r="CL182" s="236"/>
      <c r="CM182" s="239"/>
      <c r="CN182" s="157" t="str">
        <f>IF('INPUT &amp; OUTPUT'!$B$14="Reconfiguration of Lot",BG182,IF('INPUT &amp; OUTPUT'!$B$14="Material Change of Use",X182,""))</f>
        <v/>
      </c>
      <c r="CO182" s="199" t="str">
        <f>IF('INPUT &amp; OUTPUT'!$B$14="Reconfiguration of Lot",BH182,IF('INPUT &amp; OUTPUT'!$B$14="Material Change of Use",Y182,""))</f>
        <v/>
      </c>
      <c r="CP182" s="157" t="str">
        <f>IF('INPUT &amp; OUTPUT'!$B$14="Reconfiguration of Lot",BI182,IF('INPUT &amp; OUTPUT'!$B$14="Material Change of Use",Z182,""))</f>
        <v/>
      </c>
      <c r="CQ182" s="161"/>
      <c r="CR182" s="244" t="str">
        <f>IF('INPUT &amp; OUTPUT'!$B$14="Reconfiguration of Lot",BJ182,IF('INPUT &amp; OUTPUT'!$B$14="Material Change of Use",AB182,""))</f>
        <v/>
      </c>
      <c r="CS182" s="198" t="str">
        <f>IF('INPUT &amp; OUTPUT'!$B$14="Reconfiguration of Lot",BK182,IF('INPUT &amp; OUTPUT'!$B$14="Material Change of Use",AC182,""))</f>
        <v/>
      </c>
      <c r="CT182" s="199" t="str">
        <f>IF('INPUT &amp; OUTPUT'!$B$14="Reconfiguration of Lot",BL182,IF('INPUT &amp; OUTPUT'!$B$14="Material Change of Use",AD182,""))</f>
        <v/>
      </c>
      <c r="CU182" s="161"/>
      <c r="CV182" s="161"/>
      <c r="CW182" s="160"/>
    </row>
    <row r="183" spans="3:101" ht="12.75" customHeight="1" x14ac:dyDescent="0.25">
      <c r="C183" s="471" t="s">
        <v>414</v>
      </c>
      <c r="D183" s="471" t="s">
        <v>66</v>
      </c>
      <c r="E183" s="558" t="s">
        <v>626</v>
      </c>
      <c r="F183" s="439"/>
      <c r="G183" s="439"/>
      <c r="H183" s="439"/>
      <c r="I183" s="472" t="s">
        <v>93</v>
      </c>
      <c r="J183" s="309"/>
      <c r="K183" s="309"/>
      <c r="L183" s="440" t="s">
        <v>92</v>
      </c>
      <c r="M183" s="440">
        <v>0</v>
      </c>
      <c r="N183" s="472" t="s">
        <v>568</v>
      </c>
      <c r="O183" s="416"/>
      <c r="P183" s="440" t="s">
        <v>387</v>
      </c>
      <c r="Q183" s="440">
        <v>0.1</v>
      </c>
      <c r="R183" s="472" t="s">
        <v>145</v>
      </c>
      <c r="S183" s="416"/>
      <c r="T183" s="440" t="s">
        <v>387</v>
      </c>
      <c r="U183" s="440">
        <v>2.7999999999999997E-2</v>
      </c>
      <c r="V183" s="316" t="s">
        <v>591</v>
      </c>
      <c r="W183" s="416"/>
      <c r="X183" s="417" t="s">
        <v>591</v>
      </c>
      <c r="Y183" s="417" t="s">
        <v>0</v>
      </c>
      <c r="Z183" s="316" t="s">
        <v>255</v>
      </c>
      <c r="AA183" s="310"/>
      <c r="AB183" s="440" t="s">
        <v>347</v>
      </c>
      <c r="AC183" s="440">
        <v>2.2500000000000003E-3</v>
      </c>
      <c r="AD183" s="472" t="s">
        <v>66</v>
      </c>
      <c r="AE183" s="309"/>
      <c r="AF183" s="477"/>
      <c r="AO183" s="488"/>
      <c r="BS183" s="157" t="str">
        <f>IF('INPUT &amp; OUTPUT'!$B$14="Reconfiguration of Lot",AK183,IF('INPUT &amp; OUTPUT'!$B$14="Material Change of Use",E183,""))</f>
        <v/>
      </c>
      <c r="BT183" s="161"/>
      <c r="BU183" s="161"/>
      <c r="BV183" s="161"/>
      <c r="BW183" s="157" t="str">
        <f>IF('INPUT &amp; OUTPUT'!$B$14="Reconfiguration of Lot",IF(AK183&lt;&gt;"",$AO$8,""),IF('INPUT &amp; OUTPUT'!$B$14="Material Change of Use",I183,""))</f>
        <v/>
      </c>
      <c r="BX183" s="161"/>
      <c r="BY183" s="161"/>
      <c r="BZ183" s="157" t="str">
        <f>IF('INPUT &amp; OUTPUT'!$B$14="Reconfiguration of Lot",IF(BW183&lt;&gt;"",$AR$8,""),IF('INPUT &amp; OUTPUT'!$B$14="Material Change of Use",L183,""))</f>
        <v/>
      </c>
      <c r="CA183" s="157" t="str">
        <f>IF('INPUT &amp; OUTPUT'!$B$14="Reconfiguration of Lot",IF(BW183&lt;&gt;"",$AS$8,""),IF('INPUT &amp; OUTPUT'!$B$14="Material Change of Use",M183,""))</f>
        <v/>
      </c>
      <c r="CB183" s="157" t="str">
        <f>IF('INPUT &amp; OUTPUT'!$B$14="Reconfiguration of Lot",AT183,IF('INPUT &amp; OUTPUT'!$B$14="Material Change of Use",N183,""))</f>
        <v/>
      </c>
      <c r="CC183" s="196"/>
      <c r="CD183" s="157" t="str">
        <f>IF('INPUT &amp; OUTPUT'!$B$14="Reconfiguration of Lot",AV183,IF('INPUT &amp; OUTPUT'!$B$14="Material Change of Use",P183,""))</f>
        <v/>
      </c>
      <c r="CE183" s="157" t="str">
        <f>IF('INPUT &amp; OUTPUT'!$B$14="Reconfiguration of Lot",AW183,IF('INPUT &amp; OUTPUT'!$B$14="Material Change of Use",Q183,""))</f>
        <v/>
      </c>
      <c r="CF183" s="157" t="str">
        <f>IF('INPUT &amp; OUTPUT'!$B$14="Reconfiguration of Lot",AX183,IF('INPUT &amp; OUTPUT'!$B$14="Material Change of Use",R183,""))</f>
        <v/>
      </c>
      <c r="CG183" s="196"/>
      <c r="CH183" s="157" t="str">
        <f>IF('INPUT &amp; OUTPUT'!$B$14="Reconfiguration of Lot",BA183,IF('INPUT &amp; OUTPUT'!$B$14="Material Change of Use",T183,""))</f>
        <v/>
      </c>
      <c r="CI183" s="157" t="str">
        <f>IF('INPUT &amp; OUTPUT'!$B$14="Reconfiguration of Lot",BB183,IF('INPUT &amp; OUTPUT'!$B$14="Material Change of Use",U183,""))</f>
        <v/>
      </c>
      <c r="CJ183" s="157" t="str">
        <f>IF('INPUT &amp; OUTPUT'!$B$14="Reconfiguration of Lot",BC183,IF('INPUT &amp; OUTPUT'!$B$14="Material Change of Use",V183,""))</f>
        <v/>
      </c>
      <c r="CK183" s="196"/>
      <c r="CL183" s="236"/>
      <c r="CM183" s="239"/>
      <c r="CN183" s="157" t="str">
        <f>IF('INPUT &amp; OUTPUT'!$B$14="Reconfiguration of Lot",BG183,IF('INPUT &amp; OUTPUT'!$B$14="Material Change of Use",X183,""))</f>
        <v/>
      </c>
      <c r="CO183" s="199" t="str">
        <f>IF('INPUT &amp; OUTPUT'!$B$14="Reconfiguration of Lot",BH183,IF('INPUT &amp; OUTPUT'!$B$14="Material Change of Use",Y183,""))</f>
        <v/>
      </c>
      <c r="CP183" s="157" t="str">
        <f>IF('INPUT &amp; OUTPUT'!$B$14="Reconfiguration of Lot",BI183,IF('INPUT &amp; OUTPUT'!$B$14="Material Change of Use",Z183,""))</f>
        <v/>
      </c>
      <c r="CQ183" s="161"/>
      <c r="CR183" s="244" t="str">
        <f>IF('INPUT &amp; OUTPUT'!$B$14="Reconfiguration of Lot",BJ183,IF('INPUT &amp; OUTPUT'!$B$14="Material Change of Use",AB183,""))</f>
        <v/>
      </c>
      <c r="CS183" s="198" t="str">
        <f>IF('INPUT &amp; OUTPUT'!$B$14="Reconfiguration of Lot",BK183,IF('INPUT &amp; OUTPUT'!$B$14="Material Change of Use",AC183,""))</f>
        <v/>
      </c>
      <c r="CT183" s="199" t="str">
        <f>IF('INPUT &amp; OUTPUT'!$B$14="Reconfiguration of Lot",BL183,IF('INPUT &amp; OUTPUT'!$B$14="Material Change of Use",AD183,""))</f>
        <v/>
      </c>
      <c r="CU183" s="161"/>
      <c r="CV183" s="161"/>
      <c r="CW183" s="160"/>
    </row>
    <row r="184" spans="3:101" ht="12.75" customHeight="1" x14ac:dyDescent="0.25">
      <c r="C184" s="471" t="s">
        <v>414</v>
      </c>
      <c r="D184" s="471" t="s">
        <v>66</v>
      </c>
      <c r="E184" s="558" t="s">
        <v>627</v>
      </c>
      <c r="F184" s="439"/>
      <c r="G184" s="439"/>
      <c r="H184" s="439"/>
      <c r="I184" s="472" t="s">
        <v>93</v>
      </c>
      <c r="J184" s="439"/>
      <c r="K184" s="439"/>
      <c r="L184" s="440" t="s">
        <v>92</v>
      </c>
      <c r="M184" s="440">
        <v>0</v>
      </c>
      <c r="N184" s="472" t="s">
        <v>93</v>
      </c>
      <c r="O184" s="439"/>
      <c r="P184" s="440" t="s">
        <v>238</v>
      </c>
      <c r="Q184" s="440">
        <v>0</v>
      </c>
      <c r="R184" s="472" t="s">
        <v>93</v>
      </c>
      <c r="S184" s="439"/>
      <c r="T184" s="440" t="s">
        <v>92</v>
      </c>
      <c r="U184" s="440">
        <v>0</v>
      </c>
      <c r="V184" s="316" t="s">
        <v>591</v>
      </c>
      <c r="W184" s="416"/>
      <c r="X184" s="417" t="s">
        <v>591</v>
      </c>
      <c r="Y184" s="417" t="s">
        <v>0</v>
      </c>
      <c r="Z184" s="316" t="s">
        <v>255</v>
      </c>
      <c r="AA184" s="463"/>
      <c r="AB184" s="440" t="s">
        <v>347</v>
      </c>
      <c r="AC184" s="440">
        <v>2.2500000000000003E-3</v>
      </c>
      <c r="AD184" s="472" t="s">
        <v>66</v>
      </c>
      <c r="AE184" s="308"/>
      <c r="AF184" s="477"/>
      <c r="AO184" s="488"/>
      <c r="BS184" s="157" t="str">
        <f>IF('INPUT &amp; OUTPUT'!$B$14="Reconfiguration of Lot",AK184,IF('INPUT &amp; OUTPUT'!$B$14="Material Change of Use",E184,""))</f>
        <v/>
      </c>
      <c r="BT184" s="161"/>
      <c r="BU184" s="161"/>
      <c r="BV184" s="161"/>
      <c r="BW184" s="157" t="str">
        <f>IF('INPUT &amp; OUTPUT'!$B$14="Reconfiguration of Lot",IF(AK184&lt;&gt;"",$AO$8,""),IF('INPUT &amp; OUTPUT'!$B$14="Material Change of Use",I184,""))</f>
        <v/>
      </c>
      <c r="BX184" s="161"/>
      <c r="BY184" s="161"/>
      <c r="BZ184" s="157" t="str">
        <f>IF('INPUT &amp; OUTPUT'!$B$14="Reconfiguration of Lot",IF(BW184&lt;&gt;"",$AR$8,""),IF('INPUT &amp; OUTPUT'!$B$14="Material Change of Use",L184,""))</f>
        <v/>
      </c>
      <c r="CA184" s="157" t="str">
        <f>IF('INPUT &amp; OUTPUT'!$B$14="Reconfiguration of Lot",IF(BW184&lt;&gt;"",$AS$8,""),IF('INPUT &amp; OUTPUT'!$B$14="Material Change of Use",M184,""))</f>
        <v/>
      </c>
      <c r="CB184" s="157" t="str">
        <f>IF('INPUT &amp; OUTPUT'!$B$14="Reconfiguration of Lot",AT184,IF('INPUT &amp; OUTPUT'!$B$14="Material Change of Use",N184,""))</f>
        <v/>
      </c>
      <c r="CC184" s="196"/>
      <c r="CD184" s="157" t="str">
        <f>IF('INPUT &amp; OUTPUT'!$B$14="Reconfiguration of Lot",AV184,IF('INPUT &amp; OUTPUT'!$B$14="Material Change of Use",P184,""))</f>
        <v/>
      </c>
      <c r="CE184" s="157" t="str">
        <f>IF('INPUT &amp; OUTPUT'!$B$14="Reconfiguration of Lot",AW184,IF('INPUT &amp; OUTPUT'!$B$14="Material Change of Use",Q184,""))</f>
        <v/>
      </c>
      <c r="CF184" s="157" t="str">
        <f>IF('INPUT &amp; OUTPUT'!$B$14="Reconfiguration of Lot",AX184,IF('INPUT &amp; OUTPUT'!$B$14="Material Change of Use",R184,""))</f>
        <v/>
      </c>
      <c r="CG184" s="196"/>
      <c r="CH184" s="157" t="str">
        <f>IF('INPUT &amp; OUTPUT'!$B$14="Reconfiguration of Lot",BA184,IF('INPUT &amp; OUTPUT'!$B$14="Material Change of Use",T184,""))</f>
        <v/>
      </c>
      <c r="CI184" s="157" t="str">
        <f>IF('INPUT &amp; OUTPUT'!$B$14="Reconfiguration of Lot",BB184,IF('INPUT &amp; OUTPUT'!$B$14="Material Change of Use",U184,""))</f>
        <v/>
      </c>
      <c r="CJ184" s="157" t="str">
        <f>IF('INPUT &amp; OUTPUT'!$B$14="Reconfiguration of Lot",BC184,IF('INPUT &amp; OUTPUT'!$B$14="Material Change of Use",V184,""))</f>
        <v/>
      </c>
      <c r="CK184" s="196"/>
      <c r="CL184" s="236"/>
      <c r="CM184" s="239"/>
      <c r="CN184" s="157" t="str">
        <f>IF('INPUT &amp; OUTPUT'!$B$14="Reconfiguration of Lot",BG184,IF('INPUT &amp; OUTPUT'!$B$14="Material Change of Use",X184,""))</f>
        <v/>
      </c>
      <c r="CO184" s="199" t="str">
        <f>IF('INPUT &amp; OUTPUT'!$B$14="Reconfiguration of Lot",BH184,IF('INPUT &amp; OUTPUT'!$B$14="Material Change of Use",Y184,""))</f>
        <v/>
      </c>
      <c r="CP184" s="157" t="str">
        <f>IF('INPUT &amp; OUTPUT'!$B$14="Reconfiguration of Lot",BI184,IF('INPUT &amp; OUTPUT'!$B$14="Material Change of Use",Z184,""))</f>
        <v/>
      </c>
      <c r="CQ184" s="161"/>
      <c r="CR184" s="244" t="str">
        <f>IF('INPUT &amp; OUTPUT'!$B$14="Reconfiguration of Lot",BJ184,IF('INPUT &amp; OUTPUT'!$B$14="Material Change of Use",AB184,""))</f>
        <v/>
      </c>
      <c r="CS184" s="198" t="str">
        <f>IF('INPUT &amp; OUTPUT'!$B$14="Reconfiguration of Lot",BK184,IF('INPUT &amp; OUTPUT'!$B$14="Material Change of Use",AC184,""))</f>
        <v/>
      </c>
      <c r="CT184" s="199" t="str">
        <f>IF('INPUT &amp; OUTPUT'!$B$14="Reconfiguration of Lot",BL184,IF('INPUT &amp; OUTPUT'!$B$14="Material Change of Use",AD184,""))</f>
        <v/>
      </c>
      <c r="CU184" s="161"/>
      <c r="CV184" s="161"/>
      <c r="CW184" s="160"/>
    </row>
    <row r="185" spans="3:101" ht="12.75" customHeight="1" x14ac:dyDescent="0.25">
      <c r="C185" s="471" t="s">
        <v>148</v>
      </c>
      <c r="D185" s="471" t="s">
        <v>440</v>
      </c>
      <c r="E185" s="472" t="s">
        <v>439</v>
      </c>
      <c r="F185" s="439"/>
      <c r="G185" s="439"/>
      <c r="H185" s="439"/>
      <c r="I185" s="472" t="s">
        <v>93</v>
      </c>
      <c r="J185" s="309"/>
      <c r="K185" s="309"/>
      <c r="L185" s="440" t="s">
        <v>92</v>
      </c>
      <c r="M185" s="440">
        <v>0</v>
      </c>
      <c r="N185" s="472" t="s">
        <v>148</v>
      </c>
      <c r="O185" s="416"/>
      <c r="P185" s="440" t="s">
        <v>238</v>
      </c>
      <c r="Q185" s="440">
        <v>0</v>
      </c>
      <c r="R185" s="316" t="s">
        <v>148</v>
      </c>
      <c r="S185" s="416"/>
      <c r="T185" s="440" t="s">
        <v>92</v>
      </c>
      <c r="U185" s="440">
        <v>0</v>
      </c>
      <c r="V185" s="316" t="s">
        <v>591</v>
      </c>
      <c r="W185" s="416"/>
      <c r="X185" s="417" t="s">
        <v>591</v>
      </c>
      <c r="Y185" s="417" t="s">
        <v>0</v>
      </c>
      <c r="Z185" s="316" t="s">
        <v>253</v>
      </c>
      <c r="AA185" s="310"/>
      <c r="AB185" s="440" t="s">
        <v>347</v>
      </c>
      <c r="AC185" s="440">
        <v>2.5000000000000001E-3</v>
      </c>
      <c r="AD185" s="314" t="s">
        <v>337</v>
      </c>
      <c r="AE185" s="309"/>
      <c r="AF185" s="477"/>
      <c r="AO185" s="488"/>
      <c r="BS185" s="157" t="str">
        <f>IF('INPUT &amp; OUTPUT'!$B$14="Reconfiguration of Lot",AK185,IF('INPUT &amp; OUTPUT'!$B$14="Material Change of Use",E185,""))</f>
        <v/>
      </c>
      <c r="BT185" s="161"/>
      <c r="BU185" s="161"/>
      <c r="BV185" s="161"/>
      <c r="BW185" s="157" t="str">
        <f>IF('INPUT &amp; OUTPUT'!$B$14="Reconfiguration of Lot",IF(AK185&lt;&gt;"",$AO$8,""),IF('INPUT &amp; OUTPUT'!$B$14="Material Change of Use",I185,""))</f>
        <v/>
      </c>
      <c r="BX185" s="161"/>
      <c r="BY185" s="161"/>
      <c r="BZ185" s="157" t="str">
        <f>IF('INPUT &amp; OUTPUT'!$B$14="Reconfiguration of Lot",IF(BW185&lt;&gt;"",$AR$8,""),IF('INPUT &amp; OUTPUT'!$B$14="Material Change of Use",L185,""))</f>
        <v/>
      </c>
      <c r="CA185" s="157" t="str">
        <f>IF('INPUT &amp; OUTPUT'!$B$14="Reconfiguration of Lot",IF(BW185&lt;&gt;"",$AS$8,""),IF('INPUT &amp; OUTPUT'!$B$14="Material Change of Use",M185,""))</f>
        <v/>
      </c>
      <c r="CB185" s="157" t="str">
        <f>IF('INPUT &amp; OUTPUT'!$B$14="Reconfiguration of Lot",AT185,IF('INPUT &amp; OUTPUT'!$B$14="Material Change of Use",N185,""))</f>
        <v/>
      </c>
      <c r="CC185" s="196"/>
      <c r="CD185" s="157" t="str">
        <f>IF('INPUT &amp; OUTPUT'!$B$14="Reconfiguration of Lot",AV185,IF('INPUT &amp; OUTPUT'!$B$14="Material Change of Use",P185,""))</f>
        <v/>
      </c>
      <c r="CE185" s="157" t="str">
        <f>IF('INPUT &amp; OUTPUT'!$B$14="Reconfiguration of Lot",AW185,IF('INPUT &amp; OUTPUT'!$B$14="Material Change of Use",Q185,""))</f>
        <v/>
      </c>
      <c r="CF185" s="157" t="str">
        <f>IF('INPUT &amp; OUTPUT'!$B$14="Reconfiguration of Lot",AX185,IF('INPUT &amp; OUTPUT'!$B$14="Material Change of Use",R185,""))</f>
        <v/>
      </c>
      <c r="CG185" s="196"/>
      <c r="CH185" s="157" t="str">
        <f>IF('INPUT &amp; OUTPUT'!$B$14="Reconfiguration of Lot",BA185,IF('INPUT &amp; OUTPUT'!$B$14="Material Change of Use",T185,""))</f>
        <v/>
      </c>
      <c r="CI185" s="157" t="str">
        <f>IF('INPUT &amp; OUTPUT'!$B$14="Reconfiguration of Lot",BB185,IF('INPUT &amp; OUTPUT'!$B$14="Material Change of Use",U185,""))</f>
        <v/>
      </c>
      <c r="CJ185" s="157" t="str">
        <f>IF('INPUT &amp; OUTPUT'!$B$14="Reconfiguration of Lot",BC185,IF('INPUT &amp; OUTPUT'!$B$14="Material Change of Use",V185,""))</f>
        <v/>
      </c>
      <c r="CK185" s="196"/>
      <c r="CL185" s="236"/>
      <c r="CM185" s="239"/>
      <c r="CN185" s="157" t="str">
        <f>IF('INPUT &amp; OUTPUT'!$B$14="Reconfiguration of Lot",BG185,IF('INPUT &amp; OUTPUT'!$B$14="Material Change of Use",X185,""))</f>
        <v/>
      </c>
      <c r="CO185" s="199" t="str">
        <f>IF('INPUT &amp; OUTPUT'!$B$14="Reconfiguration of Lot",BH185,IF('INPUT &amp; OUTPUT'!$B$14="Material Change of Use",Y185,""))</f>
        <v/>
      </c>
      <c r="CP185" s="157" t="str">
        <f>IF('INPUT &amp; OUTPUT'!$B$14="Reconfiguration of Lot",BI185,IF('INPUT &amp; OUTPUT'!$B$14="Material Change of Use",Z185,""))</f>
        <v/>
      </c>
      <c r="CQ185" s="161"/>
      <c r="CR185" s="244" t="str">
        <f>IF('INPUT &amp; OUTPUT'!$B$14="Reconfiguration of Lot",BJ185,IF('INPUT &amp; OUTPUT'!$B$14="Material Change of Use",AB185,""))</f>
        <v/>
      </c>
      <c r="CS185" s="198" t="str">
        <f>IF('INPUT &amp; OUTPUT'!$B$14="Reconfiguration of Lot",BK185,IF('INPUT &amp; OUTPUT'!$B$14="Material Change of Use",AC185,""))</f>
        <v/>
      </c>
      <c r="CT185" s="199" t="str">
        <f>IF('INPUT &amp; OUTPUT'!$B$14="Reconfiguration of Lot",BL185,IF('INPUT &amp; OUTPUT'!$B$14="Material Change of Use",AD185,""))</f>
        <v/>
      </c>
      <c r="CU185" s="161"/>
      <c r="CV185" s="161"/>
      <c r="CW185" s="160"/>
    </row>
    <row r="186" spans="3:101" ht="12.75" customHeight="1" x14ac:dyDescent="0.25">
      <c r="C186" s="471" t="s">
        <v>148</v>
      </c>
      <c r="D186" s="471" t="s">
        <v>441</v>
      </c>
      <c r="E186" s="472" t="s">
        <v>622</v>
      </c>
      <c r="F186" s="439"/>
      <c r="G186" s="439"/>
      <c r="H186" s="439"/>
      <c r="I186" s="472" t="s">
        <v>93</v>
      </c>
      <c r="J186" s="439"/>
      <c r="K186" s="439"/>
      <c r="L186" s="440" t="s">
        <v>92</v>
      </c>
      <c r="M186" s="440">
        <v>0</v>
      </c>
      <c r="N186" s="472" t="s">
        <v>148</v>
      </c>
      <c r="O186" s="439"/>
      <c r="P186" s="440" t="s">
        <v>238</v>
      </c>
      <c r="Q186" s="440">
        <v>0</v>
      </c>
      <c r="R186" s="316" t="s">
        <v>148</v>
      </c>
      <c r="S186" s="439"/>
      <c r="T186" s="440" t="s">
        <v>92</v>
      </c>
      <c r="U186" s="440">
        <v>0</v>
      </c>
      <c r="V186" s="316" t="s">
        <v>591</v>
      </c>
      <c r="W186" s="416"/>
      <c r="X186" s="417" t="s">
        <v>591</v>
      </c>
      <c r="Y186" s="417" t="s">
        <v>0</v>
      </c>
      <c r="Z186" s="316" t="s">
        <v>253</v>
      </c>
      <c r="AA186" s="442"/>
      <c r="AB186" s="440" t="s">
        <v>347</v>
      </c>
      <c r="AC186" s="440">
        <v>2.5000000000000001E-3</v>
      </c>
      <c r="AD186" s="314" t="s">
        <v>337</v>
      </c>
      <c r="AE186" s="308"/>
      <c r="AF186" s="477"/>
      <c r="AO186" s="488"/>
      <c r="BS186" s="157" t="str">
        <f>IF('INPUT &amp; OUTPUT'!$B$14="Reconfiguration of Lot",AK186,IF('INPUT &amp; OUTPUT'!$B$14="Material Change of Use",E186,""))</f>
        <v/>
      </c>
      <c r="BT186" s="161"/>
      <c r="BU186" s="161"/>
      <c r="BV186" s="161"/>
      <c r="BW186" s="157" t="str">
        <f>IF('INPUT &amp; OUTPUT'!$B$14="Reconfiguration of Lot",IF(AK186&lt;&gt;"",$AO$8,""),IF('INPUT &amp; OUTPUT'!$B$14="Material Change of Use",I186,""))</f>
        <v/>
      </c>
      <c r="BX186" s="161"/>
      <c r="BY186" s="161"/>
      <c r="BZ186" s="157" t="str">
        <f>IF('INPUT &amp; OUTPUT'!$B$14="Reconfiguration of Lot",IF(BW186&lt;&gt;"",$AR$8,""),IF('INPUT &amp; OUTPUT'!$B$14="Material Change of Use",L186,""))</f>
        <v/>
      </c>
      <c r="CA186" s="157" t="str">
        <f>IF('INPUT &amp; OUTPUT'!$B$14="Reconfiguration of Lot",IF(BW186&lt;&gt;"",$AS$8,""),IF('INPUT &amp; OUTPUT'!$B$14="Material Change of Use",M186,""))</f>
        <v/>
      </c>
      <c r="CB186" s="157" t="str">
        <f>IF('INPUT &amp; OUTPUT'!$B$14="Reconfiguration of Lot",AT186,IF('INPUT &amp; OUTPUT'!$B$14="Material Change of Use",N186,""))</f>
        <v/>
      </c>
      <c r="CC186" s="196"/>
      <c r="CD186" s="157" t="str">
        <f>IF('INPUT &amp; OUTPUT'!$B$14="Reconfiguration of Lot",AV186,IF('INPUT &amp; OUTPUT'!$B$14="Material Change of Use",P186,""))</f>
        <v/>
      </c>
      <c r="CE186" s="157" t="str">
        <f>IF('INPUT &amp; OUTPUT'!$B$14="Reconfiguration of Lot",AW186,IF('INPUT &amp; OUTPUT'!$B$14="Material Change of Use",Q186,""))</f>
        <v/>
      </c>
      <c r="CF186" s="157" t="str">
        <f>IF('INPUT &amp; OUTPUT'!$B$14="Reconfiguration of Lot",AX186,IF('INPUT &amp; OUTPUT'!$B$14="Material Change of Use",R186,""))</f>
        <v/>
      </c>
      <c r="CG186" s="196"/>
      <c r="CH186" s="157" t="str">
        <f>IF('INPUT &amp; OUTPUT'!$B$14="Reconfiguration of Lot",BA186,IF('INPUT &amp; OUTPUT'!$B$14="Material Change of Use",T186,""))</f>
        <v/>
      </c>
      <c r="CI186" s="157" t="str">
        <f>IF('INPUT &amp; OUTPUT'!$B$14="Reconfiguration of Lot",BB186,IF('INPUT &amp; OUTPUT'!$B$14="Material Change of Use",U186,""))</f>
        <v/>
      </c>
      <c r="CJ186" s="157" t="str">
        <f>IF('INPUT &amp; OUTPUT'!$B$14="Reconfiguration of Lot",BC186,IF('INPUT &amp; OUTPUT'!$B$14="Material Change of Use",V186,""))</f>
        <v/>
      </c>
      <c r="CK186" s="196"/>
      <c r="CL186" s="236"/>
      <c r="CM186" s="239"/>
      <c r="CN186" s="157" t="str">
        <f>IF('INPUT &amp; OUTPUT'!$B$14="Reconfiguration of Lot",BG186,IF('INPUT &amp; OUTPUT'!$B$14="Material Change of Use",X186,""))</f>
        <v/>
      </c>
      <c r="CO186" s="199" t="str">
        <f>IF('INPUT &amp; OUTPUT'!$B$14="Reconfiguration of Lot",BH186,IF('INPUT &amp; OUTPUT'!$B$14="Material Change of Use",Y186,""))</f>
        <v/>
      </c>
      <c r="CP186" s="157" t="str">
        <f>IF('INPUT &amp; OUTPUT'!$B$14="Reconfiguration of Lot",BI186,IF('INPUT &amp; OUTPUT'!$B$14="Material Change of Use",Z186,""))</f>
        <v/>
      </c>
      <c r="CQ186" s="161"/>
      <c r="CR186" s="244" t="str">
        <f>IF('INPUT &amp; OUTPUT'!$B$14="Reconfiguration of Lot",BJ186,IF('INPUT &amp; OUTPUT'!$B$14="Material Change of Use",AB186,""))</f>
        <v/>
      </c>
      <c r="CS186" s="198" t="str">
        <f>IF('INPUT &amp; OUTPUT'!$B$14="Reconfiguration of Lot",BK186,IF('INPUT &amp; OUTPUT'!$B$14="Material Change of Use",AC186,""))</f>
        <v/>
      </c>
      <c r="CT186" s="199" t="str">
        <f>IF('INPUT &amp; OUTPUT'!$B$14="Reconfiguration of Lot",BL186,IF('INPUT &amp; OUTPUT'!$B$14="Material Change of Use",AD186,""))</f>
        <v/>
      </c>
      <c r="CU186" s="161"/>
      <c r="CV186" s="161"/>
      <c r="CW186" s="160"/>
    </row>
    <row r="187" spans="3:101" ht="12.75" customHeight="1" x14ac:dyDescent="0.25">
      <c r="C187" s="471" t="s">
        <v>443</v>
      </c>
      <c r="D187" s="471" t="s">
        <v>444</v>
      </c>
      <c r="E187" s="472" t="s">
        <v>445</v>
      </c>
      <c r="F187" s="439"/>
      <c r="G187" s="439"/>
      <c r="H187" s="439"/>
      <c r="I187" s="472" t="s">
        <v>286</v>
      </c>
      <c r="J187" s="439"/>
      <c r="K187" s="439"/>
      <c r="L187" s="440" t="s">
        <v>275</v>
      </c>
      <c r="M187" s="440">
        <v>14</v>
      </c>
      <c r="N187" s="314" t="s">
        <v>93</v>
      </c>
      <c r="O187" s="439"/>
      <c r="P187" s="440" t="s">
        <v>238</v>
      </c>
      <c r="Q187" s="440">
        <v>0</v>
      </c>
      <c r="R187" s="316" t="s">
        <v>93</v>
      </c>
      <c r="S187" s="439"/>
      <c r="T187" s="440" t="s">
        <v>92</v>
      </c>
      <c r="U187" s="440">
        <v>0</v>
      </c>
      <c r="V187" s="316" t="s">
        <v>591</v>
      </c>
      <c r="W187" s="416"/>
      <c r="X187" s="417" t="s">
        <v>591</v>
      </c>
      <c r="Y187" s="417" t="s">
        <v>0</v>
      </c>
      <c r="Z187" s="316" t="s">
        <v>253</v>
      </c>
      <c r="AA187" s="442"/>
      <c r="AB187" s="440" t="s">
        <v>347</v>
      </c>
      <c r="AC187" s="440">
        <v>2.5000000000000001E-3</v>
      </c>
      <c r="AD187" s="472" t="s">
        <v>337</v>
      </c>
      <c r="AE187" s="309"/>
      <c r="AF187" s="477"/>
      <c r="AO187" s="488"/>
      <c r="BS187" s="157" t="str">
        <f>IF('INPUT &amp; OUTPUT'!$B$14="Reconfiguration of Lot",AK187,IF('INPUT &amp; OUTPUT'!$B$14="Material Change of Use",E187,""))</f>
        <v/>
      </c>
      <c r="BT187" s="161"/>
      <c r="BU187" s="161"/>
      <c r="BV187" s="161"/>
      <c r="BW187" s="157" t="str">
        <f>IF('INPUT &amp; OUTPUT'!$B$14="Reconfiguration of Lot",IF(AK187&lt;&gt;"",$AO$8,""),IF('INPUT &amp; OUTPUT'!$B$14="Material Change of Use",I187,""))</f>
        <v/>
      </c>
      <c r="BX187" s="161"/>
      <c r="BY187" s="161"/>
      <c r="BZ187" s="157" t="str">
        <f>IF('INPUT &amp; OUTPUT'!$B$14="Reconfiguration of Lot",IF(BW187&lt;&gt;"",$AR$8,""),IF('INPUT &amp; OUTPUT'!$B$14="Material Change of Use",L187,""))</f>
        <v/>
      </c>
      <c r="CA187" s="157" t="str">
        <f>IF('INPUT &amp; OUTPUT'!$B$14="Reconfiguration of Lot",IF(BW187&lt;&gt;"",$AS$8,""),IF('INPUT &amp; OUTPUT'!$B$14="Material Change of Use",M187,""))</f>
        <v/>
      </c>
      <c r="CB187" s="157" t="str">
        <f>IF('INPUT &amp; OUTPUT'!$B$14="Reconfiguration of Lot",AT187,IF('INPUT &amp; OUTPUT'!$B$14="Material Change of Use",N187,""))</f>
        <v/>
      </c>
      <c r="CC187" s="196"/>
      <c r="CD187" s="157" t="str">
        <f>IF('INPUT &amp; OUTPUT'!$B$14="Reconfiguration of Lot",AV187,IF('INPUT &amp; OUTPUT'!$B$14="Material Change of Use",P187,""))</f>
        <v/>
      </c>
      <c r="CE187" s="157" t="str">
        <f>IF('INPUT &amp; OUTPUT'!$B$14="Reconfiguration of Lot",AW187,IF('INPUT &amp; OUTPUT'!$B$14="Material Change of Use",Q187,""))</f>
        <v/>
      </c>
      <c r="CF187" s="157" t="str">
        <f>IF('INPUT &amp; OUTPUT'!$B$14="Reconfiguration of Lot",AX187,IF('INPUT &amp; OUTPUT'!$B$14="Material Change of Use",R187,""))</f>
        <v/>
      </c>
      <c r="CG187" s="196"/>
      <c r="CH187" s="157" t="str">
        <f>IF('INPUT &amp; OUTPUT'!$B$14="Reconfiguration of Lot",BA187,IF('INPUT &amp; OUTPUT'!$B$14="Material Change of Use",T187,""))</f>
        <v/>
      </c>
      <c r="CI187" s="157" t="str">
        <f>IF('INPUT &amp; OUTPUT'!$B$14="Reconfiguration of Lot",BB187,IF('INPUT &amp; OUTPUT'!$B$14="Material Change of Use",U187,""))</f>
        <v/>
      </c>
      <c r="CJ187" s="157" t="str">
        <f>IF('INPUT &amp; OUTPUT'!$B$14="Reconfiguration of Lot",BC187,IF('INPUT &amp; OUTPUT'!$B$14="Material Change of Use",V187,""))</f>
        <v/>
      </c>
      <c r="CK187" s="196"/>
      <c r="CL187" s="236"/>
      <c r="CM187" s="239"/>
      <c r="CN187" s="157" t="str">
        <f>IF('INPUT &amp; OUTPUT'!$B$14="Reconfiguration of Lot",BG187,IF('INPUT &amp; OUTPUT'!$B$14="Material Change of Use",X187,""))</f>
        <v/>
      </c>
      <c r="CO187" s="199" t="str">
        <f>IF('INPUT &amp; OUTPUT'!$B$14="Reconfiguration of Lot",BH187,IF('INPUT &amp; OUTPUT'!$B$14="Material Change of Use",Y187,""))</f>
        <v/>
      </c>
      <c r="CP187" s="157" t="str">
        <f>IF('INPUT &amp; OUTPUT'!$B$14="Reconfiguration of Lot",BI187,IF('INPUT &amp; OUTPUT'!$B$14="Material Change of Use",Z187,""))</f>
        <v/>
      </c>
      <c r="CQ187" s="161"/>
      <c r="CR187" s="244" t="str">
        <f>IF('INPUT &amp; OUTPUT'!$B$14="Reconfiguration of Lot",BJ187,IF('INPUT &amp; OUTPUT'!$B$14="Material Change of Use",AB187,""))</f>
        <v/>
      </c>
      <c r="CS187" s="198" t="str">
        <f>IF('INPUT &amp; OUTPUT'!$B$14="Reconfiguration of Lot",BK187,IF('INPUT &amp; OUTPUT'!$B$14="Material Change of Use",AC187,""))</f>
        <v/>
      </c>
      <c r="CT187" s="199" t="str">
        <f>IF('INPUT &amp; OUTPUT'!$B$14="Reconfiguration of Lot",BL187,IF('INPUT &amp; OUTPUT'!$B$14="Material Change of Use",AD187,""))</f>
        <v/>
      </c>
      <c r="CU187" s="161"/>
      <c r="CV187" s="161"/>
      <c r="CW187" s="160"/>
    </row>
    <row r="188" spans="3:101" ht="12.75" customHeight="1" x14ac:dyDescent="0.25">
      <c r="C188" s="471" t="s">
        <v>443</v>
      </c>
      <c r="D188" s="471" t="s">
        <v>440</v>
      </c>
      <c r="E188" s="472" t="s">
        <v>450</v>
      </c>
      <c r="F188" s="416"/>
      <c r="G188" s="439"/>
      <c r="H188" s="439"/>
      <c r="I188" s="472" t="s">
        <v>93</v>
      </c>
      <c r="J188" s="311"/>
      <c r="K188" s="311"/>
      <c r="L188" s="440" t="s">
        <v>92</v>
      </c>
      <c r="M188" s="440">
        <v>0</v>
      </c>
      <c r="N188" s="314" t="s">
        <v>93</v>
      </c>
      <c r="O188" s="311"/>
      <c r="P188" s="440" t="s">
        <v>238</v>
      </c>
      <c r="Q188" s="440">
        <v>0</v>
      </c>
      <c r="R188" s="472" t="s">
        <v>93</v>
      </c>
      <c r="S188" s="311"/>
      <c r="T188" s="440" t="s">
        <v>92</v>
      </c>
      <c r="U188" s="440">
        <v>0</v>
      </c>
      <c r="V188" s="316" t="s">
        <v>591</v>
      </c>
      <c r="W188" s="416"/>
      <c r="X188" s="417" t="s">
        <v>591</v>
      </c>
      <c r="Y188" s="417" t="s">
        <v>0</v>
      </c>
      <c r="Z188" s="316" t="s">
        <v>253</v>
      </c>
      <c r="AA188" s="312"/>
      <c r="AB188" s="440" t="s">
        <v>347</v>
      </c>
      <c r="AC188" s="440">
        <v>2.5000000000000001E-3</v>
      </c>
      <c r="AD188" s="472" t="s">
        <v>337</v>
      </c>
      <c r="AE188" s="311"/>
      <c r="AF188" s="477"/>
      <c r="AO188" s="488"/>
      <c r="BS188" s="157" t="str">
        <f>IF('INPUT &amp; OUTPUT'!$B$14="Reconfiguration of Lot",AK188,IF('INPUT &amp; OUTPUT'!$B$14="Material Change of Use",E188,""))</f>
        <v/>
      </c>
      <c r="BT188" s="161"/>
      <c r="BU188" s="161"/>
      <c r="BV188" s="161"/>
      <c r="BW188" s="157" t="str">
        <f>IF('INPUT &amp; OUTPUT'!$B$14="Reconfiguration of Lot",IF(AK188&lt;&gt;"",$AO$8,""),IF('INPUT &amp; OUTPUT'!$B$14="Material Change of Use",I188,""))</f>
        <v/>
      </c>
      <c r="BX188" s="161"/>
      <c r="BY188" s="161"/>
      <c r="BZ188" s="157" t="str">
        <f>IF('INPUT &amp; OUTPUT'!$B$14="Reconfiguration of Lot",IF(BW188&lt;&gt;"",$AR$8,""),IF('INPUT &amp; OUTPUT'!$B$14="Material Change of Use",L188,""))</f>
        <v/>
      </c>
      <c r="CA188" s="157" t="str">
        <f>IF('INPUT &amp; OUTPUT'!$B$14="Reconfiguration of Lot",IF(BW188&lt;&gt;"",$AS$8,""),IF('INPUT &amp; OUTPUT'!$B$14="Material Change of Use",M188,""))</f>
        <v/>
      </c>
      <c r="CB188" s="157" t="str">
        <f>IF('INPUT &amp; OUTPUT'!$B$14="Reconfiguration of Lot",AT188,IF('INPUT &amp; OUTPUT'!$B$14="Material Change of Use",N188,""))</f>
        <v/>
      </c>
      <c r="CC188" s="196"/>
      <c r="CD188" s="157" t="str">
        <f>IF('INPUT &amp; OUTPUT'!$B$14="Reconfiguration of Lot",AV188,IF('INPUT &amp; OUTPUT'!$B$14="Material Change of Use",P188,""))</f>
        <v/>
      </c>
      <c r="CE188" s="157" t="str">
        <f>IF('INPUT &amp; OUTPUT'!$B$14="Reconfiguration of Lot",AW188,IF('INPUT &amp; OUTPUT'!$B$14="Material Change of Use",Q188,""))</f>
        <v/>
      </c>
      <c r="CF188" s="157" t="str">
        <f>IF('INPUT &amp; OUTPUT'!$B$14="Reconfiguration of Lot",AX188,IF('INPUT &amp; OUTPUT'!$B$14="Material Change of Use",R188,""))</f>
        <v/>
      </c>
      <c r="CG188" s="196"/>
      <c r="CH188" s="157" t="str">
        <f>IF('INPUT &amp; OUTPUT'!$B$14="Reconfiguration of Lot",BA188,IF('INPUT &amp; OUTPUT'!$B$14="Material Change of Use",T188,""))</f>
        <v/>
      </c>
      <c r="CI188" s="157" t="str">
        <f>IF('INPUT &amp; OUTPUT'!$B$14="Reconfiguration of Lot",BB188,IF('INPUT &amp; OUTPUT'!$B$14="Material Change of Use",U188,""))</f>
        <v/>
      </c>
      <c r="CJ188" s="157" t="str">
        <f>IF('INPUT &amp; OUTPUT'!$B$14="Reconfiguration of Lot",BC188,IF('INPUT &amp; OUTPUT'!$B$14="Material Change of Use",V188,""))</f>
        <v/>
      </c>
      <c r="CK188" s="196"/>
      <c r="CL188" s="236"/>
      <c r="CM188" s="239"/>
      <c r="CN188" s="157" t="str">
        <f>IF('INPUT &amp; OUTPUT'!$B$14="Reconfiguration of Lot",BG188,IF('INPUT &amp; OUTPUT'!$B$14="Material Change of Use",X188,""))</f>
        <v/>
      </c>
      <c r="CO188" s="199" t="str">
        <f>IF('INPUT &amp; OUTPUT'!$B$14="Reconfiguration of Lot",BH188,IF('INPUT &amp; OUTPUT'!$B$14="Material Change of Use",Y188,""))</f>
        <v/>
      </c>
      <c r="CP188" s="157" t="str">
        <f>IF('INPUT &amp; OUTPUT'!$B$14="Reconfiguration of Lot",BI188,IF('INPUT &amp; OUTPUT'!$B$14="Material Change of Use",Z188,""))</f>
        <v/>
      </c>
      <c r="CQ188" s="161"/>
      <c r="CR188" s="244" t="str">
        <f>IF('INPUT &amp; OUTPUT'!$B$14="Reconfiguration of Lot",BJ188,IF('INPUT &amp; OUTPUT'!$B$14="Material Change of Use",AB188,""))</f>
        <v/>
      </c>
      <c r="CS188" s="198" t="str">
        <f>IF('INPUT &amp; OUTPUT'!$B$14="Reconfiguration of Lot",BK188,IF('INPUT &amp; OUTPUT'!$B$14="Material Change of Use",AC188,""))</f>
        <v/>
      </c>
      <c r="CT188" s="199" t="str">
        <f>IF('INPUT &amp; OUTPUT'!$B$14="Reconfiguration of Lot",BL188,IF('INPUT &amp; OUTPUT'!$B$14="Material Change of Use",AD188,""))</f>
        <v/>
      </c>
      <c r="CU188" s="161"/>
      <c r="CV188" s="161"/>
      <c r="CW188" s="160"/>
    </row>
    <row r="189" spans="3:101" ht="12.75" customHeight="1" x14ac:dyDescent="0.25">
      <c r="C189" s="471" t="s">
        <v>443</v>
      </c>
      <c r="D189" s="471" t="s">
        <v>444</v>
      </c>
      <c r="E189" s="472" t="s">
        <v>442</v>
      </c>
      <c r="F189" s="439"/>
      <c r="G189" s="439"/>
      <c r="H189" s="439"/>
      <c r="I189" s="472" t="s">
        <v>292</v>
      </c>
      <c r="J189" s="311"/>
      <c r="K189" s="311"/>
      <c r="L189" s="440" t="s">
        <v>392</v>
      </c>
      <c r="M189" s="440">
        <v>0.17199999999999999</v>
      </c>
      <c r="N189" s="314" t="s">
        <v>93</v>
      </c>
      <c r="O189" s="311"/>
      <c r="P189" s="440" t="s">
        <v>238</v>
      </c>
      <c r="Q189" s="440">
        <v>0</v>
      </c>
      <c r="R189" s="316" t="s">
        <v>93</v>
      </c>
      <c r="S189" s="311"/>
      <c r="T189" s="440" t="s">
        <v>92</v>
      </c>
      <c r="U189" s="440">
        <v>0</v>
      </c>
      <c r="V189" s="316" t="s">
        <v>591</v>
      </c>
      <c r="W189" s="416"/>
      <c r="X189" s="417" t="s">
        <v>591</v>
      </c>
      <c r="Y189" s="417" t="s">
        <v>0</v>
      </c>
      <c r="Z189" s="316" t="s">
        <v>253</v>
      </c>
      <c r="AA189" s="312"/>
      <c r="AB189" s="440" t="s">
        <v>347</v>
      </c>
      <c r="AC189" s="440">
        <v>2.5000000000000001E-3</v>
      </c>
      <c r="AD189" s="472" t="s">
        <v>337</v>
      </c>
      <c r="AE189" s="311"/>
      <c r="AF189" s="477"/>
      <c r="AO189" s="488"/>
      <c r="BS189" s="157" t="str">
        <f>IF('INPUT &amp; OUTPUT'!$B$14="Reconfiguration of Lot",AK189,IF('INPUT &amp; OUTPUT'!$B$14="Material Change of Use",E189,""))</f>
        <v/>
      </c>
      <c r="BT189" s="161"/>
      <c r="BU189" s="161"/>
      <c r="BV189" s="161"/>
      <c r="BW189" s="157" t="str">
        <f>IF('INPUT &amp; OUTPUT'!$B$14="Reconfiguration of Lot",IF(AK189&lt;&gt;"",$AO$8,""),IF('INPUT &amp; OUTPUT'!$B$14="Material Change of Use",I189,""))</f>
        <v/>
      </c>
      <c r="BX189" s="161"/>
      <c r="BY189" s="161"/>
      <c r="BZ189" s="157" t="str">
        <f>IF('INPUT &amp; OUTPUT'!$B$14="Reconfiguration of Lot",IF(BW189&lt;&gt;"",$AR$8,""),IF('INPUT &amp; OUTPUT'!$B$14="Material Change of Use",L189,""))</f>
        <v/>
      </c>
      <c r="CA189" s="157" t="str">
        <f>IF('INPUT &amp; OUTPUT'!$B$14="Reconfiguration of Lot",IF(BW189&lt;&gt;"",$AS$8,""),IF('INPUT &amp; OUTPUT'!$B$14="Material Change of Use",M189,""))</f>
        <v/>
      </c>
      <c r="CB189" s="157" t="str">
        <f>IF('INPUT &amp; OUTPUT'!$B$14="Reconfiguration of Lot",AT189,IF('INPUT &amp; OUTPUT'!$B$14="Material Change of Use",N189,""))</f>
        <v/>
      </c>
      <c r="CC189" s="196"/>
      <c r="CD189" s="157" t="str">
        <f>IF('INPUT &amp; OUTPUT'!$B$14="Reconfiguration of Lot",AV189,IF('INPUT &amp; OUTPUT'!$B$14="Material Change of Use",P189,""))</f>
        <v/>
      </c>
      <c r="CE189" s="157" t="str">
        <f>IF('INPUT &amp; OUTPUT'!$B$14="Reconfiguration of Lot",AW189,IF('INPUT &amp; OUTPUT'!$B$14="Material Change of Use",Q189,""))</f>
        <v/>
      </c>
      <c r="CF189" s="157" t="str">
        <f>IF('INPUT &amp; OUTPUT'!$B$14="Reconfiguration of Lot",AX189,IF('INPUT &amp; OUTPUT'!$B$14="Material Change of Use",R189,""))</f>
        <v/>
      </c>
      <c r="CG189" s="196"/>
      <c r="CH189" s="157" t="str">
        <f>IF('INPUT &amp; OUTPUT'!$B$14="Reconfiguration of Lot",BA189,IF('INPUT &amp; OUTPUT'!$B$14="Material Change of Use",T189,""))</f>
        <v/>
      </c>
      <c r="CI189" s="157" t="str">
        <f>IF('INPUT &amp; OUTPUT'!$B$14="Reconfiguration of Lot",BB189,IF('INPUT &amp; OUTPUT'!$B$14="Material Change of Use",U189,""))</f>
        <v/>
      </c>
      <c r="CJ189" s="157" t="str">
        <f>IF('INPUT &amp; OUTPUT'!$B$14="Reconfiguration of Lot",BC189,IF('INPUT &amp; OUTPUT'!$B$14="Material Change of Use",V189,""))</f>
        <v/>
      </c>
      <c r="CK189" s="196"/>
      <c r="CL189" s="236"/>
      <c r="CM189" s="239"/>
      <c r="CN189" s="157" t="str">
        <f>IF('INPUT &amp; OUTPUT'!$B$14="Reconfiguration of Lot",BG189,IF('INPUT &amp; OUTPUT'!$B$14="Material Change of Use",X189,""))</f>
        <v/>
      </c>
      <c r="CO189" s="199" t="str">
        <f>IF('INPUT &amp; OUTPUT'!$B$14="Reconfiguration of Lot",BH189,IF('INPUT &amp; OUTPUT'!$B$14="Material Change of Use",Y189,""))</f>
        <v/>
      </c>
      <c r="CP189" s="157" t="str">
        <f>IF('INPUT &amp; OUTPUT'!$B$14="Reconfiguration of Lot",BI189,IF('INPUT &amp; OUTPUT'!$B$14="Material Change of Use",Z189,""))</f>
        <v/>
      </c>
      <c r="CQ189" s="161"/>
      <c r="CR189" s="244" t="str">
        <f>IF('INPUT &amp; OUTPUT'!$B$14="Reconfiguration of Lot",BJ189,IF('INPUT &amp; OUTPUT'!$B$14="Material Change of Use",AB189,""))</f>
        <v/>
      </c>
      <c r="CS189" s="198" t="str">
        <f>IF('INPUT &amp; OUTPUT'!$B$14="Reconfiguration of Lot",BK189,IF('INPUT &amp; OUTPUT'!$B$14="Material Change of Use",AC189,""))</f>
        <v/>
      </c>
      <c r="CT189" s="199" t="str">
        <f>IF('INPUT &amp; OUTPUT'!$B$14="Reconfiguration of Lot",BL189,IF('INPUT &amp; OUTPUT'!$B$14="Material Change of Use",AD189,""))</f>
        <v/>
      </c>
      <c r="CU189" s="161"/>
      <c r="CV189" s="161"/>
      <c r="CW189" s="160"/>
    </row>
    <row r="190" spans="3:101" ht="12.75" customHeight="1" x14ac:dyDescent="0.25">
      <c r="C190" s="471" t="s">
        <v>443</v>
      </c>
      <c r="D190" s="471" t="s">
        <v>444</v>
      </c>
      <c r="E190" s="472" t="s">
        <v>447</v>
      </c>
      <c r="F190" s="311"/>
      <c r="G190" s="562"/>
      <c r="H190" s="562"/>
      <c r="I190" s="472" t="s">
        <v>290</v>
      </c>
      <c r="J190" s="311"/>
      <c r="K190" s="311"/>
      <c r="L190" s="440" t="s">
        <v>291</v>
      </c>
      <c r="M190" s="440">
        <v>3.2</v>
      </c>
      <c r="N190" s="314" t="s">
        <v>93</v>
      </c>
      <c r="O190" s="311"/>
      <c r="P190" s="440" t="s">
        <v>238</v>
      </c>
      <c r="Q190" s="440">
        <v>0</v>
      </c>
      <c r="R190" s="316" t="s">
        <v>93</v>
      </c>
      <c r="S190" s="311"/>
      <c r="T190" s="440" t="s">
        <v>92</v>
      </c>
      <c r="U190" s="440">
        <v>0</v>
      </c>
      <c r="V190" s="316" t="s">
        <v>591</v>
      </c>
      <c r="W190" s="416"/>
      <c r="X190" s="417" t="s">
        <v>591</v>
      </c>
      <c r="Y190" s="417" t="s">
        <v>0</v>
      </c>
      <c r="Z190" s="316" t="s">
        <v>253</v>
      </c>
      <c r="AA190" s="312"/>
      <c r="AB190" s="440" t="s">
        <v>347</v>
      </c>
      <c r="AC190" s="440">
        <v>2.5000000000000001E-3</v>
      </c>
      <c r="AD190" s="472" t="s">
        <v>337</v>
      </c>
      <c r="AE190" s="311"/>
      <c r="AF190" s="477"/>
      <c r="AO190" s="488"/>
      <c r="BS190" s="157" t="str">
        <f>IF('INPUT &amp; OUTPUT'!$B$14="Reconfiguration of Lot",AK190,IF('INPUT &amp; OUTPUT'!$B$14="Material Change of Use",E190,""))</f>
        <v/>
      </c>
      <c r="BT190" s="161"/>
      <c r="BU190" s="161"/>
      <c r="BV190" s="161"/>
      <c r="BW190" s="157" t="str">
        <f>IF('INPUT &amp; OUTPUT'!$B$14="Reconfiguration of Lot",IF(AK190&lt;&gt;"",$AO$8,""),IF('INPUT &amp; OUTPUT'!$B$14="Material Change of Use",I190,""))</f>
        <v/>
      </c>
      <c r="BX190" s="161"/>
      <c r="BY190" s="161"/>
      <c r="BZ190" s="157" t="str">
        <f>IF('INPUT &amp; OUTPUT'!$B$14="Reconfiguration of Lot",IF(BW190&lt;&gt;"",$AR$8,""),IF('INPUT &amp; OUTPUT'!$B$14="Material Change of Use",L190,""))</f>
        <v/>
      </c>
      <c r="CA190" s="157" t="str">
        <f>IF('INPUT &amp; OUTPUT'!$B$14="Reconfiguration of Lot",IF(BW190&lt;&gt;"",$AS$8,""),IF('INPUT &amp; OUTPUT'!$B$14="Material Change of Use",M190,""))</f>
        <v/>
      </c>
      <c r="CB190" s="157" t="str">
        <f>IF('INPUT &amp; OUTPUT'!$B$14="Reconfiguration of Lot",AT190,IF('INPUT &amp; OUTPUT'!$B$14="Material Change of Use",N190,""))</f>
        <v/>
      </c>
      <c r="CC190" s="196"/>
      <c r="CD190" s="157" t="str">
        <f>IF('INPUT &amp; OUTPUT'!$B$14="Reconfiguration of Lot",AV190,IF('INPUT &amp; OUTPUT'!$B$14="Material Change of Use",P190,""))</f>
        <v/>
      </c>
      <c r="CE190" s="157" t="str">
        <f>IF('INPUT &amp; OUTPUT'!$B$14="Reconfiguration of Lot",AW190,IF('INPUT &amp; OUTPUT'!$B$14="Material Change of Use",Q190,""))</f>
        <v/>
      </c>
      <c r="CF190" s="157" t="str">
        <f>IF('INPUT &amp; OUTPUT'!$B$14="Reconfiguration of Lot",AX190,IF('INPUT &amp; OUTPUT'!$B$14="Material Change of Use",R190,""))</f>
        <v/>
      </c>
      <c r="CG190" s="196"/>
      <c r="CH190" s="157" t="str">
        <f>IF('INPUT &amp; OUTPUT'!$B$14="Reconfiguration of Lot",BA190,IF('INPUT &amp; OUTPUT'!$B$14="Material Change of Use",T190,""))</f>
        <v/>
      </c>
      <c r="CI190" s="157" t="str">
        <f>IF('INPUT &amp; OUTPUT'!$B$14="Reconfiguration of Lot",BB190,IF('INPUT &amp; OUTPUT'!$B$14="Material Change of Use",U190,""))</f>
        <v/>
      </c>
      <c r="CJ190" s="157" t="str">
        <f>IF('INPUT &amp; OUTPUT'!$B$14="Reconfiguration of Lot",BC190,IF('INPUT &amp; OUTPUT'!$B$14="Material Change of Use",V190,""))</f>
        <v/>
      </c>
      <c r="CK190" s="196"/>
      <c r="CL190" s="236"/>
      <c r="CM190" s="239"/>
      <c r="CN190" s="157" t="str">
        <f>IF('INPUT &amp; OUTPUT'!$B$14="Reconfiguration of Lot",BG190,IF('INPUT &amp; OUTPUT'!$B$14="Material Change of Use",X190,""))</f>
        <v/>
      </c>
      <c r="CO190" s="199" t="str">
        <f>IF('INPUT &amp; OUTPUT'!$B$14="Reconfiguration of Lot",BH190,IF('INPUT &amp; OUTPUT'!$B$14="Material Change of Use",Y190,""))</f>
        <v/>
      </c>
      <c r="CP190" s="157" t="str">
        <f>IF('INPUT &amp; OUTPUT'!$B$14="Reconfiguration of Lot",BI190,IF('INPUT &amp; OUTPUT'!$B$14="Material Change of Use",Z190,""))</f>
        <v/>
      </c>
      <c r="CQ190" s="161"/>
      <c r="CR190" s="244" t="str">
        <f>IF('INPUT &amp; OUTPUT'!$B$14="Reconfiguration of Lot",BJ190,IF('INPUT &amp; OUTPUT'!$B$14="Material Change of Use",AB190,""))</f>
        <v/>
      </c>
      <c r="CS190" s="198" t="str">
        <f>IF('INPUT &amp; OUTPUT'!$B$14="Reconfiguration of Lot",BK190,IF('INPUT &amp; OUTPUT'!$B$14="Material Change of Use",AC190,""))</f>
        <v/>
      </c>
      <c r="CT190" s="199" t="str">
        <f>IF('INPUT &amp; OUTPUT'!$B$14="Reconfiguration of Lot",BL190,IF('INPUT &amp; OUTPUT'!$B$14="Material Change of Use",AD190,""))</f>
        <v/>
      </c>
      <c r="CU190" s="161"/>
      <c r="CV190" s="161"/>
      <c r="CW190" s="160"/>
    </row>
    <row r="191" spans="3:101" ht="12.75" customHeight="1" x14ac:dyDescent="0.25">
      <c r="C191" s="471" t="s">
        <v>443</v>
      </c>
      <c r="D191" s="471" t="s">
        <v>444</v>
      </c>
      <c r="E191" s="472" t="s">
        <v>448</v>
      </c>
      <c r="F191" s="309"/>
      <c r="G191" s="439"/>
      <c r="H191" s="439"/>
      <c r="I191" s="472" t="s">
        <v>287</v>
      </c>
      <c r="J191" s="311"/>
      <c r="K191" s="311"/>
      <c r="L191" s="440" t="s">
        <v>288</v>
      </c>
      <c r="M191" s="440">
        <v>12.9</v>
      </c>
      <c r="N191" s="314" t="s">
        <v>93</v>
      </c>
      <c r="O191" s="311"/>
      <c r="P191" s="440" t="s">
        <v>238</v>
      </c>
      <c r="Q191" s="440">
        <v>0</v>
      </c>
      <c r="R191" s="316" t="s">
        <v>93</v>
      </c>
      <c r="S191" s="311"/>
      <c r="T191" s="440" t="s">
        <v>92</v>
      </c>
      <c r="U191" s="440">
        <v>0</v>
      </c>
      <c r="V191" s="316" t="s">
        <v>591</v>
      </c>
      <c r="W191" s="416"/>
      <c r="X191" s="417" t="s">
        <v>591</v>
      </c>
      <c r="Y191" s="417" t="s">
        <v>0</v>
      </c>
      <c r="Z191" s="316" t="s">
        <v>253</v>
      </c>
      <c r="AA191" s="312"/>
      <c r="AB191" s="440" t="s">
        <v>347</v>
      </c>
      <c r="AC191" s="440">
        <v>2.5000000000000001E-3</v>
      </c>
      <c r="AD191" s="472" t="s">
        <v>337</v>
      </c>
      <c r="AE191" s="311"/>
      <c r="AF191" s="477"/>
      <c r="AO191" s="488"/>
      <c r="BS191" s="157" t="str">
        <f>IF('INPUT &amp; OUTPUT'!$B$14="Reconfiguration of Lot",AK191,IF('INPUT &amp; OUTPUT'!$B$14="Material Change of Use",E191,""))</f>
        <v/>
      </c>
      <c r="BT191" s="161"/>
      <c r="BU191" s="161"/>
      <c r="BV191" s="161"/>
      <c r="BW191" s="157" t="str">
        <f>IF('INPUT &amp; OUTPUT'!$B$14="Reconfiguration of Lot",IF(AK191&lt;&gt;"",$AO$8,""),IF('INPUT &amp; OUTPUT'!$B$14="Material Change of Use",I191,""))</f>
        <v/>
      </c>
      <c r="BX191" s="161"/>
      <c r="BY191" s="161"/>
      <c r="BZ191" s="157" t="str">
        <f>IF('INPUT &amp; OUTPUT'!$B$14="Reconfiguration of Lot",IF(BW191&lt;&gt;"",$AR$8,""),IF('INPUT &amp; OUTPUT'!$B$14="Material Change of Use",L191,""))</f>
        <v/>
      </c>
      <c r="CA191" s="157" t="str">
        <f>IF('INPUT &amp; OUTPUT'!$B$14="Reconfiguration of Lot",IF(BW191&lt;&gt;"",$AS$8,""),IF('INPUT &amp; OUTPUT'!$B$14="Material Change of Use",M191,""))</f>
        <v/>
      </c>
      <c r="CB191" s="157" t="str">
        <f>IF('INPUT &amp; OUTPUT'!$B$14="Reconfiguration of Lot",AT191,IF('INPUT &amp; OUTPUT'!$B$14="Material Change of Use",N191,""))</f>
        <v/>
      </c>
      <c r="CC191" s="196"/>
      <c r="CD191" s="157" t="str">
        <f>IF('INPUT &amp; OUTPUT'!$B$14="Reconfiguration of Lot",AV191,IF('INPUT &amp; OUTPUT'!$B$14="Material Change of Use",P191,""))</f>
        <v/>
      </c>
      <c r="CE191" s="157" t="str">
        <f>IF('INPUT &amp; OUTPUT'!$B$14="Reconfiguration of Lot",AW191,IF('INPUT &amp; OUTPUT'!$B$14="Material Change of Use",Q191,""))</f>
        <v/>
      </c>
      <c r="CF191" s="157" t="str">
        <f>IF('INPUT &amp; OUTPUT'!$B$14="Reconfiguration of Lot",AX191,IF('INPUT &amp; OUTPUT'!$B$14="Material Change of Use",R191,""))</f>
        <v/>
      </c>
      <c r="CG191" s="196"/>
      <c r="CH191" s="157" t="str">
        <f>IF('INPUT &amp; OUTPUT'!$B$14="Reconfiguration of Lot",BA191,IF('INPUT &amp; OUTPUT'!$B$14="Material Change of Use",T191,""))</f>
        <v/>
      </c>
      <c r="CI191" s="157" t="str">
        <f>IF('INPUT &amp; OUTPUT'!$B$14="Reconfiguration of Lot",BB191,IF('INPUT &amp; OUTPUT'!$B$14="Material Change of Use",U191,""))</f>
        <v/>
      </c>
      <c r="CJ191" s="157" t="str">
        <f>IF('INPUT &amp; OUTPUT'!$B$14="Reconfiguration of Lot",BC191,IF('INPUT &amp; OUTPUT'!$B$14="Material Change of Use",V191,""))</f>
        <v/>
      </c>
      <c r="CK191" s="196"/>
      <c r="CL191" s="236"/>
      <c r="CM191" s="239"/>
      <c r="CN191" s="157" t="str">
        <f>IF('INPUT &amp; OUTPUT'!$B$14="Reconfiguration of Lot",BG191,IF('INPUT &amp; OUTPUT'!$B$14="Material Change of Use",X191,""))</f>
        <v/>
      </c>
      <c r="CO191" s="199" t="str">
        <f>IF('INPUT &amp; OUTPUT'!$B$14="Reconfiguration of Lot",BH191,IF('INPUT &amp; OUTPUT'!$B$14="Material Change of Use",Y191,""))</f>
        <v/>
      </c>
      <c r="CP191" s="157" t="str">
        <f>IF('INPUT &amp; OUTPUT'!$B$14="Reconfiguration of Lot",BI191,IF('INPUT &amp; OUTPUT'!$B$14="Material Change of Use",Z191,""))</f>
        <v/>
      </c>
      <c r="CQ191" s="161"/>
      <c r="CR191" s="244" t="str">
        <f>IF('INPUT &amp; OUTPUT'!$B$14="Reconfiguration of Lot",BJ191,IF('INPUT &amp; OUTPUT'!$B$14="Material Change of Use",AB191,""))</f>
        <v/>
      </c>
      <c r="CS191" s="198" t="str">
        <f>IF('INPUT &amp; OUTPUT'!$B$14="Reconfiguration of Lot",BK191,IF('INPUT &amp; OUTPUT'!$B$14="Material Change of Use",AC191,""))</f>
        <v/>
      </c>
      <c r="CT191" s="199" t="str">
        <f>IF('INPUT &amp; OUTPUT'!$B$14="Reconfiguration of Lot",BL191,IF('INPUT &amp; OUTPUT'!$B$14="Material Change of Use",AD191,""))</f>
        <v/>
      </c>
      <c r="CU191" s="161"/>
      <c r="CV191" s="161"/>
      <c r="CW191" s="160"/>
    </row>
    <row r="192" spans="3:101" ht="12.75" customHeight="1" x14ac:dyDescent="0.25">
      <c r="C192" s="471" t="s">
        <v>443</v>
      </c>
      <c r="D192" s="471" t="s">
        <v>444</v>
      </c>
      <c r="E192" s="472" t="s">
        <v>449</v>
      </c>
      <c r="F192" s="309"/>
      <c r="G192" s="439"/>
      <c r="H192" s="439"/>
      <c r="I192" s="472" t="s">
        <v>93</v>
      </c>
      <c r="J192" s="311"/>
      <c r="K192" s="311"/>
      <c r="L192" s="440" t="s">
        <v>92</v>
      </c>
      <c r="M192" s="440">
        <v>0</v>
      </c>
      <c r="N192" s="314" t="s">
        <v>93</v>
      </c>
      <c r="O192" s="311"/>
      <c r="P192" s="440" t="s">
        <v>238</v>
      </c>
      <c r="Q192" s="440">
        <v>0</v>
      </c>
      <c r="R192" s="316" t="s">
        <v>93</v>
      </c>
      <c r="S192" s="311"/>
      <c r="T192" s="440" t="s">
        <v>92</v>
      </c>
      <c r="U192" s="440">
        <v>0</v>
      </c>
      <c r="V192" s="316" t="s">
        <v>591</v>
      </c>
      <c r="W192" s="416"/>
      <c r="X192" s="417" t="s">
        <v>591</v>
      </c>
      <c r="Y192" s="417" t="s">
        <v>0</v>
      </c>
      <c r="Z192" s="316" t="s">
        <v>253</v>
      </c>
      <c r="AA192" s="312"/>
      <c r="AB192" s="440" t="s">
        <v>347</v>
      </c>
      <c r="AC192" s="440">
        <v>2.5000000000000001E-3</v>
      </c>
      <c r="AD192" s="472" t="s">
        <v>337</v>
      </c>
      <c r="AE192" s="311"/>
      <c r="AF192" s="477"/>
      <c r="AO192" s="488"/>
      <c r="BS192" s="157" t="str">
        <f>IF('INPUT &amp; OUTPUT'!$B$14="Reconfiguration of Lot",AK192,IF('INPUT &amp; OUTPUT'!$B$14="Material Change of Use",E192,""))</f>
        <v/>
      </c>
      <c r="BT192" s="161"/>
      <c r="BU192" s="161"/>
      <c r="BV192" s="161"/>
      <c r="BW192" s="157" t="str">
        <f>IF('INPUT &amp; OUTPUT'!$B$14="Reconfiguration of Lot",IF(AK192&lt;&gt;"",$AO$8,""),IF('INPUT &amp; OUTPUT'!$B$14="Material Change of Use",I192,""))</f>
        <v/>
      </c>
      <c r="BX192" s="161"/>
      <c r="BY192" s="161"/>
      <c r="BZ192" s="157" t="str">
        <f>IF('INPUT &amp; OUTPUT'!$B$14="Reconfiguration of Lot",IF(BW192&lt;&gt;"",$AR$8,""),IF('INPUT &amp; OUTPUT'!$B$14="Material Change of Use",L192,""))</f>
        <v/>
      </c>
      <c r="CA192" s="157" t="str">
        <f>IF('INPUT &amp; OUTPUT'!$B$14="Reconfiguration of Lot",IF(BW192&lt;&gt;"",$AS$8,""),IF('INPUT &amp; OUTPUT'!$B$14="Material Change of Use",M192,""))</f>
        <v/>
      </c>
      <c r="CB192" s="157" t="str">
        <f>IF('INPUT &amp; OUTPUT'!$B$14="Reconfiguration of Lot",AT192,IF('INPUT &amp; OUTPUT'!$B$14="Material Change of Use",N192,""))</f>
        <v/>
      </c>
      <c r="CC192" s="196"/>
      <c r="CD192" s="157" t="str">
        <f>IF('INPUT &amp; OUTPUT'!$B$14="Reconfiguration of Lot",AV192,IF('INPUT &amp; OUTPUT'!$B$14="Material Change of Use",P192,""))</f>
        <v/>
      </c>
      <c r="CE192" s="157" t="str">
        <f>IF('INPUT &amp; OUTPUT'!$B$14="Reconfiguration of Lot",AW192,IF('INPUT &amp; OUTPUT'!$B$14="Material Change of Use",Q192,""))</f>
        <v/>
      </c>
      <c r="CF192" s="157" t="str">
        <f>IF('INPUT &amp; OUTPUT'!$B$14="Reconfiguration of Lot",AX192,IF('INPUT &amp; OUTPUT'!$B$14="Material Change of Use",R192,""))</f>
        <v/>
      </c>
      <c r="CG192" s="196"/>
      <c r="CH192" s="157" t="str">
        <f>IF('INPUT &amp; OUTPUT'!$B$14="Reconfiguration of Lot",BA192,IF('INPUT &amp; OUTPUT'!$B$14="Material Change of Use",T192,""))</f>
        <v/>
      </c>
      <c r="CI192" s="157" t="str">
        <f>IF('INPUT &amp; OUTPUT'!$B$14="Reconfiguration of Lot",BB192,IF('INPUT &amp; OUTPUT'!$B$14="Material Change of Use",U192,""))</f>
        <v/>
      </c>
      <c r="CJ192" s="157" t="str">
        <f>IF('INPUT &amp; OUTPUT'!$B$14="Reconfiguration of Lot",BC192,IF('INPUT &amp; OUTPUT'!$B$14="Material Change of Use",V192,""))</f>
        <v/>
      </c>
      <c r="CK192" s="196"/>
      <c r="CL192" s="236"/>
      <c r="CM192" s="239"/>
      <c r="CN192" s="157" t="str">
        <f>IF('INPUT &amp; OUTPUT'!$B$14="Reconfiguration of Lot",BG192,IF('INPUT &amp; OUTPUT'!$B$14="Material Change of Use",X192,""))</f>
        <v/>
      </c>
      <c r="CO192" s="199" t="str">
        <f>IF('INPUT &amp; OUTPUT'!$B$14="Reconfiguration of Lot",BH192,IF('INPUT &amp; OUTPUT'!$B$14="Material Change of Use",Y192,""))</f>
        <v/>
      </c>
      <c r="CP192" s="157" t="str">
        <f>IF('INPUT &amp; OUTPUT'!$B$14="Reconfiguration of Lot",BI192,IF('INPUT &amp; OUTPUT'!$B$14="Material Change of Use",Z192,""))</f>
        <v/>
      </c>
      <c r="CQ192" s="161"/>
      <c r="CR192" s="244" t="str">
        <f>IF('INPUT &amp; OUTPUT'!$B$14="Reconfiguration of Lot",BJ192,IF('INPUT &amp; OUTPUT'!$B$14="Material Change of Use",AB192,""))</f>
        <v/>
      </c>
      <c r="CS192" s="198" t="str">
        <f>IF('INPUT &amp; OUTPUT'!$B$14="Reconfiguration of Lot",BK192,IF('INPUT &amp; OUTPUT'!$B$14="Material Change of Use",AC192,""))</f>
        <v/>
      </c>
      <c r="CT192" s="199" t="str">
        <f>IF('INPUT &amp; OUTPUT'!$B$14="Reconfiguration of Lot",BL192,IF('INPUT &amp; OUTPUT'!$B$14="Material Change of Use",AD192,""))</f>
        <v/>
      </c>
      <c r="CU192" s="161"/>
      <c r="CV192" s="161"/>
      <c r="CW192" s="160"/>
    </row>
    <row r="193" spans="3:101" ht="12.75" customHeight="1" x14ac:dyDescent="0.25">
      <c r="C193" s="471" t="s">
        <v>443</v>
      </c>
      <c r="D193" s="471" t="s">
        <v>444</v>
      </c>
      <c r="E193" s="472" t="s">
        <v>446</v>
      </c>
      <c r="F193" s="309"/>
      <c r="G193" s="439"/>
      <c r="H193" s="439"/>
      <c r="I193" s="472" t="s">
        <v>289</v>
      </c>
      <c r="J193" s="311"/>
      <c r="K193" s="311"/>
      <c r="L193" s="440" t="s">
        <v>392</v>
      </c>
      <c r="M193" s="440">
        <v>3.2000000000000001E-2</v>
      </c>
      <c r="N193" s="314" t="s">
        <v>93</v>
      </c>
      <c r="O193" s="311"/>
      <c r="P193" s="440" t="s">
        <v>238</v>
      </c>
      <c r="Q193" s="440">
        <v>0</v>
      </c>
      <c r="R193" s="316" t="s">
        <v>93</v>
      </c>
      <c r="S193" s="311"/>
      <c r="T193" s="440" t="s">
        <v>92</v>
      </c>
      <c r="U193" s="440">
        <v>0</v>
      </c>
      <c r="V193" s="316" t="s">
        <v>591</v>
      </c>
      <c r="W193" s="416"/>
      <c r="X193" s="417" t="s">
        <v>591</v>
      </c>
      <c r="Y193" s="417" t="s">
        <v>0</v>
      </c>
      <c r="Z193" s="316" t="s">
        <v>253</v>
      </c>
      <c r="AA193" s="312"/>
      <c r="AB193" s="440" t="s">
        <v>347</v>
      </c>
      <c r="AC193" s="440">
        <v>2.5000000000000001E-3</v>
      </c>
      <c r="AD193" s="472" t="s">
        <v>337</v>
      </c>
      <c r="AE193" s="311"/>
      <c r="AF193" s="477"/>
      <c r="AO193" s="488"/>
      <c r="BS193" s="157" t="str">
        <f>IF('INPUT &amp; OUTPUT'!$B$14="Reconfiguration of Lot",AK193,IF('INPUT &amp; OUTPUT'!$B$14="Material Change of Use",E193,""))</f>
        <v/>
      </c>
      <c r="BT193" s="161"/>
      <c r="BU193" s="161"/>
      <c r="BV193" s="161"/>
      <c r="BW193" s="157" t="str">
        <f>IF('INPUT &amp; OUTPUT'!$B$14="Reconfiguration of Lot",IF(AK193&lt;&gt;"",$AO$8,""),IF('INPUT &amp; OUTPUT'!$B$14="Material Change of Use",I193,""))</f>
        <v/>
      </c>
      <c r="BX193" s="161"/>
      <c r="BY193" s="161"/>
      <c r="BZ193" s="157" t="str">
        <f>IF('INPUT &amp; OUTPUT'!$B$14="Reconfiguration of Lot",IF(BW193&lt;&gt;"",$AR$8,""),IF('INPUT &amp; OUTPUT'!$B$14="Material Change of Use",L193,""))</f>
        <v/>
      </c>
      <c r="CA193" s="157" t="str">
        <f>IF('INPUT &amp; OUTPUT'!$B$14="Reconfiguration of Lot",IF(BW193&lt;&gt;"",$AS$8,""),IF('INPUT &amp; OUTPUT'!$B$14="Material Change of Use",M193,""))</f>
        <v/>
      </c>
      <c r="CB193" s="157" t="str">
        <f>IF('INPUT &amp; OUTPUT'!$B$14="Reconfiguration of Lot",AT193,IF('INPUT &amp; OUTPUT'!$B$14="Material Change of Use",N193,""))</f>
        <v/>
      </c>
      <c r="CC193" s="196"/>
      <c r="CD193" s="157" t="str">
        <f>IF('INPUT &amp; OUTPUT'!$B$14="Reconfiguration of Lot",AV193,IF('INPUT &amp; OUTPUT'!$B$14="Material Change of Use",P193,""))</f>
        <v/>
      </c>
      <c r="CE193" s="157" t="str">
        <f>IF('INPUT &amp; OUTPUT'!$B$14="Reconfiguration of Lot",AW193,IF('INPUT &amp; OUTPUT'!$B$14="Material Change of Use",Q193,""))</f>
        <v/>
      </c>
      <c r="CF193" s="157" t="str">
        <f>IF('INPUT &amp; OUTPUT'!$B$14="Reconfiguration of Lot",AX193,IF('INPUT &amp; OUTPUT'!$B$14="Material Change of Use",R193,""))</f>
        <v/>
      </c>
      <c r="CG193" s="196"/>
      <c r="CH193" s="157" t="str">
        <f>IF('INPUT &amp; OUTPUT'!$B$14="Reconfiguration of Lot",BA193,IF('INPUT &amp; OUTPUT'!$B$14="Material Change of Use",T193,""))</f>
        <v/>
      </c>
      <c r="CI193" s="157" t="str">
        <f>IF('INPUT &amp; OUTPUT'!$B$14="Reconfiguration of Lot",BB193,IF('INPUT &amp; OUTPUT'!$B$14="Material Change of Use",U193,""))</f>
        <v/>
      </c>
      <c r="CJ193" s="157" t="str">
        <f>IF('INPUT &amp; OUTPUT'!$B$14="Reconfiguration of Lot",BC193,IF('INPUT &amp; OUTPUT'!$B$14="Material Change of Use",V193,""))</f>
        <v/>
      </c>
      <c r="CK193" s="196"/>
      <c r="CL193" s="236"/>
      <c r="CM193" s="239"/>
      <c r="CN193" s="157" t="str">
        <f>IF('INPUT &amp; OUTPUT'!$B$14="Reconfiguration of Lot",BG193,IF('INPUT &amp; OUTPUT'!$B$14="Material Change of Use",X193,""))</f>
        <v/>
      </c>
      <c r="CO193" s="199" t="str">
        <f>IF('INPUT &amp; OUTPUT'!$B$14="Reconfiguration of Lot",BH193,IF('INPUT &amp; OUTPUT'!$B$14="Material Change of Use",Y193,""))</f>
        <v/>
      </c>
      <c r="CP193" s="157" t="str">
        <f>IF('INPUT &amp; OUTPUT'!$B$14="Reconfiguration of Lot",BI193,IF('INPUT &amp; OUTPUT'!$B$14="Material Change of Use",Z193,""))</f>
        <v/>
      </c>
      <c r="CQ193" s="161"/>
      <c r="CR193" s="244" t="str">
        <f>IF('INPUT &amp; OUTPUT'!$B$14="Reconfiguration of Lot",BJ193,IF('INPUT &amp; OUTPUT'!$B$14="Material Change of Use",AB193,""))</f>
        <v/>
      </c>
      <c r="CS193" s="198" t="str">
        <f>IF('INPUT &amp; OUTPUT'!$B$14="Reconfiguration of Lot",BK193,IF('INPUT &amp; OUTPUT'!$B$14="Material Change of Use",AC193,""))</f>
        <v/>
      </c>
      <c r="CT193" s="199" t="str">
        <f>IF('INPUT &amp; OUTPUT'!$B$14="Reconfiguration of Lot",BL193,IF('INPUT &amp; OUTPUT'!$B$14="Material Change of Use",AD193,""))</f>
        <v/>
      </c>
      <c r="CU193" s="161"/>
      <c r="CV193" s="161"/>
      <c r="CW193" s="160"/>
    </row>
    <row r="194" spans="3:101" ht="12.75" customHeight="1" x14ac:dyDescent="0.25">
      <c r="C194" s="437" t="s">
        <v>453</v>
      </c>
      <c r="D194" s="437" t="s">
        <v>454</v>
      </c>
      <c r="E194" s="316" t="s">
        <v>623</v>
      </c>
      <c r="F194" s="309"/>
      <c r="G194" s="439"/>
      <c r="H194" s="439"/>
      <c r="I194" s="316" t="s">
        <v>268</v>
      </c>
      <c r="J194" s="309"/>
      <c r="K194" s="309"/>
      <c r="L194" s="440" t="s">
        <v>269</v>
      </c>
      <c r="M194" s="440">
        <v>0.9</v>
      </c>
      <c r="N194" s="316" t="s">
        <v>136</v>
      </c>
      <c r="O194" s="416"/>
      <c r="P194" s="440" t="s">
        <v>387</v>
      </c>
      <c r="Q194" s="440">
        <v>0.1</v>
      </c>
      <c r="R194" s="316" t="s">
        <v>136</v>
      </c>
      <c r="S194" s="416"/>
      <c r="T194" s="440" t="s">
        <v>387</v>
      </c>
      <c r="U194" s="440">
        <v>2.7999999999999997E-2</v>
      </c>
      <c r="V194" s="316" t="s">
        <v>591</v>
      </c>
      <c r="W194" s="416"/>
      <c r="X194" s="417" t="s">
        <v>591</v>
      </c>
      <c r="Y194" s="417" t="s">
        <v>0</v>
      </c>
      <c r="Z194" s="316" t="s">
        <v>253</v>
      </c>
      <c r="AA194" s="310"/>
      <c r="AB194" s="440" t="s">
        <v>347</v>
      </c>
      <c r="AC194" s="440">
        <v>2.5000000000000001E-3</v>
      </c>
      <c r="AD194" s="472" t="s">
        <v>927</v>
      </c>
      <c r="AE194" s="309"/>
      <c r="AF194" s="477"/>
      <c r="AO194" s="488"/>
      <c r="BS194" s="157" t="str">
        <f>IF('INPUT &amp; OUTPUT'!$B$14="Reconfiguration of Lot",AK194,IF('INPUT &amp; OUTPUT'!$B$14="Material Change of Use",E194,""))</f>
        <v/>
      </c>
      <c r="BT194" s="161"/>
      <c r="BU194" s="161"/>
      <c r="BV194" s="161"/>
      <c r="BW194" s="157" t="str">
        <f>IF('INPUT &amp; OUTPUT'!$B$14="Reconfiguration of Lot",IF(AK194&lt;&gt;"",$AO$8,""),IF('INPUT &amp; OUTPUT'!$B$14="Material Change of Use",I194,""))</f>
        <v/>
      </c>
      <c r="BX194" s="161"/>
      <c r="BY194" s="161"/>
      <c r="BZ194" s="157" t="str">
        <f>IF('INPUT &amp; OUTPUT'!$B$14="Reconfiguration of Lot",IF(BW194&lt;&gt;"",$AR$8,""),IF('INPUT &amp; OUTPUT'!$B$14="Material Change of Use",L194,""))</f>
        <v/>
      </c>
      <c r="CA194" s="157" t="str">
        <f>IF('INPUT &amp; OUTPUT'!$B$14="Reconfiguration of Lot",IF(BW194&lt;&gt;"",$AS$8,""),IF('INPUT &amp; OUTPUT'!$B$14="Material Change of Use",M194,""))</f>
        <v/>
      </c>
      <c r="CB194" s="157" t="str">
        <f>IF('INPUT &amp; OUTPUT'!$B$14="Reconfiguration of Lot",AT194,IF('INPUT &amp; OUTPUT'!$B$14="Material Change of Use",N194,""))</f>
        <v/>
      </c>
      <c r="CC194" s="196"/>
      <c r="CD194" s="157" t="str">
        <f>IF('INPUT &amp; OUTPUT'!$B$14="Reconfiguration of Lot",AV194,IF('INPUT &amp; OUTPUT'!$B$14="Material Change of Use",P194,""))</f>
        <v/>
      </c>
      <c r="CE194" s="157" t="str">
        <f>IF('INPUT &amp; OUTPUT'!$B$14="Reconfiguration of Lot",AW194,IF('INPUT &amp; OUTPUT'!$B$14="Material Change of Use",Q194,""))</f>
        <v/>
      </c>
      <c r="CF194" s="157" t="str">
        <f>IF('INPUT &amp; OUTPUT'!$B$14="Reconfiguration of Lot",AX194,IF('INPUT &amp; OUTPUT'!$B$14="Material Change of Use",R194,""))</f>
        <v/>
      </c>
      <c r="CG194" s="196"/>
      <c r="CH194" s="157" t="str">
        <f>IF('INPUT &amp; OUTPUT'!$B$14="Reconfiguration of Lot",BA194,IF('INPUT &amp; OUTPUT'!$B$14="Material Change of Use",T194,""))</f>
        <v/>
      </c>
      <c r="CI194" s="157" t="str">
        <f>IF('INPUT &amp; OUTPUT'!$B$14="Reconfiguration of Lot",BB194,IF('INPUT &amp; OUTPUT'!$B$14="Material Change of Use",U194,""))</f>
        <v/>
      </c>
      <c r="CJ194" s="157" t="str">
        <f>IF('INPUT &amp; OUTPUT'!$B$14="Reconfiguration of Lot",BC194,IF('INPUT &amp; OUTPUT'!$B$14="Material Change of Use",V194,""))</f>
        <v/>
      </c>
      <c r="CK194" s="196"/>
      <c r="CL194" s="236"/>
      <c r="CM194" s="239"/>
      <c r="CN194" s="157" t="str">
        <f>IF('INPUT &amp; OUTPUT'!$B$14="Reconfiguration of Lot",BG194,IF('INPUT &amp; OUTPUT'!$B$14="Material Change of Use",X194,""))</f>
        <v/>
      </c>
      <c r="CO194" s="199" t="str">
        <f>IF('INPUT &amp; OUTPUT'!$B$14="Reconfiguration of Lot",BH194,IF('INPUT &amp; OUTPUT'!$B$14="Material Change of Use",Y194,""))</f>
        <v/>
      </c>
      <c r="CP194" s="157" t="str">
        <f>IF('INPUT &amp; OUTPUT'!$B$14="Reconfiguration of Lot",BI194,IF('INPUT &amp; OUTPUT'!$B$14="Material Change of Use",Z194,""))</f>
        <v/>
      </c>
      <c r="CQ194" s="161"/>
      <c r="CR194" s="244" t="str">
        <f>IF('INPUT &amp; OUTPUT'!$B$14="Reconfiguration of Lot",BJ194,IF('INPUT &amp; OUTPUT'!$B$14="Material Change of Use",AB194,""))</f>
        <v/>
      </c>
      <c r="CS194" s="198" t="str">
        <f>IF('INPUT &amp; OUTPUT'!$B$14="Reconfiguration of Lot",BK194,IF('INPUT &amp; OUTPUT'!$B$14="Material Change of Use",AC194,""))</f>
        <v/>
      </c>
      <c r="CT194" s="199" t="str">
        <f>IF('INPUT &amp; OUTPUT'!$B$14="Reconfiguration of Lot",BL194,IF('INPUT &amp; OUTPUT'!$B$14="Material Change of Use",AD194,""))</f>
        <v/>
      </c>
      <c r="CU194" s="161"/>
      <c r="CV194" s="161"/>
      <c r="CW194" s="160"/>
    </row>
    <row r="195" spans="3:101" ht="12.75" customHeight="1" x14ac:dyDescent="0.25">
      <c r="C195" s="318" t="s">
        <v>174</v>
      </c>
      <c r="D195" s="318" t="s">
        <v>523</v>
      </c>
      <c r="E195" s="559" t="s">
        <v>174</v>
      </c>
      <c r="F195" s="416"/>
      <c r="G195" s="416"/>
      <c r="H195" s="416"/>
      <c r="I195" s="559" t="s">
        <v>174</v>
      </c>
      <c r="J195" s="309"/>
      <c r="K195" s="309"/>
      <c r="L195" s="440" t="s">
        <v>392</v>
      </c>
      <c r="M195" s="440">
        <v>1.6E-2</v>
      </c>
      <c r="N195" s="559" t="s">
        <v>167</v>
      </c>
      <c r="O195" s="309"/>
      <c r="P195" s="440" t="s">
        <v>163</v>
      </c>
      <c r="Q195" s="440">
        <v>10</v>
      </c>
      <c r="R195" s="559" t="s">
        <v>174</v>
      </c>
      <c r="S195" s="309"/>
      <c r="T195" s="440" t="s">
        <v>387</v>
      </c>
      <c r="U195" s="440">
        <v>2.7999999999999997E-2</v>
      </c>
      <c r="V195" s="316" t="s">
        <v>591</v>
      </c>
      <c r="W195" s="416"/>
      <c r="X195" s="417" t="s">
        <v>591</v>
      </c>
      <c r="Y195" s="417" t="s">
        <v>0</v>
      </c>
      <c r="Z195" s="316" t="s">
        <v>253</v>
      </c>
      <c r="AA195" s="310"/>
      <c r="AB195" s="440" t="s">
        <v>347</v>
      </c>
      <c r="AC195" s="440">
        <v>2.5000000000000001E-3</v>
      </c>
      <c r="AD195" s="559" t="s">
        <v>333</v>
      </c>
      <c r="AE195" s="308"/>
      <c r="AF195" s="477"/>
      <c r="AO195" s="488"/>
      <c r="BS195" s="157" t="str">
        <f>IF('INPUT &amp; OUTPUT'!$B$14="Reconfiguration of Lot",AK195,IF('INPUT &amp; OUTPUT'!$B$14="Material Change of Use",E195,""))</f>
        <v/>
      </c>
      <c r="BT195" s="161"/>
      <c r="BU195" s="161"/>
      <c r="BV195" s="161"/>
      <c r="BW195" s="157" t="str">
        <f>IF('INPUT &amp; OUTPUT'!$B$14="Reconfiguration of Lot",IF(AK195&lt;&gt;"",$AO$8,""),IF('INPUT &amp; OUTPUT'!$B$14="Material Change of Use",I195,""))</f>
        <v/>
      </c>
      <c r="BX195" s="161"/>
      <c r="BY195" s="161"/>
      <c r="BZ195" s="157" t="str">
        <f>IF('INPUT &amp; OUTPUT'!$B$14="Reconfiguration of Lot",IF(BW195&lt;&gt;"",$AR$8,""),IF('INPUT &amp; OUTPUT'!$B$14="Material Change of Use",L195,""))</f>
        <v/>
      </c>
      <c r="CA195" s="157" t="str">
        <f>IF('INPUT &amp; OUTPUT'!$B$14="Reconfiguration of Lot",IF(BW195&lt;&gt;"",$AS$8,""),IF('INPUT &amp; OUTPUT'!$B$14="Material Change of Use",M195,""))</f>
        <v/>
      </c>
      <c r="CB195" s="157" t="str">
        <f>IF('INPUT &amp; OUTPUT'!$B$14="Reconfiguration of Lot",AT195,IF('INPUT &amp; OUTPUT'!$B$14="Material Change of Use",N195,""))</f>
        <v/>
      </c>
      <c r="CC195" s="196"/>
      <c r="CD195" s="157" t="str">
        <f>IF('INPUT &amp; OUTPUT'!$B$14="Reconfiguration of Lot",AV195,IF('INPUT &amp; OUTPUT'!$B$14="Material Change of Use",P195,""))</f>
        <v/>
      </c>
      <c r="CE195" s="157" t="str">
        <f>IF('INPUT &amp; OUTPUT'!$B$14="Reconfiguration of Lot",AW195,IF('INPUT &amp; OUTPUT'!$B$14="Material Change of Use",Q195,""))</f>
        <v/>
      </c>
      <c r="CF195" s="157" t="str">
        <f>IF('INPUT &amp; OUTPUT'!$B$14="Reconfiguration of Lot",AX195,IF('INPUT &amp; OUTPUT'!$B$14="Material Change of Use",R195,""))</f>
        <v/>
      </c>
      <c r="CG195" s="196"/>
      <c r="CH195" s="157" t="str">
        <f>IF('INPUT &amp; OUTPUT'!$B$14="Reconfiguration of Lot",BA195,IF('INPUT &amp; OUTPUT'!$B$14="Material Change of Use",T195,""))</f>
        <v/>
      </c>
      <c r="CI195" s="157" t="str">
        <f>IF('INPUT &amp; OUTPUT'!$B$14="Reconfiguration of Lot",BB195,IF('INPUT &amp; OUTPUT'!$B$14="Material Change of Use",U195,""))</f>
        <v/>
      </c>
      <c r="CJ195" s="157" t="str">
        <f>IF('INPUT &amp; OUTPUT'!$B$14="Reconfiguration of Lot",BC195,IF('INPUT &amp; OUTPUT'!$B$14="Material Change of Use",V195,""))</f>
        <v/>
      </c>
      <c r="CK195" s="196"/>
      <c r="CL195" s="236"/>
      <c r="CM195" s="239"/>
      <c r="CN195" s="157" t="str">
        <f>IF('INPUT &amp; OUTPUT'!$B$14="Reconfiguration of Lot",BG195,IF('INPUT &amp; OUTPUT'!$B$14="Material Change of Use",X195,""))</f>
        <v/>
      </c>
      <c r="CO195" s="199" t="str">
        <f>IF('INPUT &amp; OUTPUT'!$B$14="Reconfiguration of Lot",BH195,IF('INPUT &amp; OUTPUT'!$B$14="Material Change of Use",Y195,""))</f>
        <v/>
      </c>
      <c r="CP195" s="157" t="str">
        <f>IF('INPUT &amp; OUTPUT'!$B$14="Reconfiguration of Lot",BI195,IF('INPUT &amp; OUTPUT'!$B$14="Material Change of Use",Z195,""))</f>
        <v/>
      </c>
      <c r="CQ195" s="161"/>
      <c r="CR195" s="244" t="str">
        <f>IF('INPUT &amp; OUTPUT'!$B$14="Reconfiguration of Lot",BJ195,IF('INPUT &amp; OUTPUT'!$B$14="Material Change of Use",AB195,""))</f>
        <v/>
      </c>
      <c r="CS195" s="198" t="str">
        <f>IF('INPUT &amp; OUTPUT'!$B$14="Reconfiguration of Lot",BK195,IF('INPUT &amp; OUTPUT'!$B$14="Material Change of Use",AC195,""))</f>
        <v/>
      </c>
      <c r="CT195" s="199" t="str">
        <f>IF('INPUT &amp; OUTPUT'!$B$14="Reconfiguration of Lot",BL195,IF('INPUT &amp; OUTPUT'!$B$14="Material Change of Use",AD195,""))</f>
        <v/>
      </c>
      <c r="CU195" s="161"/>
      <c r="CV195" s="161"/>
      <c r="CW195" s="160"/>
    </row>
    <row r="196" spans="3:101" ht="12.75" customHeight="1" x14ac:dyDescent="0.25">
      <c r="C196" s="318" t="s">
        <v>174</v>
      </c>
      <c r="D196" s="318" t="s">
        <v>523</v>
      </c>
      <c r="E196" s="559" t="s">
        <v>174</v>
      </c>
      <c r="F196" s="416"/>
      <c r="G196" s="416"/>
      <c r="H196" s="416"/>
      <c r="I196" s="559" t="s">
        <v>174</v>
      </c>
      <c r="J196" s="309"/>
      <c r="K196" s="309"/>
      <c r="L196" s="440" t="s">
        <v>392</v>
      </c>
      <c r="M196" s="440">
        <v>1.6E-2</v>
      </c>
      <c r="N196" s="559" t="s">
        <v>168</v>
      </c>
      <c r="O196" s="309"/>
      <c r="P196" s="440" t="s">
        <v>164</v>
      </c>
      <c r="Q196" s="440" t="s">
        <v>165</v>
      </c>
      <c r="R196" s="559" t="s">
        <v>174</v>
      </c>
      <c r="S196" s="309"/>
      <c r="T196" s="440" t="s">
        <v>387</v>
      </c>
      <c r="U196" s="440">
        <v>2.7999999999999997E-2</v>
      </c>
      <c r="V196" s="316" t="s">
        <v>591</v>
      </c>
      <c r="W196" s="416"/>
      <c r="X196" s="417" t="s">
        <v>591</v>
      </c>
      <c r="Y196" s="417" t="s">
        <v>0</v>
      </c>
      <c r="Z196" s="316" t="s">
        <v>253</v>
      </c>
      <c r="AA196" s="310"/>
      <c r="AB196" s="440" t="s">
        <v>347</v>
      </c>
      <c r="AC196" s="440">
        <v>2.5000000000000001E-3</v>
      </c>
      <c r="AD196" s="559" t="s">
        <v>333</v>
      </c>
      <c r="AE196" s="308"/>
      <c r="AF196" s="477"/>
      <c r="AO196" s="488"/>
      <c r="BS196" s="157" t="str">
        <f>IF('INPUT &amp; OUTPUT'!$B$14="Reconfiguration of Lot",AK196,IF('INPUT &amp; OUTPUT'!$B$14="Material Change of Use",E196,""))</f>
        <v/>
      </c>
      <c r="BT196" s="161"/>
      <c r="BU196" s="161"/>
      <c r="BV196" s="161"/>
      <c r="BW196" s="157" t="str">
        <f>IF('INPUT &amp; OUTPUT'!$B$14="Reconfiguration of Lot",IF(AK196&lt;&gt;"",$AO$8,""),IF('INPUT &amp; OUTPUT'!$B$14="Material Change of Use",I196,""))</f>
        <v/>
      </c>
      <c r="BX196" s="161"/>
      <c r="BY196" s="161"/>
      <c r="BZ196" s="157" t="str">
        <f>IF('INPUT &amp; OUTPUT'!$B$14="Reconfiguration of Lot",IF(BW196&lt;&gt;"",$AR$8,""),IF('INPUT &amp; OUTPUT'!$B$14="Material Change of Use",L196,""))</f>
        <v/>
      </c>
      <c r="CA196" s="157" t="str">
        <f>IF('INPUT &amp; OUTPUT'!$B$14="Reconfiguration of Lot",IF(BW196&lt;&gt;"",$AS$8,""),IF('INPUT &amp; OUTPUT'!$B$14="Material Change of Use",M196,""))</f>
        <v/>
      </c>
      <c r="CB196" s="157" t="str">
        <f>IF('INPUT &amp; OUTPUT'!$B$14="Reconfiguration of Lot",AT196,IF('INPUT &amp; OUTPUT'!$B$14="Material Change of Use",N196,""))</f>
        <v/>
      </c>
      <c r="CC196" s="196"/>
      <c r="CD196" s="157" t="str">
        <f>IF('INPUT &amp; OUTPUT'!$B$14="Reconfiguration of Lot",AV196,IF('INPUT &amp; OUTPUT'!$B$14="Material Change of Use",P196,""))</f>
        <v/>
      </c>
      <c r="CE196" s="157" t="str">
        <f>IF('INPUT &amp; OUTPUT'!$B$14="Reconfiguration of Lot",AW196,IF('INPUT &amp; OUTPUT'!$B$14="Material Change of Use",Q196,""))</f>
        <v/>
      </c>
      <c r="CF196" s="157" t="str">
        <f>IF('INPUT &amp; OUTPUT'!$B$14="Reconfiguration of Lot",AX196,IF('INPUT &amp; OUTPUT'!$B$14="Material Change of Use",R196,""))</f>
        <v/>
      </c>
      <c r="CG196" s="196"/>
      <c r="CH196" s="157" t="str">
        <f>IF('INPUT &amp; OUTPUT'!$B$14="Reconfiguration of Lot",BA196,IF('INPUT &amp; OUTPUT'!$B$14="Material Change of Use",T196,""))</f>
        <v/>
      </c>
      <c r="CI196" s="157" t="str">
        <f>IF('INPUT &amp; OUTPUT'!$B$14="Reconfiguration of Lot",BB196,IF('INPUT &amp; OUTPUT'!$B$14="Material Change of Use",U196,""))</f>
        <v/>
      </c>
      <c r="CJ196" s="157" t="str">
        <f>IF('INPUT &amp; OUTPUT'!$B$14="Reconfiguration of Lot",BC196,IF('INPUT &amp; OUTPUT'!$B$14="Material Change of Use",V196,""))</f>
        <v/>
      </c>
      <c r="CK196" s="196"/>
      <c r="CL196" s="236"/>
      <c r="CM196" s="239"/>
      <c r="CN196" s="157" t="str">
        <f>IF('INPUT &amp; OUTPUT'!$B$14="Reconfiguration of Lot",BG196,IF('INPUT &amp; OUTPUT'!$B$14="Material Change of Use",X196,""))</f>
        <v/>
      </c>
      <c r="CO196" s="199" t="str">
        <f>IF('INPUT &amp; OUTPUT'!$B$14="Reconfiguration of Lot",BH196,IF('INPUT &amp; OUTPUT'!$B$14="Material Change of Use",Y196,""))</f>
        <v/>
      </c>
      <c r="CP196" s="157" t="str">
        <f>IF('INPUT &amp; OUTPUT'!$B$14="Reconfiguration of Lot",BI196,IF('INPUT &amp; OUTPUT'!$B$14="Material Change of Use",Z196,""))</f>
        <v/>
      </c>
      <c r="CQ196" s="161"/>
      <c r="CR196" s="244" t="str">
        <f>IF('INPUT &amp; OUTPUT'!$B$14="Reconfiguration of Lot",BJ196,IF('INPUT &amp; OUTPUT'!$B$14="Material Change of Use",AB196,""))</f>
        <v/>
      </c>
      <c r="CS196" s="198" t="str">
        <f>IF('INPUT &amp; OUTPUT'!$B$14="Reconfiguration of Lot",BK196,IF('INPUT &amp; OUTPUT'!$B$14="Material Change of Use",AC196,""))</f>
        <v/>
      </c>
      <c r="CT196" s="199" t="str">
        <f>IF('INPUT &amp; OUTPUT'!$B$14="Reconfiguration of Lot",BL196,IF('INPUT &amp; OUTPUT'!$B$14="Material Change of Use",AD196,""))</f>
        <v/>
      </c>
      <c r="CU196" s="161"/>
      <c r="CV196" s="161"/>
      <c r="CW196" s="160"/>
    </row>
    <row r="197" spans="3:101" ht="12.75" customHeight="1" x14ac:dyDescent="0.25">
      <c r="C197" s="313" t="s">
        <v>455</v>
      </c>
      <c r="D197" s="313" t="s">
        <v>378</v>
      </c>
      <c r="E197" s="314" t="s">
        <v>700</v>
      </c>
      <c r="F197" s="416"/>
      <c r="G197" s="416"/>
      <c r="H197" s="416"/>
      <c r="I197" s="314" t="s">
        <v>93</v>
      </c>
      <c r="J197" s="309"/>
      <c r="K197" s="309"/>
      <c r="L197" s="440" t="s">
        <v>92</v>
      </c>
      <c r="M197" s="440">
        <v>0</v>
      </c>
      <c r="N197" s="314" t="s">
        <v>150</v>
      </c>
      <c r="O197" s="416"/>
      <c r="P197" s="440" t="s">
        <v>387</v>
      </c>
      <c r="Q197" s="440">
        <v>0.1</v>
      </c>
      <c r="R197" s="314" t="s">
        <v>150</v>
      </c>
      <c r="S197" s="416"/>
      <c r="T197" s="440" t="s">
        <v>387</v>
      </c>
      <c r="U197" s="440">
        <v>2.7999999999999997E-2</v>
      </c>
      <c r="V197" s="316" t="s">
        <v>591</v>
      </c>
      <c r="W197" s="416"/>
      <c r="X197" s="417" t="s">
        <v>591</v>
      </c>
      <c r="Y197" s="417" t="s">
        <v>0</v>
      </c>
      <c r="Z197" s="316" t="s">
        <v>253</v>
      </c>
      <c r="AA197" s="310"/>
      <c r="AB197" s="440" t="s">
        <v>347</v>
      </c>
      <c r="AC197" s="440">
        <v>2.5000000000000001E-3</v>
      </c>
      <c r="AD197" s="314" t="s">
        <v>337</v>
      </c>
      <c r="AE197" s="309"/>
      <c r="AF197" s="477"/>
      <c r="AO197" s="488"/>
      <c r="BS197" s="157" t="str">
        <f>IF('INPUT &amp; OUTPUT'!$B$14="Reconfiguration of Lot",AK197,IF('INPUT &amp; OUTPUT'!$B$14="Material Change of Use",E197,""))</f>
        <v/>
      </c>
      <c r="BT197" s="161"/>
      <c r="BU197" s="161"/>
      <c r="BV197" s="161"/>
      <c r="BW197" s="157" t="str">
        <f>IF('INPUT &amp; OUTPUT'!$B$14="Reconfiguration of Lot",IF(AK197&lt;&gt;"",$AO$8,""),IF('INPUT &amp; OUTPUT'!$B$14="Material Change of Use",I197,""))</f>
        <v/>
      </c>
      <c r="BX197" s="161"/>
      <c r="BY197" s="161"/>
      <c r="BZ197" s="157" t="str">
        <f>IF('INPUT &amp; OUTPUT'!$B$14="Reconfiguration of Lot",IF(BW197&lt;&gt;"",$AR$8,""),IF('INPUT &amp; OUTPUT'!$B$14="Material Change of Use",L197,""))</f>
        <v/>
      </c>
      <c r="CA197" s="157" t="str">
        <f>IF('INPUT &amp; OUTPUT'!$B$14="Reconfiguration of Lot",IF(BW197&lt;&gt;"",$AS$8,""),IF('INPUT &amp; OUTPUT'!$B$14="Material Change of Use",M197,""))</f>
        <v/>
      </c>
      <c r="CB197" s="157" t="str">
        <f>IF('INPUT &amp; OUTPUT'!$B$14="Reconfiguration of Lot",AT197,IF('INPUT &amp; OUTPUT'!$B$14="Material Change of Use",N197,""))</f>
        <v/>
      </c>
      <c r="CC197" s="196"/>
      <c r="CD197" s="157" t="str">
        <f>IF('INPUT &amp; OUTPUT'!$B$14="Reconfiguration of Lot",AV197,IF('INPUT &amp; OUTPUT'!$B$14="Material Change of Use",P197,""))</f>
        <v/>
      </c>
      <c r="CE197" s="157" t="str">
        <f>IF('INPUT &amp; OUTPUT'!$B$14="Reconfiguration of Lot",AW197,IF('INPUT &amp; OUTPUT'!$B$14="Material Change of Use",Q197,""))</f>
        <v/>
      </c>
      <c r="CF197" s="157" t="str">
        <f>IF('INPUT &amp; OUTPUT'!$B$14="Reconfiguration of Lot",AX197,IF('INPUT &amp; OUTPUT'!$B$14="Material Change of Use",R197,""))</f>
        <v/>
      </c>
      <c r="CG197" s="196"/>
      <c r="CH197" s="157" t="str">
        <f>IF('INPUT &amp; OUTPUT'!$B$14="Reconfiguration of Lot",BA197,IF('INPUT &amp; OUTPUT'!$B$14="Material Change of Use",T197,""))</f>
        <v/>
      </c>
      <c r="CI197" s="157" t="str">
        <f>IF('INPUT &amp; OUTPUT'!$B$14="Reconfiguration of Lot",BB197,IF('INPUT &amp; OUTPUT'!$B$14="Material Change of Use",U197,""))</f>
        <v/>
      </c>
      <c r="CJ197" s="157" t="str">
        <f>IF('INPUT &amp; OUTPUT'!$B$14="Reconfiguration of Lot",BC197,IF('INPUT &amp; OUTPUT'!$B$14="Material Change of Use",V197,""))</f>
        <v/>
      </c>
      <c r="CK197" s="196"/>
      <c r="CL197" s="236"/>
      <c r="CM197" s="239"/>
      <c r="CN197" s="157" t="str">
        <f>IF('INPUT &amp; OUTPUT'!$B$14="Reconfiguration of Lot",BG197,IF('INPUT &amp; OUTPUT'!$B$14="Material Change of Use",X197,""))</f>
        <v/>
      </c>
      <c r="CO197" s="199" t="str">
        <f>IF('INPUT &amp; OUTPUT'!$B$14="Reconfiguration of Lot",BH197,IF('INPUT &amp; OUTPUT'!$B$14="Material Change of Use",Y197,""))</f>
        <v/>
      </c>
      <c r="CP197" s="157" t="str">
        <f>IF('INPUT &amp; OUTPUT'!$B$14="Reconfiguration of Lot",BI197,IF('INPUT &amp; OUTPUT'!$B$14="Material Change of Use",Z197,""))</f>
        <v/>
      </c>
      <c r="CQ197" s="161"/>
      <c r="CR197" s="244" t="str">
        <f>IF('INPUT &amp; OUTPUT'!$B$14="Reconfiguration of Lot",BJ197,IF('INPUT &amp; OUTPUT'!$B$14="Material Change of Use",AB197,""))</f>
        <v/>
      </c>
      <c r="CS197" s="198" t="str">
        <f>IF('INPUT &amp; OUTPUT'!$B$14="Reconfiguration of Lot",BK197,IF('INPUT &amp; OUTPUT'!$B$14="Material Change of Use",AC197,""))</f>
        <v/>
      </c>
      <c r="CT197" s="199" t="str">
        <f>IF('INPUT &amp; OUTPUT'!$B$14="Reconfiguration of Lot",BL197,IF('INPUT &amp; OUTPUT'!$B$14="Material Change of Use",AD197,""))</f>
        <v/>
      </c>
      <c r="CU197" s="161"/>
      <c r="CV197" s="161"/>
      <c r="CW197" s="160"/>
    </row>
    <row r="198" spans="3:101" ht="12.75" customHeight="1" x14ac:dyDescent="0.25">
      <c r="C198" s="313" t="s">
        <v>455</v>
      </c>
      <c r="D198" s="313" t="s">
        <v>378</v>
      </c>
      <c r="E198" s="314" t="s">
        <v>701</v>
      </c>
      <c r="F198" s="416"/>
      <c r="G198" s="416"/>
      <c r="H198" s="416"/>
      <c r="I198" s="314" t="s">
        <v>93</v>
      </c>
      <c r="J198" s="309"/>
      <c r="K198" s="309"/>
      <c r="L198" s="440" t="s">
        <v>92</v>
      </c>
      <c r="M198" s="440">
        <v>0</v>
      </c>
      <c r="N198" s="314" t="s">
        <v>93</v>
      </c>
      <c r="O198" s="416"/>
      <c r="P198" s="440" t="s">
        <v>238</v>
      </c>
      <c r="Q198" s="440">
        <v>0</v>
      </c>
      <c r="R198" s="314" t="s">
        <v>93</v>
      </c>
      <c r="S198" s="416"/>
      <c r="T198" s="440" t="s">
        <v>92</v>
      </c>
      <c r="U198" s="440">
        <v>0</v>
      </c>
      <c r="V198" s="316" t="s">
        <v>591</v>
      </c>
      <c r="W198" s="416"/>
      <c r="X198" s="417" t="s">
        <v>591</v>
      </c>
      <c r="Y198" s="417" t="s">
        <v>0</v>
      </c>
      <c r="Z198" s="316" t="s">
        <v>253</v>
      </c>
      <c r="AA198" s="310"/>
      <c r="AB198" s="440" t="s">
        <v>347</v>
      </c>
      <c r="AC198" s="440">
        <v>2.5000000000000001E-3</v>
      </c>
      <c r="AD198" s="314" t="s">
        <v>337</v>
      </c>
      <c r="AE198" s="309"/>
      <c r="AF198" s="477"/>
      <c r="AO198" s="488"/>
      <c r="BS198" s="157" t="str">
        <f>IF('INPUT &amp; OUTPUT'!$B$14="Reconfiguration of Lot",AK198,IF('INPUT &amp; OUTPUT'!$B$14="Material Change of Use",E198,""))</f>
        <v/>
      </c>
      <c r="BT198" s="161"/>
      <c r="BU198" s="161"/>
      <c r="BV198" s="161"/>
      <c r="BW198" s="157" t="str">
        <f>IF('INPUT &amp; OUTPUT'!$B$14="Reconfiguration of Lot",IF(AK198&lt;&gt;"",$AO$8,""),IF('INPUT &amp; OUTPUT'!$B$14="Material Change of Use",I198,""))</f>
        <v/>
      </c>
      <c r="BX198" s="161"/>
      <c r="BY198" s="161"/>
      <c r="BZ198" s="157" t="str">
        <f>IF('INPUT &amp; OUTPUT'!$B$14="Reconfiguration of Lot",IF(BW198&lt;&gt;"",$AR$8,""),IF('INPUT &amp; OUTPUT'!$B$14="Material Change of Use",L198,""))</f>
        <v/>
      </c>
      <c r="CA198" s="157" t="str">
        <f>IF('INPUT &amp; OUTPUT'!$B$14="Reconfiguration of Lot",IF(BW198&lt;&gt;"",$AS$8,""),IF('INPUT &amp; OUTPUT'!$B$14="Material Change of Use",M198,""))</f>
        <v/>
      </c>
      <c r="CB198" s="157" t="str">
        <f>IF('INPUT &amp; OUTPUT'!$B$14="Reconfiguration of Lot",AT198,IF('INPUT &amp; OUTPUT'!$B$14="Material Change of Use",N198,""))</f>
        <v/>
      </c>
      <c r="CC198" s="196"/>
      <c r="CD198" s="157" t="str">
        <f>IF('INPUT &amp; OUTPUT'!$B$14="Reconfiguration of Lot",AV198,IF('INPUT &amp; OUTPUT'!$B$14="Material Change of Use",P198,""))</f>
        <v/>
      </c>
      <c r="CE198" s="157" t="str">
        <f>IF('INPUT &amp; OUTPUT'!$B$14="Reconfiguration of Lot",AW198,IF('INPUT &amp; OUTPUT'!$B$14="Material Change of Use",Q198,""))</f>
        <v/>
      </c>
      <c r="CF198" s="157" t="str">
        <f>IF('INPUT &amp; OUTPUT'!$B$14="Reconfiguration of Lot",AX198,IF('INPUT &amp; OUTPUT'!$B$14="Material Change of Use",R198,""))</f>
        <v/>
      </c>
      <c r="CG198" s="196"/>
      <c r="CH198" s="157" t="str">
        <f>IF('INPUT &amp; OUTPUT'!$B$14="Reconfiguration of Lot",BA198,IF('INPUT &amp; OUTPUT'!$B$14="Material Change of Use",T198,""))</f>
        <v/>
      </c>
      <c r="CI198" s="157" t="str">
        <f>IF('INPUT &amp; OUTPUT'!$B$14="Reconfiguration of Lot",BB198,IF('INPUT &amp; OUTPUT'!$B$14="Material Change of Use",U198,""))</f>
        <v/>
      </c>
      <c r="CJ198" s="157" t="str">
        <f>IF('INPUT &amp; OUTPUT'!$B$14="Reconfiguration of Lot",BC198,IF('INPUT &amp; OUTPUT'!$B$14="Material Change of Use",V198,""))</f>
        <v/>
      </c>
      <c r="CK198" s="196"/>
      <c r="CL198" s="236"/>
      <c r="CM198" s="239"/>
      <c r="CN198" s="157" t="str">
        <f>IF('INPUT &amp; OUTPUT'!$B$14="Reconfiguration of Lot",BG198,IF('INPUT &amp; OUTPUT'!$B$14="Material Change of Use",X198,""))</f>
        <v/>
      </c>
      <c r="CO198" s="199" t="str">
        <f>IF('INPUT &amp; OUTPUT'!$B$14="Reconfiguration of Lot",BH198,IF('INPUT &amp; OUTPUT'!$B$14="Material Change of Use",Y198,""))</f>
        <v/>
      </c>
      <c r="CP198" s="157" t="str">
        <f>IF('INPUT &amp; OUTPUT'!$B$14="Reconfiguration of Lot",BI198,IF('INPUT &amp; OUTPUT'!$B$14="Material Change of Use",Z198,""))</f>
        <v/>
      </c>
      <c r="CQ198" s="161"/>
      <c r="CR198" s="244" t="str">
        <f>IF('INPUT &amp; OUTPUT'!$B$14="Reconfiguration of Lot",BJ198,IF('INPUT &amp; OUTPUT'!$B$14="Material Change of Use",AB198,""))</f>
        <v/>
      </c>
      <c r="CS198" s="198" t="str">
        <f>IF('INPUT &amp; OUTPUT'!$B$14="Reconfiguration of Lot",BK198,IF('INPUT &amp; OUTPUT'!$B$14="Material Change of Use",AC198,""))</f>
        <v/>
      </c>
      <c r="CT198" s="199" t="str">
        <f>IF('INPUT &amp; OUTPUT'!$B$14="Reconfiguration of Lot",BL198,IF('INPUT &amp; OUTPUT'!$B$14="Material Change of Use",AD198,""))</f>
        <v/>
      </c>
      <c r="CU198" s="161"/>
      <c r="CV198" s="161"/>
      <c r="CW198" s="160"/>
    </row>
    <row r="199" spans="3:101" ht="12.75" customHeight="1" x14ac:dyDescent="0.25">
      <c r="C199" s="313" t="s">
        <v>24</v>
      </c>
      <c r="D199" s="313" t="s">
        <v>482</v>
      </c>
      <c r="E199" s="314" t="s">
        <v>564</v>
      </c>
      <c r="F199" s="309"/>
      <c r="G199" s="439"/>
      <c r="H199" s="439"/>
      <c r="I199" s="314" t="s">
        <v>24</v>
      </c>
      <c r="J199" s="439"/>
      <c r="K199" s="439"/>
      <c r="L199" s="440" t="s">
        <v>392</v>
      </c>
      <c r="M199" s="440">
        <v>0.17199999999999999</v>
      </c>
      <c r="N199" s="314" t="s">
        <v>564</v>
      </c>
      <c r="O199" s="439"/>
      <c r="P199" s="440" t="s">
        <v>153</v>
      </c>
      <c r="Q199" s="440">
        <v>10</v>
      </c>
      <c r="R199" s="314" t="s">
        <v>564</v>
      </c>
      <c r="S199" s="439"/>
      <c r="T199" s="440" t="s">
        <v>153</v>
      </c>
      <c r="U199" s="440">
        <v>2.8</v>
      </c>
      <c r="V199" s="316" t="s">
        <v>591</v>
      </c>
      <c r="W199" s="416"/>
      <c r="X199" s="417" t="s">
        <v>591</v>
      </c>
      <c r="Y199" s="417" t="s">
        <v>0</v>
      </c>
      <c r="Z199" s="316" t="s">
        <v>253</v>
      </c>
      <c r="AA199" s="463"/>
      <c r="AB199" s="440" t="s">
        <v>347</v>
      </c>
      <c r="AC199" s="440">
        <v>2.5000000000000001E-3</v>
      </c>
      <c r="AD199" s="314" t="s">
        <v>61</v>
      </c>
      <c r="AE199" s="308"/>
      <c r="AF199" s="477"/>
      <c r="AO199" s="488"/>
      <c r="BS199" s="157" t="str">
        <f>IF('INPUT &amp; OUTPUT'!$B$14="Reconfiguration of Lot",AK199,IF('INPUT &amp; OUTPUT'!$B$14="Material Change of Use",E199,""))</f>
        <v/>
      </c>
      <c r="BT199" s="161"/>
      <c r="BU199" s="161"/>
      <c r="BV199" s="161"/>
      <c r="BW199" s="157" t="str">
        <f>IF('INPUT &amp; OUTPUT'!$B$14="Reconfiguration of Lot",IF(AK199&lt;&gt;"",$AO$8,""),IF('INPUT &amp; OUTPUT'!$B$14="Material Change of Use",I199,""))</f>
        <v/>
      </c>
      <c r="BX199" s="161"/>
      <c r="BY199" s="161"/>
      <c r="BZ199" s="157" t="str">
        <f>IF('INPUT &amp; OUTPUT'!$B$14="Reconfiguration of Lot",IF(BW199&lt;&gt;"",$AR$8,""),IF('INPUT &amp; OUTPUT'!$B$14="Material Change of Use",L199,""))</f>
        <v/>
      </c>
      <c r="CA199" s="157" t="str">
        <f>IF('INPUT &amp; OUTPUT'!$B$14="Reconfiguration of Lot",IF(BW199&lt;&gt;"",$AS$8,""),IF('INPUT &amp; OUTPUT'!$B$14="Material Change of Use",M199,""))</f>
        <v/>
      </c>
      <c r="CB199" s="157" t="str">
        <f>IF('INPUT &amp; OUTPUT'!$B$14="Reconfiguration of Lot",AT199,IF('INPUT &amp; OUTPUT'!$B$14="Material Change of Use",N199,""))</f>
        <v/>
      </c>
      <c r="CC199" s="196"/>
      <c r="CD199" s="157" t="str">
        <f>IF('INPUT &amp; OUTPUT'!$B$14="Reconfiguration of Lot",AV199,IF('INPUT &amp; OUTPUT'!$B$14="Material Change of Use",P199,""))</f>
        <v/>
      </c>
      <c r="CE199" s="157" t="str">
        <f>IF('INPUT &amp; OUTPUT'!$B$14="Reconfiguration of Lot",AW199,IF('INPUT &amp; OUTPUT'!$B$14="Material Change of Use",Q199,""))</f>
        <v/>
      </c>
      <c r="CF199" s="157" t="str">
        <f>IF('INPUT &amp; OUTPUT'!$B$14="Reconfiguration of Lot",AX199,IF('INPUT &amp; OUTPUT'!$B$14="Material Change of Use",R199,""))</f>
        <v/>
      </c>
      <c r="CG199" s="196"/>
      <c r="CH199" s="157" t="str">
        <f>IF('INPUT &amp; OUTPUT'!$B$14="Reconfiguration of Lot",BA199,IF('INPUT &amp; OUTPUT'!$B$14="Material Change of Use",T199,""))</f>
        <v/>
      </c>
      <c r="CI199" s="157" t="str">
        <f>IF('INPUT &amp; OUTPUT'!$B$14="Reconfiguration of Lot",BB199,IF('INPUT &amp; OUTPUT'!$B$14="Material Change of Use",U199,""))</f>
        <v/>
      </c>
      <c r="CJ199" s="157" t="str">
        <f>IF('INPUT &amp; OUTPUT'!$B$14="Reconfiguration of Lot",BC199,IF('INPUT &amp; OUTPUT'!$B$14="Material Change of Use",V199,""))</f>
        <v/>
      </c>
      <c r="CK199" s="196"/>
      <c r="CL199" s="236"/>
      <c r="CM199" s="239"/>
      <c r="CN199" s="157" t="str">
        <f>IF('INPUT &amp; OUTPUT'!$B$14="Reconfiguration of Lot",BG199,IF('INPUT &amp; OUTPUT'!$B$14="Material Change of Use",X199,""))</f>
        <v/>
      </c>
      <c r="CO199" s="199" t="str">
        <f>IF('INPUT &amp; OUTPUT'!$B$14="Reconfiguration of Lot",BH199,IF('INPUT &amp; OUTPUT'!$B$14="Material Change of Use",Y199,""))</f>
        <v/>
      </c>
      <c r="CP199" s="157" t="str">
        <f>IF('INPUT &amp; OUTPUT'!$B$14="Reconfiguration of Lot",BI199,IF('INPUT &amp; OUTPUT'!$B$14="Material Change of Use",Z199,""))</f>
        <v/>
      </c>
      <c r="CQ199" s="161"/>
      <c r="CR199" s="244" t="str">
        <f>IF('INPUT &amp; OUTPUT'!$B$14="Reconfiguration of Lot",BJ199,IF('INPUT &amp; OUTPUT'!$B$14="Material Change of Use",AB199,""))</f>
        <v/>
      </c>
      <c r="CS199" s="198" t="str">
        <f>IF('INPUT &amp; OUTPUT'!$B$14="Reconfiguration of Lot",BK199,IF('INPUT &amp; OUTPUT'!$B$14="Material Change of Use",AC199,""))</f>
        <v/>
      </c>
      <c r="CT199" s="199" t="str">
        <f>IF('INPUT &amp; OUTPUT'!$B$14="Reconfiguration of Lot",BL199,IF('INPUT &amp; OUTPUT'!$B$14="Material Change of Use",AD199,""))</f>
        <v/>
      </c>
      <c r="CU199" s="161"/>
      <c r="CV199" s="161"/>
      <c r="CW199" s="160"/>
    </row>
    <row r="200" spans="3:101" ht="12.75" customHeight="1" x14ac:dyDescent="0.25">
      <c r="C200" s="313" t="s">
        <v>24</v>
      </c>
      <c r="D200" s="313" t="s">
        <v>482</v>
      </c>
      <c r="E200" s="314" t="s">
        <v>475</v>
      </c>
      <c r="F200" s="416"/>
      <c r="G200" s="416"/>
      <c r="H200" s="416"/>
      <c r="I200" s="314" t="s">
        <v>24</v>
      </c>
      <c r="J200" s="416"/>
      <c r="K200" s="416"/>
      <c r="L200" s="440" t="s">
        <v>392</v>
      </c>
      <c r="M200" s="440">
        <v>0.17199999999999999</v>
      </c>
      <c r="N200" s="314" t="s">
        <v>475</v>
      </c>
      <c r="O200" s="416"/>
      <c r="P200" s="440" t="s">
        <v>153</v>
      </c>
      <c r="Q200" s="440">
        <v>15</v>
      </c>
      <c r="R200" s="314" t="s">
        <v>475</v>
      </c>
      <c r="S200" s="416"/>
      <c r="T200" s="440" t="s">
        <v>153</v>
      </c>
      <c r="U200" s="440">
        <v>4.2</v>
      </c>
      <c r="V200" s="316" t="s">
        <v>591</v>
      </c>
      <c r="W200" s="416"/>
      <c r="X200" s="417" t="s">
        <v>591</v>
      </c>
      <c r="Y200" s="417" t="s">
        <v>0</v>
      </c>
      <c r="Z200" s="316" t="s">
        <v>253</v>
      </c>
      <c r="AA200" s="442"/>
      <c r="AB200" s="440" t="s">
        <v>347</v>
      </c>
      <c r="AC200" s="440">
        <v>2.5000000000000001E-3</v>
      </c>
      <c r="AD200" s="314" t="s">
        <v>61</v>
      </c>
      <c r="AE200" s="308"/>
      <c r="AF200" s="477"/>
      <c r="AO200" s="488"/>
      <c r="BS200" s="157" t="str">
        <f>IF('INPUT &amp; OUTPUT'!$B$14="Reconfiguration of Lot",AK200,IF('INPUT &amp; OUTPUT'!$B$14="Material Change of Use",E200,""))</f>
        <v/>
      </c>
      <c r="BT200" s="161"/>
      <c r="BU200" s="161"/>
      <c r="BV200" s="161"/>
      <c r="BW200" s="157" t="str">
        <f>IF('INPUT &amp; OUTPUT'!$B$14="Reconfiguration of Lot",IF(AK200&lt;&gt;"",$AO$8,""),IF('INPUT &amp; OUTPUT'!$B$14="Material Change of Use",I200,""))</f>
        <v/>
      </c>
      <c r="BX200" s="161"/>
      <c r="BY200" s="161"/>
      <c r="BZ200" s="157" t="str">
        <f>IF('INPUT &amp; OUTPUT'!$B$14="Reconfiguration of Lot",IF(BW200&lt;&gt;"",$AR$8,""),IF('INPUT &amp; OUTPUT'!$B$14="Material Change of Use",L200,""))</f>
        <v/>
      </c>
      <c r="CA200" s="157" t="str">
        <f>IF('INPUT &amp; OUTPUT'!$B$14="Reconfiguration of Lot",IF(BW200&lt;&gt;"",$AS$8,""),IF('INPUT &amp; OUTPUT'!$B$14="Material Change of Use",M200,""))</f>
        <v/>
      </c>
      <c r="CB200" s="157" t="str">
        <f>IF('INPUT &amp; OUTPUT'!$B$14="Reconfiguration of Lot",AT200,IF('INPUT &amp; OUTPUT'!$B$14="Material Change of Use",N200,""))</f>
        <v/>
      </c>
      <c r="CC200" s="196"/>
      <c r="CD200" s="157" t="str">
        <f>IF('INPUT &amp; OUTPUT'!$B$14="Reconfiguration of Lot",AV200,IF('INPUT &amp; OUTPUT'!$B$14="Material Change of Use",P200,""))</f>
        <v/>
      </c>
      <c r="CE200" s="157" t="str">
        <f>IF('INPUT &amp; OUTPUT'!$B$14="Reconfiguration of Lot",AW200,IF('INPUT &amp; OUTPUT'!$B$14="Material Change of Use",Q200,""))</f>
        <v/>
      </c>
      <c r="CF200" s="157" t="str">
        <f>IF('INPUT &amp; OUTPUT'!$B$14="Reconfiguration of Lot",AX200,IF('INPUT &amp; OUTPUT'!$B$14="Material Change of Use",R200,""))</f>
        <v/>
      </c>
      <c r="CG200" s="196"/>
      <c r="CH200" s="157" t="str">
        <f>IF('INPUT &amp; OUTPUT'!$B$14="Reconfiguration of Lot",BA200,IF('INPUT &amp; OUTPUT'!$B$14="Material Change of Use",T200,""))</f>
        <v/>
      </c>
      <c r="CI200" s="157" t="str">
        <f>IF('INPUT &amp; OUTPUT'!$B$14="Reconfiguration of Lot",BB200,IF('INPUT &amp; OUTPUT'!$B$14="Material Change of Use",U200,""))</f>
        <v/>
      </c>
      <c r="CJ200" s="157" t="str">
        <f>IF('INPUT &amp; OUTPUT'!$B$14="Reconfiguration of Lot",BC200,IF('INPUT &amp; OUTPUT'!$B$14="Material Change of Use",V200,""))</f>
        <v/>
      </c>
      <c r="CK200" s="196"/>
      <c r="CL200" s="236"/>
      <c r="CM200" s="239"/>
      <c r="CN200" s="157" t="str">
        <f>IF('INPUT &amp; OUTPUT'!$B$14="Reconfiguration of Lot",BG200,IF('INPUT &amp; OUTPUT'!$B$14="Material Change of Use",X200,""))</f>
        <v/>
      </c>
      <c r="CO200" s="199" t="str">
        <f>IF('INPUT &amp; OUTPUT'!$B$14="Reconfiguration of Lot",BH200,IF('INPUT &amp; OUTPUT'!$B$14="Material Change of Use",Y200,""))</f>
        <v/>
      </c>
      <c r="CP200" s="157" t="str">
        <f>IF('INPUT &amp; OUTPUT'!$B$14="Reconfiguration of Lot",BI200,IF('INPUT &amp; OUTPUT'!$B$14="Material Change of Use",Z200,""))</f>
        <v/>
      </c>
      <c r="CQ200" s="161"/>
      <c r="CR200" s="244" t="str">
        <f>IF('INPUT &amp; OUTPUT'!$B$14="Reconfiguration of Lot",BJ200,IF('INPUT &amp; OUTPUT'!$B$14="Material Change of Use",AB200,""))</f>
        <v/>
      </c>
      <c r="CS200" s="198" t="str">
        <f>IF('INPUT &amp; OUTPUT'!$B$14="Reconfiguration of Lot",BK200,IF('INPUT &amp; OUTPUT'!$B$14="Material Change of Use",AC200,""))</f>
        <v/>
      </c>
      <c r="CT200" s="199" t="str">
        <f>IF('INPUT &amp; OUTPUT'!$B$14="Reconfiguration of Lot",BL200,IF('INPUT &amp; OUTPUT'!$B$14="Material Change of Use",AD200,""))</f>
        <v/>
      </c>
      <c r="CU200" s="161"/>
      <c r="CV200" s="161"/>
      <c r="CW200" s="160"/>
    </row>
    <row r="201" spans="3:101" ht="12.75" customHeight="1" x14ac:dyDescent="0.25">
      <c r="C201" s="313" t="s">
        <v>24</v>
      </c>
      <c r="D201" s="313" t="s">
        <v>482</v>
      </c>
      <c r="E201" s="314" t="s">
        <v>569</v>
      </c>
      <c r="F201" s="416"/>
      <c r="G201" s="416"/>
      <c r="H201" s="416"/>
      <c r="I201" s="314" t="s">
        <v>24</v>
      </c>
      <c r="J201" s="416"/>
      <c r="K201" s="416"/>
      <c r="L201" s="440" t="s">
        <v>392</v>
      </c>
      <c r="M201" s="440">
        <v>0.17199999999999999</v>
      </c>
      <c r="N201" s="314" t="s">
        <v>476</v>
      </c>
      <c r="O201" s="365"/>
      <c r="P201" s="440" t="s">
        <v>387</v>
      </c>
      <c r="Q201" s="440" t="s">
        <v>487</v>
      </c>
      <c r="R201" s="314" t="s">
        <v>476</v>
      </c>
      <c r="S201" s="416"/>
      <c r="T201" s="440" t="s">
        <v>387</v>
      </c>
      <c r="U201" s="440" t="s">
        <v>426</v>
      </c>
      <c r="V201" s="316" t="s">
        <v>591</v>
      </c>
      <c r="W201" s="416"/>
      <c r="X201" s="417" t="s">
        <v>591</v>
      </c>
      <c r="Y201" s="417" t="s">
        <v>0</v>
      </c>
      <c r="Z201" s="316" t="s">
        <v>253</v>
      </c>
      <c r="AA201" s="442"/>
      <c r="AB201" s="440" t="s">
        <v>347</v>
      </c>
      <c r="AC201" s="440">
        <v>2.5000000000000001E-3</v>
      </c>
      <c r="AD201" s="314" t="s">
        <v>61</v>
      </c>
      <c r="AE201" s="308"/>
      <c r="AF201" s="477"/>
      <c r="AO201" s="488"/>
      <c r="BS201" s="157" t="str">
        <f>IF('INPUT &amp; OUTPUT'!$B$14="Reconfiguration of Lot",AK201,IF('INPUT &amp; OUTPUT'!$B$14="Material Change of Use",E201,""))</f>
        <v/>
      </c>
      <c r="BT201" s="161"/>
      <c r="BU201" s="161"/>
      <c r="BV201" s="161"/>
      <c r="BW201" s="157" t="str">
        <f>IF('INPUT &amp; OUTPUT'!$B$14="Reconfiguration of Lot",IF(AK201&lt;&gt;"",$AO$8,""),IF('INPUT &amp; OUTPUT'!$B$14="Material Change of Use",I201,""))</f>
        <v/>
      </c>
      <c r="BX201" s="161"/>
      <c r="BY201" s="161"/>
      <c r="BZ201" s="157" t="str">
        <f>IF('INPUT &amp; OUTPUT'!$B$14="Reconfiguration of Lot",IF(BW201&lt;&gt;"",$AR$8,""),IF('INPUT &amp; OUTPUT'!$B$14="Material Change of Use",L201,""))</f>
        <v/>
      </c>
      <c r="CA201" s="157" t="str">
        <f>IF('INPUT &amp; OUTPUT'!$B$14="Reconfiguration of Lot",IF(BW201&lt;&gt;"",$AS$8,""),IF('INPUT &amp; OUTPUT'!$B$14="Material Change of Use",M201,""))</f>
        <v/>
      </c>
      <c r="CB201" s="157" t="str">
        <f>IF('INPUT &amp; OUTPUT'!$B$14="Reconfiguration of Lot",AT201,IF('INPUT &amp; OUTPUT'!$B$14="Material Change of Use",N201,""))</f>
        <v/>
      </c>
      <c r="CC201" s="196"/>
      <c r="CD201" s="157" t="str">
        <f>IF('INPUT &amp; OUTPUT'!$B$14="Reconfiguration of Lot",AV201,IF('INPUT &amp; OUTPUT'!$B$14="Material Change of Use",P201,""))</f>
        <v/>
      </c>
      <c r="CE201" s="157" t="str">
        <f>IF('INPUT &amp; OUTPUT'!$B$14="Reconfiguration of Lot",AW201,IF('INPUT &amp; OUTPUT'!$B$14="Material Change of Use",Q201,""))</f>
        <v/>
      </c>
      <c r="CF201" s="157" t="str">
        <f>IF('INPUT &amp; OUTPUT'!$B$14="Reconfiguration of Lot",AX201,IF('INPUT &amp; OUTPUT'!$B$14="Material Change of Use",R201,""))</f>
        <v/>
      </c>
      <c r="CG201" s="196"/>
      <c r="CH201" s="157" t="str">
        <f>IF('INPUT &amp; OUTPUT'!$B$14="Reconfiguration of Lot",BA201,IF('INPUT &amp; OUTPUT'!$B$14="Material Change of Use",T201,""))</f>
        <v/>
      </c>
      <c r="CI201" s="157" t="str">
        <f>IF('INPUT &amp; OUTPUT'!$B$14="Reconfiguration of Lot",BB201,IF('INPUT &amp; OUTPUT'!$B$14="Material Change of Use",U201,""))</f>
        <v/>
      </c>
      <c r="CJ201" s="157" t="str">
        <f>IF('INPUT &amp; OUTPUT'!$B$14="Reconfiguration of Lot",BC201,IF('INPUT &amp; OUTPUT'!$B$14="Material Change of Use",V201,""))</f>
        <v/>
      </c>
      <c r="CK201" s="196"/>
      <c r="CL201" s="236"/>
      <c r="CM201" s="239"/>
      <c r="CN201" s="157" t="str">
        <f>IF('INPUT &amp; OUTPUT'!$B$14="Reconfiguration of Lot",BG201,IF('INPUT &amp; OUTPUT'!$B$14="Material Change of Use",X201,""))</f>
        <v/>
      </c>
      <c r="CO201" s="199" t="str">
        <f>IF('INPUT &amp; OUTPUT'!$B$14="Reconfiguration of Lot",BH201,IF('INPUT &amp; OUTPUT'!$B$14="Material Change of Use",Y201,""))</f>
        <v/>
      </c>
      <c r="CP201" s="157" t="str">
        <f>IF('INPUT &amp; OUTPUT'!$B$14="Reconfiguration of Lot",BI201,IF('INPUT &amp; OUTPUT'!$B$14="Material Change of Use",Z201,""))</f>
        <v/>
      </c>
      <c r="CQ201" s="161"/>
      <c r="CR201" s="244" t="str">
        <f>IF('INPUT &amp; OUTPUT'!$B$14="Reconfiguration of Lot",BJ201,IF('INPUT &amp; OUTPUT'!$B$14="Material Change of Use",AB201,""))</f>
        <v/>
      </c>
      <c r="CS201" s="198" t="str">
        <f>IF('INPUT &amp; OUTPUT'!$B$14="Reconfiguration of Lot",BK201,IF('INPUT &amp; OUTPUT'!$B$14="Material Change of Use",AC201,""))</f>
        <v/>
      </c>
      <c r="CT201" s="199" t="str">
        <f>IF('INPUT &amp; OUTPUT'!$B$14="Reconfiguration of Lot",BL201,IF('INPUT &amp; OUTPUT'!$B$14="Material Change of Use",AD201,""))</f>
        <v/>
      </c>
      <c r="CU201" s="161"/>
      <c r="CV201" s="161"/>
      <c r="CW201" s="160"/>
    </row>
    <row r="202" spans="3:101" ht="12.75" customHeight="1" x14ac:dyDescent="0.25">
      <c r="C202" s="437" t="s">
        <v>525</v>
      </c>
      <c r="D202" s="437" t="s">
        <v>412</v>
      </c>
      <c r="E202" s="316" t="s">
        <v>628</v>
      </c>
      <c r="F202" s="416"/>
      <c r="G202" s="439"/>
      <c r="H202" s="439"/>
      <c r="I202" s="316" t="s">
        <v>98</v>
      </c>
      <c r="J202" s="311"/>
      <c r="K202" s="311"/>
      <c r="L202" s="440" t="s">
        <v>392</v>
      </c>
      <c r="M202" s="440">
        <v>2.2000000000000002E-2</v>
      </c>
      <c r="N202" s="316" t="s">
        <v>93</v>
      </c>
      <c r="O202" s="311"/>
      <c r="P202" s="440" t="s">
        <v>238</v>
      </c>
      <c r="Q202" s="440">
        <v>0</v>
      </c>
      <c r="R202" s="316" t="s">
        <v>93</v>
      </c>
      <c r="S202" s="311"/>
      <c r="T202" s="440" t="s">
        <v>92</v>
      </c>
      <c r="U202" s="440">
        <v>0</v>
      </c>
      <c r="V202" s="316" t="s">
        <v>591</v>
      </c>
      <c r="W202" s="416"/>
      <c r="X202" s="417" t="s">
        <v>591</v>
      </c>
      <c r="Y202" s="417" t="s">
        <v>0</v>
      </c>
      <c r="Z202" s="316" t="s">
        <v>255</v>
      </c>
      <c r="AA202" s="312"/>
      <c r="AB202" s="440" t="s">
        <v>347</v>
      </c>
      <c r="AC202" s="440">
        <v>2.2500000000000003E-3</v>
      </c>
      <c r="AD202" s="316" t="s">
        <v>14</v>
      </c>
      <c r="AE202" s="311"/>
      <c r="AF202" s="477"/>
      <c r="AO202" s="488"/>
      <c r="BS202" s="157" t="str">
        <f>IF('INPUT &amp; OUTPUT'!$B$14="Reconfiguration of Lot",AK202,IF('INPUT &amp; OUTPUT'!$B$14="Material Change of Use",E202,""))</f>
        <v/>
      </c>
      <c r="BT202" s="161"/>
      <c r="BU202" s="161"/>
      <c r="BV202" s="161"/>
      <c r="BW202" s="157" t="str">
        <f>IF('INPUT &amp; OUTPUT'!$B$14="Reconfiguration of Lot",IF(AK202&lt;&gt;"",$AO$8,""),IF('INPUT &amp; OUTPUT'!$B$14="Material Change of Use",I202,""))</f>
        <v/>
      </c>
      <c r="BX202" s="161"/>
      <c r="BY202" s="161"/>
      <c r="BZ202" s="157" t="str">
        <f>IF('INPUT &amp; OUTPUT'!$B$14="Reconfiguration of Lot",IF(BW202&lt;&gt;"",$AR$8,""),IF('INPUT &amp; OUTPUT'!$B$14="Material Change of Use",L202,""))</f>
        <v/>
      </c>
      <c r="CA202" s="157" t="str">
        <f>IF('INPUT &amp; OUTPUT'!$B$14="Reconfiguration of Lot",IF(BW202&lt;&gt;"",$AS$8,""),IF('INPUT &amp; OUTPUT'!$B$14="Material Change of Use",M202,""))</f>
        <v/>
      </c>
      <c r="CB202" s="157" t="str">
        <f>IF('INPUT &amp; OUTPUT'!$B$14="Reconfiguration of Lot",AT202,IF('INPUT &amp; OUTPUT'!$B$14="Material Change of Use",N202,""))</f>
        <v/>
      </c>
      <c r="CC202" s="196"/>
      <c r="CD202" s="157" t="str">
        <f>IF('INPUT &amp; OUTPUT'!$B$14="Reconfiguration of Lot",AV202,IF('INPUT &amp; OUTPUT'!$B$14="Material Change of Use",P202,""))</f>
        <v/>
      </c>
      <c r="CE202" s="157" t="str">
        <f>IF('INPUT &amp; OUTPUT'!$B$14="Reconfiguration of Lot",AW202,IF('INPUT &amp; OUTPUT'!$B$14="Material Change of Use",Q202,""))</f>
        <v/>
      </c>
      <c r="CF202" s="157" t="str">
        <f>IF('INPUT &amp; OUTPUT'!$B$14="Reconfiguration of Lot",AX202,IF('INPUT &amp; OUTPUT'!$B$14="Material Change of Use",R202,""))</f>
        <v/>
      </c>
      <c r="CG202" s="196"/>
      <c r="CH202" s="157" t="str">
        <f>IF('INPUT &amp; OUTPUT'!$B$14="Reconfiguration of Lot",BA202,IF('INPUT &amp; OUTPUT'!$B$14="Material Change of Use",T202,""))</f>
        <v/>
      </c>
      <c r="CI202" s="157" t="str">
        <f>IF('INPUT &amp; OUTPUT'!$B$14="Reconfiguration of Lot",BB202,IF('INPUT &amp; OUTPUT'!$B$14="Material Change of Use",U202,""))</f>
        <v/>
      </c>
      <c r="CJ202" s="157" t="str">
        <f>IF('INPUT &amp; OUTPUT'!$B$14="Reconfiguration of Lot",BC202,IF('INPUT &amp; OUTPUT'!$B$14="Material Change of Use",V202,""))</f>
        <v/>
      </c>
      <c r="CK202" s="196"/>
      <c r="CL202" s="236"/>
      <c r="CM202" s="239"/>
      <c r="CN202" s="157" t="str">
        <f>IF('INPUT &amp; OUTPUT'!$B$14="Reconfiguration of Lot",BG202,IF('INPUT &amp; OUTPUT'!$B$14="Material Change of Use",X202,""))</f>
        <v/>
      </c>
      <c r="CO202" s="199" t="str">
        <f>IF('INPUT &amp; OUTPUT'!$B$14="Reconfiguration of Lot",BH202,IF('INPUT &amp; OUTPUT'!$B$14="Material Change of Use",Y202,""))</f>
        <v/>
      </c>
      <c r="CP202" s="157" t="str">
        <f>IF('INPUT &amp; OUTPUT'!$B$14="Reconfiguration of Lot",BI202,IF('INPUT &amp; OUTPUT'!$B$14="Material Change of Use",Z202,""))</f>
        <v/>
      </c>
      <c r="CQ202" s="161"/>
      <c r="CR202" s="244" t="str">
        <f>IF('INPUT &amp; OUTPUT'!$B$14="Reconfiguration of Lot",BJ202,IF('INPUT &amp; OUTPUT'!$B$14="Material Change of Use",AB202,""))</f>
        <v/>
      </c>
      <c r="CS202" s="198" t="str">
        <f>IF('INPUT &amp; OUTPUT'!$B$14="Reconfiguration of Lot",BK202,IF('INPUT &amp; OUTPUT'!$B$14="Material Change of Use",AC202,""))</f>
        <v/>
      </c>
      <c r="CT202" s="199" t="str">
        <f>IF('INPUT &amp; OUTPUT'!$B$14="Reconfiguration of Lot",BL202,IF('INPUT &amp; OUTPUT'!$B$14="Material Change of Use",AD202,""))</f>
        <v/>
      </c>
      <c r="CU202" s="161"/>
      <c r="CV202" s="161"/>
      <c r="CW202" s="160"/>
    </row>
    <row r="203" spans="3:101" ht="12.75" customHeight="1" x14ac:dyDescent="0.25">
      <c r="C203" s="437" t="s">
        <v>526</v>
      </c>
      <c r="D203" s="437" t="s">
        <v>66</v>
      </c>
      <c r="E203" s="316" t="s">
        <v>629</v>
      </c>
      <c r="F203" s="416"/>
      <c r="G203" s="439"/>
      <c r="H203" s="439"/>
      <c r="I203" s="316" t="s">
        <v>14</v>
      </c>
      <c r="J203" s="311"/>
      <c r="K203" s="311"/>
      <c r="L203" s="440" t="s">
        <v>392</v>
      </c>
      <c r="M203" s="440">
        <v>2.2000000000000002E-2</v>
      </c>
      <c r="N203" s="316" t="s">
        <v>93</v>
      </c>
      <c r="O203" s="311"/>
      <c r="P203" s="440" t="s">
        <v>238</v>
      </c>
      <c r="Q203" s="440">
        <v>0</v>
      </c>
      <c r="R203" s="316" t="s">
        <v>93</v>
      </c>
      <c r="S203" s="311"/>
      <c r="T203" s="440" t="s">
        <v>92</v>
      </c>
      <c r="U203" s="440">
        <v>0</v>
      </c>
      <c r="V203" s="316" t="s">
        <v>591</v>
      </c>
      <c r="W203" s="416"/>
      <c r="X203" s="417" t="s">
        <v>591</v>
      </c>
      <c r="Y203" s="417" t="s">
        <v>0</v>
      </c>
      <c r="Z203" s="316" t="s">
        <v>255</v>
      </c>
      <c r="AA203" s="312"/>
      <c r="AB203" s="440" t="s">
        <v>347</v>
      </c>
      <c r="AC203" s="440">
        <v>2.2500000000000003E-3</v>
      </c>
      <c r="AD203" s="316" t="s">
        <v>66</v>
      </c>
      <c r="AE203" s="311"/>
      <c r="AF203" s="477"/>
      <c r="AO203" s="488"/>
      <c r="BS203" s="157" t="str">
        <f>IF('INPUT &amp; OUTPUT'!$B$14="Reconfiguration of Lot",AK203,IF('INPUT &amp; OUTPUT'!$B$14="Material Change of Use",E203,""))</f>
        <v/>
      </c>
      <c r="BT203" s="161"/>
      <c r="BU203" s="161"/>
      <c r="BV203" s="161"/>
      <c r="BW203" s="157" t="str">
        <f>IF('INPUT &amp; OUTPUT'!$B$14="Reconfiguration of Lot",IF(AK203&lt;&gt;"",$AO$8,""),IF('INPUT &amp; OUTPUT'!$B$14="Material Change of Use",I203,""))</f>
        <v/>
      </c>
      <c r="BX203" s="161"/>
      <c r="BY203" s="161"/>
      <c r="BZ203" s="157" t="str">
        <f>IF('INPUT &amp; OUTPUT'!$B$14="Reconfiguration of Lot",IF(BW203&lt;&gt;"",$AR$8,""),IF('INPUT &amp; OUTPUT'!$B$14="Material Change of Use",L203,""))</f>
        <v/>
      </c>
      <c r="CA203" s="157" t="str">
        <f>IF('INPUT &amp; OUTPUT'!$B$14="Reconfiguration of Lot",IF(BW203&lt;&gt;"",$AS$8,""),IF('INPUT &amp; OUTPUT'!$B$14="Material Change of Use",M203,""))</f>
        <v/>
      </c>
      <c r="CB203" s="157" t="str">
        <f>IF('INPUT &amp; OUTPUT'!$B$14="Reconfiguration of Lot",AT203,IF('INPUT &amp; OUTPUT'!$B$14="Material Change of Use",N203,""))</f>
        <v/>
      </c>
      <c r="CC203" s="196"/>
      <c r="CD203" s="157" t="str">
        <f>IF('INPUT &amp; OUTPUT'!$B$14="Reconfiguration of Lot",AV203,IF('INPUT &amp; OUTPUT'!$B$14="Material Change of Use",P203,""))</f>
        <v/>
      </c>
      <c r="CE203" s="157" t="str">
        <f>IF('INPUT &amp; OUTPUT'!$B$14="Reconfiguration of Lot",AW203,IF('INPUT &amp; OUTPUT'!$B$14="Material Change of Use",Q203,""))</f>
        <v/>
      </c>
      <c r="CF203" s="157" t="str">
        <f>IF('INPUT &amp; OUTPUT'!$B$14="Reconfiguration of Lot",AX203,IF('INPUT &amp; OUTPUT'!$B$14="Material Change of Use",R203,""))</f>
        <v/>
      </c>
      <c r="CG203" s="196"/>
      <c r="CH203" s="157" t="str">
        <f>IF('INPUT &amp; OUTPUT'!$B$14="Reconfiguration of Lot",BA203,IF('INPUT &amp; OUTPUT'!$B$14="Material Change of Use",T203,""))</f>
        <v/>
      </c>
      <c r="CI203" s="157" t="str">
        <f>IF('INPUT &amp; OUTPUT'!$B$14="Reconfiguration of Lot",BB203,IF('INPUT &amp; OUTPUT'!$B$14="Material Change of Use",U203,""))</f>
        <v/>
      </c>
      <c r="CJ203" s="157" t="str">
        <f>IF('INPUT &amp; OUTPUT'!$B$14="Reconfiguration of Lot",BC203,IF('INPUT &amp; OUTPUT'!$B$14="Material Change of Use",V203,""))</f>
        <v/>
      </c>
      <c r="CK203" s="196"/>
      <c r="CL203" s="236"/>
      <c r="CM203" s="239"/>
      <c r="CN203" s="157" t="str">
        <f>IF('INPUT &amp; OUTPUT'!$B$14="Reconfiguration of Lot",BG203,IF('INPUT &amp; OUTPUT'!$B$14="Material Change of Use",X203,""))</f>
        <v/>
      </c>
      <c r="CO203" s="199" t="str">
        <f>IF('INPUT &amp; OUTPUT'!$B$14="Reconfiguration of Lot",BH203,IF('INPUT &amp; OUTPUT'!$B$14="Material Change of Use",Y203,""))</f>
        <v/>
      </c>
      <c r="CP203" s="157" t="str">
        <f>IF('INPUT &amp; OUTPUT'!$B$14="Reconfiguration of Lot",BI203,IF('INPUT &amp; OUTPUT'!$B$14="Material Change of Use",Z203,""))</f>
        <v/>
      </c>
      <c r="CQ203" s="161"/>
      <c r="CR203" s="244" t="str">
        <f>IF('INPUT &amp; OUTPUT'!$B$14="Reconfiguration of Lot",BJ203,IF('INPUT &amp; OUTPUT'!$B$14="Material Change of Use",AB203,""))</f>
        <v/>
      </c>
      <c r="CS203" s="198" t="str">
        <f>IF('INPUT &amp; OUTPUT'!$B$14="Reconfiguration of Lot",BK203,IF('INPUT &amp; OUTPUT'!$B$14="Material Change of Use",AC203,""))</f>
        <v/>
      </c>
      <c r="CT203" s="199" t="str">
        <f>IF('INPUT &amp; OUTPUT'!$B$14="Reconfiguration of Lot",BL203,IF('INPUT &amp; OUTPUT'!$B$14="Material Change of Use",AD203,""))</f>
        <v/>
      </c>
      <c r="CU203" s="161"/>
      <c r="CV203" s="161"/>
      <c r="CW203" s="160"/>
    </row>
    <row r="204" spans="3:101" ht="12.75" customHeight="1" x14ac:dyDescent="0.25">
      <c r="C204" s="313" t="s">
        <v>94</v>
      </c>
      <c r="D204" s="313" t="s">
        <v>405</v>
      </c>
      <c r="E204" s="314" t="s">
        <v>94</v>
      </c>
      <c r="F204" s="309"/>
      <c r="G204" s="439"/>
      <c r="H204" s="439"/>
      <c r="I204" s="314" t="s">
        <v>94</v>
      </c>
      <c r="J204" s="439"/>
      <c r="K204" s="439"/>
      <c r="L204" s="440" t="s">
        <v>399</v>
      </c>
      <c r="M204" s="440">
        <v>0.187</v>
      </c>
      <c r="N204" s="314" t="s">
        <v>93</v>
      </c>
      <c r="O204" s="439"/>
      <c r="P204" s="440" t="s">
        <v>238</v>
      </c>
      <c r="Q204" s="440">
        <v>0</v>
      </c>
      <c r="R204" s="559" t="s">
        <v>93</v>
      </c>
      <c r="S204" s="311"/>
      <c r="T204" s="440" t="s">
        <v>92</v>
      </c>
      <c r="U204" s="440">
        <v>0</v>
      </c>
      <c r="V204" s="316" t="s">
        <v>591</v>
      </c>
      <c r="W204" s="416"/>
      <c r="X204" s="417" t="s">
        <v>591</v>
      </c>
      <c r="Y204" s="417" t="s">
        <v>0</v>
      </c>
      <c r="Z204" s="316" t="s">
        <v>253</v>
      </c>
      <c r="AA204" s="463"/>
      <c r="AB204" s="440" t="s">
        <v>347</v>
      </c>
      <c r="AC204" s="440">
        <v>2.5000000000000001E-3</v>
      </c>
      <c r="AD204" s="314" t="s">
        <v>63</v>
      </c>
      <c r="AE204" s="308"/>
      <c r="AF204" s="477"/>
      <c r="AO204" s="488"/>
      <c r="BS204" s="157" t="str">
        <f>IF('INPUT &amp; OUTPUT'!$B$14="Reconfiguration of Lot",AK204,IF('INPUT &amp; OUTPUT'!$B$14="Material Change of Use",E204,""))</f>
        <v/>
      </c>
      <c r="BT204" s="161"/>
      <c r="BU204" s="161"/>
      <c r="BV204" s="161"/>
      <c r="BW204" s="157" t="str">
        <f>IF('INPUT &amp; OUTPUT'!$B$14="Reconfiguration of Lot",IF(AK204&lt;&gt;"",$AO$8,""),IF('INPUT &amp; OUTPUT'!$B$14="Material Change of Use",I204,""))</f>
        <v/>
      </c>
      <c r="BX204" s="161"/>
      <c r="BY204" s="161"/>
      <c r="BZ204" s="157" t="str">
        <f>IF('INPUT &amp; OUTPUT'!$B$14="Reconfiguration of Lot",IF(BW204&lt;&gt;"",$AR$8,""),IF('INPUT &amp; OUTPUT'!$B$14="Material Change of Use",L204,""))</f>
        <v/>
      </c>
      <c r="CA204" s="157" t="str">
        <f>IF('INPUT &amp; OUTPUT'!$B$14="Reconfiguration of Lot",IF(BW204&lt;&gt;"",$AS$8,""),IF('INPUT &amp; OUTPUT'!$B$14="Material Change of Use",M204,""))</f>
        <v/>
      </c>
      <c r="CB204" s="157" t="str">
        <f>IF('INPUT &amp; OUTPUT'!$B$14="Reconfiguration of Lot",AT204,IF('INPUT &amp; OUTPUT'!$B$14="Material Change of Use",N204,""))</f>
        <v/>
      </c>
      <c r="CC204" s="196"/>
      <c r="CD204" s="157" t="str">
        <f>IF('INPUT &amp; OUTPUT'!$B$14="Reconfiguration of Lot",AV204,IF('INPUT &amp; OUTPUT'!$B$14="Material Change of Use",P204,""))</f>
        <v/>
      </c>
      <c r="CE204" s="157" t="str">
        <f>IF('INPUT &amp; OUTPUT'!$B$14="Reconfiguration of Lot",AW204,IF('INPUT &amp; OUTPUT'!$B$14="Material Change of Use",Q204,""))</f>
        <v/>
      </c>
      <c r="CF204" s="157" t="str">
        <f>IF('INPUT &amp; OUTPUT'!$B$14="Reconfiguration of Lot",AX204,IF('INPUT &amp; OUTPUT'!$B$14="Material Change of Use",R204,""))</f>
        <v/>
      </c>
      <c r="CG204" s="196"/>
      <c r="CH204" s="157" t="str">
        <f>IF('INPUT &amp; OUTPUT'!$B$14="Reconfiguration of Lot",BA204,IF('INPUT &amp; OUTPUT'!$B$14="Material Change of Use",T204,""))</f>
        <v/>
      </c>
      <c r="CI204" s="157" t="str">
        <f>IF('INPUT &amp; OUTPUT'!$B$14="Reconfiguration of Lot",BB204,IF('INPUT &amp; OUTPUT'!$B$14="Material Change of Use",U204,""))</f>
        <v/>
      </c>
      <c r="CJ204" s="157" t="str">
        <f>IF('INPUT &amp; OUTPUT'!$B$14="Reconfiguration of Lot",BC204,IF('INPUT &amp; OUTPUT'!$B$14="Material Change of Use",V204,""))</f>
        <v/>
      </c>
      <c r="CK204" s="196"/>
      <c r="CL204" s="236"/>
      <c r="CM204" s="239"/>
      <c r="CN204" s="157" t="str">
        <f>IF('INPUT &amp; OUTPUT'!$B$14="Reconfiguration of Lot",BG204,IF('INPUT &amp; OUTPUT'!$B$14="Material Change of Use",X204,""))</f>
        <v/>
      </c>
      <c r="CO204" s="199" t="str">
        <f>IF('INPUT &amp; OUTPUT'!$B$14="Reconfiguration of Lot",BH204,IF('INPUT &amp; OUTPUT'!$B$14="Material Change of Use",Y204,""))</f>
        <v/>
      </c>
      <c r="CP204" s="157" t="str">
        <f>IF('INPUT &amp; OUTPUT'!$B$14="Reconfiguration of Lot",BI204,IF('INPUT &amp; OUTPUT'!$B$14="Material Change of Use",Z204,""))</f>
        <v/>
      </c>
      <c r="CQ204" s="161"/>
      <c r="CR204" s="244" t="str">
        <f>IF('INPUT &amp; OUTPUT'!$B$14="Reconfiguration of Lot",BJ204,IF('INPUT &amp; OUTPUT'!$B$14="Material Change of Use",AB204,""))</f>
        <v/>
      </c>
      <c r="CS204" s="198" t="str">
        <f>IF('INPUT &amp; OUTPUT'!$B$14="Reconfiguration of Lot",BK204,IF('INPUT &amp; OUTPUT'!$B$14="Material Change of Use",AC204,""))</f>
        <v/>
      </c>
      <c r="CT204" s="199" t="str">
        <f>IF('INPUT &amp; OUTPUT'!$B$14="Reconfiguration of Lot",BL204,IF('INPUT &amp; OUTPUT'!$B$14="Material Change of Use",AD204,""))</f>
        <v/>
      </c>
      <c r="CU204" s="161"/>
      <c r="CV204" s="161"/>
      <c r="CW204" s="160"/>
    </row>
    <row r="205" spans="3:101" ht="12.75" customHeight="1" x14ac:dyDescent="0.25">
      <c r="C205" s="313" t="s">
        <v>529</v>
      </c>
      <c r="D205" s="313" t="s">
        <v>528</v>
      </c>
      <c r="E205" s="314" t="s">
        <v>529</v>
      </c>
      <c r="F205" s="439"/>
      <c r="G205" s="416"/>
      <c r="H205" s="416"/>
      <c r="I205" s="314" t="s">
        <v>93</v>
      </c>
      <c r="J205" s="416"/>
      <c r="K205" s="416"/>
      <c r="L205" s="440" t="s">
        <v>92</v>
      </c>
      <c r="M205" s="440">
        <v>0</v>
      </c>
      <c r="N205" s="314" t="s">
        <v>93</v>
      </c>
      <c r="O205" s="416"/>
      <c r="P205" s="440" t="s">
        <v>238</v>
      </c>
      <c r="Q205" s="440">
        <v>0</v>
      </c>
      <c r="R205" s="314" t="s">
        <v>93</v>
      </c>
      <c r="S205" s="416"/>
      <c r="T205" s="440" t="s">
        <v>92</v>
      </c>
      <c r="U205" s="440">
        <v>0</v>
      </c>
      <c r="V205" s="316" t="s">
        <v>591</v>
      </c>
      <c r="W205" s="416"/>
      <c r="X205" s="417" t="s">
        <v>591</v>
      </c>
      <c r="Y205" s="417" t="s">
        <v>0</v>
      </c>
      <c r="Z205" s="316" t="s">
        <v>253</v>
      </c>
      <c r="AA205" s="442"/>
      <c r="AB205" s="440" t="s">
        <v>347</v>
      </c>
      <c r="AC205" s="440">
        <v>2.5000000000000001E-3</v>
      </c>
      <c r="AD205" s="314" t="s">
        <v>336</v>
      </c>
      <c r="AE205" s="308"/>
      <c r="AF205" s="477"/>
      <c r="AO205" s="488"/>
      <c r="BS205" s="157" t="str">
        <f>IF('INPUT &amp; OUTPUT'!$B$14="Reconfiguration of Lot",AK205,IF('INPUT &amp; OUTPUT'!$B$14="Material Change of Use",E205,""))</f>
        <v/>
      </c>
      <c r="BT205" s="161"/>
      <c r="BU205" s="161"/>
      <c r="BV205" s="161"/>
      <c r="BW205" s="157" t="str">
        <f>IF('INPUT &amp; OUTPUT'!$B$14="Reconfiguration of Lot",IF(AK205&lt;&gt;"",$AO$8,""),IF('INPUT &amp; OUTPUT'!$B$14="Material Change of Use",I205,""))</f>
        <v/>
      </c>
      <c r="BX205" s="161"/>
      <c r="BY205" s="161"/>
      <c r="BZ205" s="157" t="str">
        <f>IF('INPUT &amp; OUTPUT'!$B$14="Reconfiguration of Lot",IF(BW205&lt;&gt;"",$AR$8,""),IF('INPUT &amp; OUTPUT'!$B$14="Material Change of Use",L205,""))</f>
        <v/>
      </c>
      <c r="CA205" s="157" t="str">
        <f>IF('INPUT &amp; OUTPUT'!$B$14="Reconfiguration of Lot",IF(BW205&lt;&gt;"",$AS$8,""),IF('INPUT &amp; OUTPUT'!$B$14="Material Change of Use",M205,""))</f>
        <v/>
      </c>
      <c r="CB205" s="157" t="str">
        <f>IF('INPUT &amp; OUTPUT'!$B$14="Reconfiguration of Lot",AT205,IF('INPUT &amp; OUTPUT'!$B$14="Material Change of Use",N205,""))</f>
        <v/>
      </c>
      <c r="CC205" s="196"/>
      <c r="CD205" s="157" t="str">
        <f>IF('INPUT &amp; OUTPUT'!$B$14="Reconfiguration of Lot",AV205,IF('INPUT &amp; OUTPUT'!$B$14="Material Change of Use",P205,""))</f>
        <v/>
      </c>
      <c r="CE205" s="157" t="str">
        <f>IF('INPUT &amp; OUTPUT'!$B$14="Reconfiguration of Lot",AW205,IF('INPUT &amp; OUTPUT'!$B$14="Material Change of Use",Q205,""))</f>
        <v/>
      </c>
      <c r="CF205" s="157" t="str">
        <f>IF('INPUT &amp; OUTPUT'!$B$14="Reconfiguration of Lot",AX205,IF('INPUT &amp; OUTPUT'!$B$14="Material Change of Use",R205,""))</f>
        <v/>
      </c>
      <c r="CG205" s="196"/>
      <c r="CH205" s="157" t="str">
        <f>IF('INPUT &amp; OUTPUT'!$B$14="Reconfiguration of Lot",BA205,IF('INPUT &amp; OUTPUT'!$B$14="Material Change of Use",T205,""))</f>
        <v/>
      </c>
      <c r="CI205" s="157" t="str">
        <f>IF('INPUT &amp; OUTPUT'!$B$14="Reconfiguration of Lot",BB205,IF('INPUT &amp; OUTPUT'!$B$14="Material Change of Use",U205,""))</f>
        <v/>
      </c>
      <c r="CJ205" s="157" t="str">
        <f>IF('INPUT &amp; OUTPUT'!$B$14="Reconfiguration of Lot",BC205,IF('INPUT &amp; OUTPUT'!$B$14="Material Change of Use",V205,""))</f>
        <v/>
      </c>
      <c r="CK205" s="196"/>
      <c r="CL205" s="236"/>
      <c r="CM205" s="239"/>
      <c r="CN205" s="157" t="str">
        <f>IF('INPUT &amp; OUTPUT'!$B$14="Reconfiguration of Lot",BG205,IF('INPUT &amp; OUTPUT'!$B$14="Material Change of Use",X205,""))</f>
        <v/>
      </c>
      <c r="CO205" s="199" t="str">
        <f>IF('INPUT &amp; OUTPUT'!$B$14="Reconfiguration of Lot",BH205,IF('INPUT &amp; OUTPUT'!$B$14="Material Change of Use",Y205,""))</f>
        <v/>
      </c>
      <c r="CP205" s="157" t="str">
        <f>IF('INPUT &amp; OUTPUT'!$B$14="Reconfiguration of Lot",BI205,IF('INPUT &amp; OUTPUT'!$B$14="Material Change of Use",Z205,""))</f>
        <v/>
      </c>
      <c r="CQ205" s="161"/>
      <c r="CR205" s="244" t="str">
        <f>IF('INPUT &amp; OUTPUT'!$B$14="Reconfiguration of Lot",BJ205,IF('INPUT &amp; OUTPUT'!$B$14="Material Change of Use",AB205,""))</f>
        <v/>
      </c>
      <c r="CS205" s="198" t="str">
        <f>IF('INPUT &amp; OUTPUT'!$B$14="Reconfiguration of Lot",BK205,IF('INPUT &amp; OUTPUT'!$B$14="Material Change of Use",AC205,""))</f>
        <v/>
      </c>
      <c r="CT205" s="199" t="str">
        <f>IF('INPUT &amp; OUTPUT'!$B$14="Reconfiguration of Lot",BL205,IF('INPUT &amp; OUTPUT'!$B$14="Material Change of Use",AD205,""))</f>
        <v/>
      </c>
      <c r="CU205" s="161"/>
      <c r="CV205" s="161"/>
      <c r="CW205" s="160"/>
    </row>
    <row r="206" spans="3:101" ht="12.75" customHeight="1" x14ac:dyDescent="0.25">
      <c r="C206" s="313" t="s">
        <v>532</v>
      </c>
      <c r="D206" s="313" t="s">
        <v>507</v>
      </c>
      <c r="E206" s="314" t="s">
        <v>532</v>
      </c>
      <c r="F206" s="309"/>
      <c r="G206" s="416"/>
      <c r="H206" s="416"/>
      <c r="I206" s="314" t="s">
        <v>93</v>
      </c>
      <c r="J206" s="309"/>
      <c r="K206" s="309"/>
      <c r="L206" s="440" t="s">
        <v>92</v>
      </c>
      <c r="M206" s="440">
        <v>0</v>
      </c>
      <c r="N206" s="314" t="s">
        <v>93</v>
      </c>
      <c r="O206" s="309"/>
      <c r="P206" s="440" t="s">
        <v>238</v>
      </c>
      <c r="Q206" s="440">
        <v>0</v>
      </c>
      <c r="R206" s="314" t="s">
        <v>93</v>
      </c>
      <c r="S206" s="309"/>
      <c r="T206" s="440" t="s">
        <v>92</v>
      </c>
      <c r="U206" s="440">
        <v>0</v>
      </c>
      <c r="V206" s="316" t="s">
        <v>591</v>
      </c>
      <c r="W206" s="416"/>
      <c r="X206" s="417" t="s">
        <v>591</v>
      </c>
      <c r="Y206" s="417" t="s">
        <v>0</v>
      </c>
      <c r="Z206" s="316" t="s">
        <v>591</v>
      </c>
      <c r="AA206" s="310"/>
      <c r="AB206" s="440" t="s">
        <v>591</v>
      </c>
      <c r="AC206" s="440">
        <v>0</v>
      </c>
      <c r="AD206" s="314" t="s">
        <v>336</v>
      </c>
      <c r="AE206" s="309"/>
      <c r="AF206" s="477"/>
      <c r="AO206" s="488"/>
      <c r="BS206" s="157" t="str">
        <f>IF('INPUT &amp; OUTPUT'!$B$14="Reconfiguration of Lot",AK206,IF('INPUT &amp; OUTPUT'!$B$14="Material Change of Use",E206,""))</f>
        <v/>
      </c>
      <c r="BT206" s="161"/>
      <c r="BU206" s="161"/>
      <c r="BV206" s="161"/>
      <c r="BW206" s="157" t="str">
        <f>IF('INPUT &amp; OUTPUT'!$B$14="Reconfiguration of Lot",IF(AK206&lt;&gt;"",$AO$8,""),IF('INPUT &amp; OUTPUT'!$B$14="Material Change of Use",I206,""))</f>
        <v/>
      </c>
      <c r="BX206" s="161"/>
      <c r="BY206" s="161"/>
      <c r="BZ206" s="157" t="str">
        <f>IF('INPUT &amp; OUTPUT'!$B$14="Reconfiguration of Lot",IF(BW206&lt;&gt;"",$AR$8,""),IF('INPUT &amp; OUTPUT'!$B$14="Material Change of Use",L206,""))</f>
        <v/>
      </c>
      <c r="CA206" s="157" t="str">
        <f>IF('INPUT &amp; OUTPUT'!$B$14="Reconfiguration of Lot",IF(BW206&lt;&gt;"",$AS$8,""),IF('INPUT &amp; OUTPUT'!$B$14="Material Change of Use",M206,""))</f>
        <v/>
      </c>
      <c r="CB206" s="157" t="str">
        <f>IF('INPUT &amp; OUTPUT'!$B$14="Reconfiguration of Lot",AT206,IF('INPUT &amp; OUTPUT'!$B$14="Material Change of Use",N206,""))</f>
        <v/>
      </c>
      <c r="CC206" s="196"/>
      <c r="CD206" s="157" t="str">
        <f>IF('INPUT &amp; OUTPUT'!$B$14="Reconfiguration of Lot",AV206,IF('INPUT &amp; OUTPUT'!$B$14="Material Change of Use",P206,""))</f>
        <v/>
      </c>
      <c r="CE206" s="157" t="str">
        <f>IF('INPUT &amp; OUTPUT'!$B$14="Reconfiguration of Lot",AW206,IF('INPUT &amp; OUTPUT'!$B$14="Material Change of Use",Q206,""))</f>
        <v/>
      </c>
      <c r="CF206" s="157" t="str">
        <f>IF('INPUT &amp; OUTPUT'!$B$14="Reconfiguration of Lot",AX206,IF('INPUT &amp; OUTPUT'!$B$14="Material Change of Use",R206,""))</f>
        <v/>
      </c>
      <c r="CG206" s="196"/>
      <c r="CH206" s="157" t="str">
        <f>IF('INPUT &amp; OUTPUT'!$B$14="Reconfiguration of Lot",BA206,IF('INPUT &amp; OUTPUT'!$B$14="Material Change of Use",T206,""))</f>
        <v/>
      </c>
      <c r="CI206" s="157" t="str">
        <f>IF('INPUT &amp; OUTPUT'!$B$14="Reconfiguration of Lot",BB206,IF('INPUT &amp; OUTPUT'!$B$14="Material Change of Use",U206,""))</f>
        <v/>
      </c>
      <c r="CJ206" s="157" t="str">
        <f>IF('INPUT &amp; OUTPUT'!$B$14="Reconfiguration of Lot",BC206,IF('INPUT &amp; OUTPUT'!$B$14="Material Change of Use",V206,""))</f>
        <v/>
      </c>
      <c r="CK206" s="196"/>
      <c r="CL206" s="236"/>
      <c r="CM206" s="239"/>
      <c r="CN206" s="157" t="str">
        <f>IF('INPUT &amp; OUTPUT'!$B$14="Reconfiguration of Lot",BG206,IF('INPUT &amp; OUTPUT'!$B$14="Material Change of Use",X206,""))</f>
        <v/>
      </c>
      <c r="CO206" s="199" t="str">
        <f>IF('INPUT &amp; OUTPUT'!$B$14="Reconfiguration of Lot",BH206,IF('INPUT &amp; OUTPUT'!$B$14="Material Change of Use",Y206,""))</f>
        <v/>
      </c>
      <c r="CP206" s="157" t="str">
        <f>IF('INPUT &amp; OUTPUT'!$B$14="Reconfiguration of Lot",BI206,IF('INPUT &amp; OUTPUT'!$B$14="Material Change of Use",Z206,""))</f>
        <v/>
      </c>
      <c r="CQ206" s="161"/>
      <c r="CR206" s="244" t="str">
        <f>IF('INPUT &amp; OUTPUT'!$B$14="Reconfiguration of Lot",BJ206,IF('INPUT &amp; OUTPUT'!$B$14="Material Change of Use",AB206,""))</f>
        <v/>
      </c>
      <c r="CS206" s="198" t="str">
        <f>IF('INPUT &amp; OUTPUT'!$B$14="Reconfiguration of Lot",BK206,IF('INPUT &amp; OUTPUT'!$B$14="Material Change of Use",AC206,""))</f>
        <v/>
      </c>
      <c r="CT206" s="199" t="str">
        <f>IF('INPUT &amp; OUTPUT'!$B$14="Reconfiguration of Lot",BL206,IF('INPUT &amp; OUTPUT'!$B$14="Material Change of Use",AD206,""))</f>
        <v/>
      </c>
      <c r="CU206" s="161"/>
      <c r="CV206" s="161"/>
      <c r="CW206" s="160"/>
    </row>
    <row r="207" spans="3:101" ht="12.75" customHeight="1" x14ac:dyDescent="0.25">
      <c r="C207" s="471" t="s">
        <v>419</v>
      </c>
      <c r="D207" s="471" t="s">
        <v>420</v>
      </c>
      <c r="E207" s="314" t="s">
        <v>419</v>
      </c>
      <c r="F207" s="309"/>
      <c r="G207" s="416"/>
      <c r="H207" s="416"/>
      <c r="I207" s="472" t="s">
        <v>93</v>
      </c>
      <c r="J207" s="311"/>
      <c r="K207" s="311"/>
      <c r="L207" s="440" t="s">
        <v>92</v>
      </c>
      <c r="M207" s="440">
        <v>0</v>
      </c>
      <c r="N207" s="314" t="s">
        <v>93</v>
      </c>
      <c r="O207" s="311"/>
      <c r="P207" s="440" t="s">
        <v>238</v>
      </c>
      <c r="Q207" s="440">
        <v>0</v>
      </c>
      <c r="R207" s="472" t="s">
        <v>93</v>
      </c>
      <c r="S207" s="311"/>
      <c r="T207" s="440" t="s">
        <v>92</v>
      </c>
      <c r="U207" s="440">
        <v>0</v>
      </c>
      <c r="V207" s="316" t="s">
        <v>591</v>
      </c>
      <c r="W207" s="416"/>
      <c r="X207" s="417" t="s">
        <v>591</v>
      </c>
      <c r="Y207" s="417" t="s">
        <v>0</v>
      </c>
      <c r="Z207" s="316" t="s">
        <v>591</v>
      </c>
      <c r="AA207" s="312"/>
      <c r="AB207" s="440" t="s">
        <v>591</v>
      </c>
      <c r="AC207" s="440">
        <v>0</v>
      </c>
      <c r="AD207" s="472" t="s">
        <v>14</v>
      </c>
      <c r="AE207" s="311"/>
      <c r="AF207" s="477"/>
      <c r="AO207" s="488"/>
      <c r="BS207" s="157" t="str">
        <f>IF('INPUT &amp; OUTPUT'!$B$14="Reconfiguration of Lot",AK207,IF('INPUT &amp; OUTPUT'!$B$14="Material Change of Use",E207,""))</f>
        <v/>
      </c>
      <c r="BT207" s="161"/>
      <c r="BU207" s="161"/>
      <c r="BV207" s="161"/>
      <c r="BW207" s="157" t="str">
        <f>IF('INPUT &amp; OUTPUT'!$B$14="Reconfiguration of Lot",IF(AK207&lt;&gt;"",$AO$8,""),IF('INPUT &amp; OUTPUT'!$B$14="Material Change of Use",I207,""))</f>
        <v/>
      </c>
      <c r="BX207" s="161"/>
      <c r="BY207" s="161"/>
      <c r="BZ207" s="157" t="str">
        <f>IF('INPUT &amp; OUTPUT'!$B$14="Reconfiguration of Lot",IF(BW207&lt;&gt;"",$AR$8,""),IF('INPUT &amp; OUTPUT'!$B$14="Material Change of Use",L207,""))</f>
        <v/>
      </c>
      <c r="CA207" s="157" t="str">
        <f>IF('INPUT &amp; OUTPUT'!$B$14="Reconfiguration of Lot",IF(BW207&lt;&gt;"",$AS$8,""),IF('INPUT &amp; OUTPUT'!$B$14="Material Change of Use",M207,""))</f>
        <v/>
      </c>
      <c r="CB207" s="157" t="str">
        <f>IF('INPUT &amp; OUTPUT'!$B$14="Reconfiguration of Lot",AT207,IF('INPUT &amp; OUTPUT'!$B$14="Material Change of Use",N207,""))</f>
        <v/>
      </c>
      <c r="CC207" s="196"/>
      <c r="CD207" s="157" t="str">
        <f>IF('INPUT &amp; OUTPUT'!$B$14="Reconfiguration of Lot",AV207,IF('INPUT &amp; OUTPUT'!$B$14="Material Change of Use",P207,""))</f>
        <v/>
      </c>
      <c r="CE207" s="157" t="str">
        <f>IF('INPUT &amp; OUTPUT'!$B$14="Reconfiguration of Lot",AW207,IF('INPUT &amp; OUTPUT'!$B$14="Material Change of Use",Q207,""))</f>
        <v/>
      </c>
      <c r="CF207" s="157" t="str">
        <f>IF('INPUT &amp; OUTPUT'!$B$14="Reconfiguration of Lot",AX207,IF('INPUT &amp; OUTPUT'!$B$14="Material Change of Use",R207,""))</f>
        <v/>
      </c>
      <c r="CG207" s="196"/>
      <c r="CH207" s="157" t="str">
        <f>IF('INPUT &amp; OUTPUT'!$B$14="Reconfiguration of Lot",BA207,IF('INPUT &amp; OUTPUT'!$B$14="Material Change of Use",T207,""))</f>
        <v/>
      </c>
      <c r="CI207" s="157" t="str">
        <f>IF('INPUT &amp; OUTPUT'!$B$14="Reconfiguration of Lot",BB207,IF('INPUT &amp; OUTPUT'!$B$14="Material Change of Use",U207,""))</f>
        <v/>
      </c>
      <c r="CJ207" s="157" t="str">
        <f>IF('INPUT &amp; OUTPUT'!$B$14="Reconfiguration of Lot",BC207,IF('INPUT &amp; OUTPUT'!$B$14="Material Change of Use",V207,""))</f>
        <v/>
      </c>
      <c r="CK207" s="196"/>
      <c r="CL207" s="236"/>
      <c r="CM207" s="239"/>
      <c r="CN207" s="157" t="str">
        <f>IF('INPUT &amp; OUTPUT'!$B$14="Reconfiguration of Lot",BG207,IF('INPUT &amp; OUTPUT'!$B$14="Material Change of Use",X207,""))</f>
        <v/>
      </c>
      <c r="CO207" s="199" t="str">
        <f>IF('INPUT &amp; OUTPUT'!$B$14="Reconfiguration of Lot",BH207,IF('INPUT &amp; OUTPUT'!$B$14="Material Change of Use",Y207,""))</f>
        <v/>
      </c>
      <c r="CP207" s="157" t="str">
        <f>IF('INPUT &amp; OUTPUT'!$B$14="Reconfiguration of Lot",BI207,IF('INPUT &amp; OUTPUT'!$B$14="Material Change of Use",Z207,""))</f>
        <v/>
      </c>
      <c r="CQ207" s="161"/>
      <c r="CR207" s="244" t="str">
        <f>IF('INPUT &amp; OUTPUT'!$B$14="Reconfiguration of Lot",BJ207,IF('INPUT &amp; OUTPUT'!$B$14="Material Change of Use",AB207,""))</f>
        <v/>
      </c>
      <c r="CS207" s="198" t="str">
        <f>IF('INPUT &amp; OUTPUT'!$B$14="Reconfiguration of Lot",BK207,IF('INPUT &amp; OUTPUT'!$B$14="Material Change of Use",AC207,""))</f>
        <v/>
      </c>
      <c r="CT207" s="199" t="str">
        <f>IF('INPUT &amp; OUTPUT'!$B$14="Reconfiguration of Lot",BL207,IF('INPUT &amp; OUTPUT'!$B$14="Material Change of Use",AD207,""))</f>
        <v/>
      </c>
      <c r="CU207" s="161"/>
      <c r="CV207" s="161"/>
      <c r="CW207" s="160"/>
    </row>
    <row r="208" spans="3:101" ht="12.75" customHeight="1" x14ac:dyDescent="0.25">
      <c r="C208" s="313" t="s">
        <v>419</v>
      </c>
      <c r="D208" s="313" t="s">
        <v>409</v>
      </c>
      <c r="E208" s="314" t="s">
        <v>421</v>
      </c>
      <c r="F208" s="309"/>
      <c r="G208" s="416"/>
      <c r="H208" s="416"/>
      <c r="I208" s="314" t="s">
        <v>93</v>
      </c>
      <c r="J208" s="311"/>
      <c r="K208" s="311"/>
      <c r="L208" s="440" t="s">
        <v>92</v>
      </c>
      <c r="M208" s="440">
        <v>0</v>
      </c>
      <c r="N208" s="314" t="s">
        <v>93</v>
      </c>
      <c r="O208" s="311"/>
      <c r="P208" s="440" t="s">
        <v>238</v>
      </c>
      <c r="Q208" s="440">
        <v>0</v>
      </c>
      <c r="R208" s="314" t="s">
        <v>93</v>
      </c>
      <c r="S208" s="311"/>
      <c r="T208" s="440" t="s">
        <v>92</v>
      </c>
      <c r="U208" s="440">
        <v>0</v>
      </c>
      <c r="V208" s="316" t="s">
        <v>591</v>
      </c>
      <c r="W208" s="416"/>
      <c r="X208" s="417" t="s">
        <v>591</v>
      </c>
      <c r="Y208" s="417" t="s">
        <v>0</v>
      </c>
      <c r="Z208" s="316" t="s">
        <v>591</v>
      </c>
      <c r="AA208" s="312"/>
      <c r="AB208" s="440" t="s">
        <v>591</v>
      </c>
      <c r="AC208" s="440">
        <v>0</v>
      </c>
      <c r="AD208" s="314" t="s">
        <v>14</v>
      </c>
      <c r="AE208" s="311"/>
      <c r="AF208" s="477"/>
      <c r="AO208" s="488"/>
      <c r="BS208" s="157" t="str">
        <f>IF('INPUT &amp; OUTPUT'!$B$14="Reconfiguration of Lot",AK208,IF('INPUT &amp; OUTPUT'!$B$14="Material Change of Use",E208,""))</f>
        <v/>
      </c>
      <c r="BT208" s="161"/>
      <c r="BU208" s="161"/>
      <c r="BV208" s="161"/>
      <c r="BW208" s="157" t="str">
        <f>IF('INPUT &amp; OUTPUT'!$B$14="Reconfiguration of Lot",IF(AK208&lt;&gt;"",$AO$8,""),IF('INPUT &amp; OUTPUT'!$B$14="Material Change of Use",I208,""))</f>
        <v/>
      </c>
      <c r="BX208" s="161"/>
      <c r="BY208" s="161"/>
      <c r="BZ208" s="157" t="str">
        <f>IF('INPUT &amp; OUTPUT'!$B$14="Reconfiguration of Lot",IF(BW208&lt;&gt;"",$AR$8,""),IF('INPUT &amp; OUTPUT'!$B$14="Material Change of Use",L208,""))</f>
        <v/>
      </c>
      <c r="CA208" s="157" t="str">
        <f>IF('INPUT &amp; OUTPUT'!$B$14="Reconfiguration of Lot",IF(BW208&lt;&gt;"",$AS$8,""),IF('INPUT &amp; OUTPUT'!$B$14="Material Change of Use",M208,""))</f>
        <v/>
      </c>
      <c r="CB208" s="157" t="str">
        <f>IF('INPUT &amp; OUTPUT'!$B$14="Reconfiguration of Lot",AT208,IF('INPUT &amp; OUTPUT'!$B$14="Material Change of Use",N208,""))</f>
        <v/>
      </c>
      <c r="CC208" s="196"/>
      <c r="CD208" s="157" t="str">
        <f>IF('INPUT &amp; OUTPUT'!$B$14="Reconfiguration of Lot",AV208,IF('INPUT &amp; OUTPUT'!$B$14="Material Change of Use",P208,""))</f>
        <v/>
      </c>
      <c r="CE208" s="157" t="str">
        <f>IF('INPUT &amp; OUTPUT'!$B$14="Reconfiguration of Lot",AW208,IF('INPUT &amp; OUTPUT'!$B$14="Material Change of Use",Q208,""))</f>
        <v/>
      </c>
      <c r="CF208" s="157" t="str">
        <f>IF('INPUT &amp; OUTPUT'!$B$14="Reconfiguration of Lot",AX208,IF('INPUT &amp; OUTPUT'!$B$14="Material Change of Use",R208,""))</f>
        <v/>
      </c>
      <c r="CG208" s="196"/>
      <c r="CH208" s="157" t="str">
        <f>IF('INPUT &amp; OUTPUT'!$B$14="Reconfiguration of Lot",BA208,IF('INPUT &amp; OUTPUT'!$B$14="Material Change of Use",T208,""))</f>
        <v/>
      </c>
      <c r="CI208" s="157" t="str">
        <f>IF('INPUT &amp; OUTPUT'!$B$14="Reconfiguration of Lot",BB208,IF('INPUT &amp; OUTPUT'!$B$14="Material Change of Use",U208,""))</f>
        <v/>
      </c>
      <c r="CJ208" s="157" t="str">
        <f>IF('INPUT &amp; OUTPUT'!$B$14="Reconfiguration of Lot",BC208,IF('INPUT &amp; OUTPUT'!$B$14="Material Change of Use",V208,""))</f>
        <v/>
      </c>
      <c r="CK208" s="196"/>
      <c r="CL208" s="236"/>
      <c r="CM208" s="239"/>
      <c r="CN208" s="157" t="str">
        <f>IF('INPUT &amp; OUTPUT'!$B$14="Reconfiguration of Lot",BG208,IF('INPUT &amp; OUTPUT'!$B$14="Material Change of Use",X208,""))</f>
        <v/>
      </c>
      <c r="CO208" s="199" t="str">
        <f>IF('INPUT &amp; OUTPUT'!$B$14="Reconfiguration of Lot",BH208,IF('INPUT &amp; OUTPUT'!$B$14="Material Change of Use",Y208,""))</f>
        <v/>
      </c>
      <c r="CP208" s="157" t="str">
        <f>IF('INPUT &amp; OUTPUT'!$B$14="Reconfiguration of Lot",BI208,IF('INPUT &amp; OUTPUT'!$B$14="Material Change of Use",Z208,""))</f>
        <v/>
      </c>
      <c r="CQ208" s="161"/>
      <c r="CR208" s="244" t="str">
        <f>IF('INPUT &amp; OUTPUT'!$B$14="Reconfiguration of Lot",BJ208,IF('INPUT &amp; OUTPUT'!$B$14="Material Change of Use",AB208,""))</f>
        <v/>
      </c>
      <c r="CS208" s="198" t="str">
        <f>IF('INPUT &amp; OUTPUT'!$B$14="Reconfiguration of Lot",BK208,IF('INPUT &amp; OUTPUT'!$B$14="Material Change of Use",AC208,""))</f>
        <v/>
      </c>
      <c r="CT208" s="199" t="str">
        <f>IF('INPUT &amp; OUTPUT'!$B$14="Reconfiguration of Lot",BL208,IF('INPUT &amp; OUTPUT'!$B$14="Material Change of Use",AD208,""))</f>
        <v/>
      </c>
      <c r="CU208" s="161"/>
      <c r="CV208" s="161"/>
      <c r="CW208" s="160"/>
    </row>
    <row r="209" spans="3:101" ht="12.75" customHeight="1" x14ac:dyDescent="0.25">
      <c r="C209" s="313" t="s">
        <v>534</v>
      </c>
      <c r="D209" s="313" t="s">
        <v>518</v>
      </c>
      <c r="E209" s="314" t="s">
        <v>614</v>
      </c>
      <c r="F209" s="416"/>
      <c r="G209" s="416"/>
      <c r="H209" s="416"/>
      <c r="I209" s="314" t="s">
        <v>293</v>
      </c>
      <c r="J209" s="416"/>
      <c r="K209" s="416"/>
      <c r="L209" s="440" t="s">
        <v>392</v>
      </c>
      <c r="M209" s="440">
        <v>1.7000000000000001E-2</v>
      </c>
      <c r="N209" s="314" t="s">
        <v>93</v>
      </c>
      <c r="O209" s="416"/>
      <c r="P209" s="440" t="s">
        <v>238</v>
      </c>
      <c r="Q209" s="440">
        <v>0</v>
      </c>
      <c r="R209" s="314" t="s">
        <v>93</v>
      </c>
      <c r="S209" s="416"/>
      <c r="T209" s="440" t="s">
        <v>92</v>
      </c>
      <c r="U209" s="440">
        <v>0</v>
      </c>
      <c r="V209" s="316" t="s">
        <v>591</v>
      </c>
      <c r="W209" s="416"/>
      <c r="X209" s="417" t="s">
        <v>591</v>
      </c>
      <c r="Y209" s="417" t="s">
        <v>0</v>
      </c>
      <c r="Z209" s="316" t="s">
        <v>253</v>
      </c>
      <c r="AA209" s="442"/>
      <c r="AB209" s="440" t="s">
        <v>347</v>
      </c>
      <c r="AC209" s="440">
        <v>2.5000000000000001E-3</v>
      </c>
      <c r="AD209" s="314" t="s">
        <v>61</v>
      </c>
      <c r="AE209" s="308"/>
      <c r="AF209" s="477"/>
      <c r="AO209" s="488"/>
      <c r="BS209" s="157" t="str">
        <f>IF('INPUT &amp; OUTPUT'!$B$14="Reconfiguration of Lot",AK209,IF('INPUT &amp; OUTPUT'!$B$14="Material Change of Use",E209,""))</f>
        <v/>
      </c>
      <c r="BT209" s="161"/>
      <c r="BU209" s="161"/>
      <c r="BV209" s="161"/>
      <c r="BW209" s="157" t="str">
        <f>IF('INPUT &amp; OUTPUT'!$B$14="Reconfiguration of Lot",IF(AK209&lt;&gt;"",$AO$8,""),IF('INPUT &amp; OUTPUT'!$B$14="Material Change of Use",I209,""))</f>
        <v/>
      </c>
      <c r="BX209" s="161"/>
      <c r="BY209" s="161"/>
      <c r="BZ209" s="157" t="str">
        <f>IF('INPUT &amp; OUTPUT'!$B$14="Reconfiguration of Lot",IF(BW209&lt;&gt;"",$AR$8,""),IF('INPUT &amp; OUTPUT'!$B$14="Material Change of Use",L209,""))</f>
        <v/>
      </c>
      <c r="CA209" s="157" t="str">
        <f>IF('INPUT &amp; OUTPUT'!$B$14="Reconfiguration of Lot",IF(BW209&lt;&gt;"",$AS$8,""),IF('INPUT &amp; OUTPUT'!$B$14="Material Change of Use",M209,""))</f>
        <v/>
      </c>
      <c r="CB209" s="157" t="str">
        <f>IF('INPUT &amp; OUTPUT'!$B$14="Reconfiguration of Lot",AT209,IF('INPUT &amp; OUTPUT'!$B$14="Material Change of Use",N209,""))</f>
        <v/>
      </c>
      <c r="CC209" s="196"/>
      <c r="CD209" s="157" t="str">
        <f>IF('INPUT &amp; OUTPUT'!$B$14="Reconfiguration of Lot",AV209,IF('INPUT &amp; OUTPUT'!$B$14="Material Change of Use",P209,""))</f>
        <v/>
      </c>
      <c r="CE209" s="157" t="str">
        <f>IF('INPUT &amp; OUTPUT'!$B$14="Reconfiguration of Lot",AW209,IF('INPUT &amp; OUTPUT'!$B$14="Material Change of Use",Q209,""))</f>
        <v/>
      </c>
      <c r="CF209" s="157" t="str">
        <f>IF('INPUT &amp; OUTPUT'!$B$14="Reconfiguration of Lot",AX209,IF('INPUT &amp; OUTPUT'!$B$14="Material Change of Use",R209,""))</f>
        <v/>
      </c>
      <c r="CG209" s="196"/>
      <c r="CH209" s="157" t="str">
        <f>IF('INPUT &amp; OUTPUT'!$B$14="Reconfiguration of Lot",BA209,IF('INPUT &amp; OUTPUT'!$B$14="Material Change of Use",T209,""))</f>
        <v/>
      </c>
      <c r="CI209" s="157" t="str">
        <f>IF('INPUT &amp; OUTPUT'!$B$14="Reconfiguration of Lot",BB209,IF('INPUT &amp; OUTPUT'!$B$14="Material Change of Use",U209,""))</f>
        <v/>
      </c>
      <c r="CJ209" s="157" t="str">
        <f>IF('INPUT &amp; OUTPUT'!$B$14="Reconfiguration of Lot",BC209,IF('INPUT &amp; OUTPUT'!$B$14="Material Change of Use",V209,""))</f>
        <v/>
      </c>
      <c r="CK209" s="196"/>
      <c r="CL209" s="236"/>
      <c r="CM209" s="239"/>
      <c r="CN209" s="157" t="str">
        <f>IF('INPUT &amp; OUTPUT'!$B$14="Reconfiguration of Lot",BG209,IF('INPUT &amp; OUTPUT'!$B$14="Material Change of Use",X209,""))</f>
        <v/>
      </c>
      <c r="CO209" s="199" t="str">
        <f>IF('INPUT &amp; OUTPUT'!$B$14="Reconfiguration of Lot",BH209,IF('INPUT &amp; OUTPUT'!$B$14="Material Change of Use",Y209,""))</f>
        <v/>
      </c>
      <c r="CP209" s="157" t="str">
        <f>IF('INPUT &amp; OUTPUT'!$B$14="Reconfiguration of Lot",BI209,IF('INPUT &amp; OUTPUT'!$B$14="Material Change of Use",Z209,""))</f>
        <v/>
      </c>
      <c r="CQ209" s="161"/>
      <c r="CR209" s="244" t="str">
        <f>IF('INPUT &amp; OUTPUT'!$B$14="Reconfiguration of Lot",BJ209,IF('INPUT &amp; OUTPUT'!$B$14="Material Change of Use",AB209,""))</f>
        <v/>
      </c>
      <c r="CS209" s="198" t="str">
        <f>IF('INPUT &amp; OUTPUT'!$B$14="Reconfiguration of Lot",BK209,IF('INPUT &amp; OUTPUT'!$B$14="Material Change of Use",AC209,""))</f>
        <v/>
      </c>
      <c r="CT209" s="199" t="str">
        <f>IF('INPUT &amp; OUTPUT'!$B$14="Reconfiguration of Lot",BL209,IF('INPUT &amp; OUTPUT'!$B$14="Material Change of Use",AD209,""))</f>
        <v/>
      </c>
      <c r="CU209" s="161"/>
      <c r="CV209" s="161"/>
      <c r="CW209" s="160"/>
    </row>
    <row r="210" spans="3:101" ht="12.75" customHeight="1" x14ac:dyDescent="0.25">
      <c r="C210" s="313" t="s">
        <v>534</v>
      </c>
      <c r="D210" s="313" t="s">
        <v>518</v>
      </c>
      <c r="E210" s="314" t="s">
        <v>615</v>
      </c>
      <c r="F210" s="416"/>
      <c r="G210" s="416"/>
      <c r="H210" s="416"/>
      <c r="I210" s="314" t="s">
        <v>294</v>
      </c>
      <c r="J210" s="416"/>
      <c r="K210" s="416"/>
      <c r="L210" s="440" t="s">
        <v>392</v>
      </c>
      <c r="M210" s="440">
        <v>6.9000000000000006E-2</v>
      </c>
      <c r="N210" s="314" t="s">
        <v>93</v>
      </c>
      <c r="O210" s="416"/>
      <c r="P210" s="440" t="s">
        <v>238</v>
      </c>
      <c r="Q210" s="440">
        <v>0</v>
      </c>
      <c r="R210" s="314" t="s">
        <v>93</v>
      </c>
      <c r="S210" s="416"/>
      <c r="T210" s="440" t="s">
        <v>92</v>
      </c>
      <c r="U210" s="440">
        <v>0</v>
      </c>
      <c r="V210" s="316" t="s">
        <v>591</v>
      </c>
      <c r="W210" s="416"/>
      <c r="X210" s="417" t="s">
        <v>591</v>
      </c>
      <c r="Y210" s="417" t="s">
        <v>0</v>
      </c>
      <c r="Z210" s="316" t="s">
        <v>253</v>
      </c>
      <c r="AA210" s="442"/>
      <c r="AB210" s="440" t="s">
        <v>347</v>
      </c>
      <c r="AC210" s="440">
        <v>2.5000000000000001E-3</v>
      </c>
      <c r="AD210" s="314" t="s">
        <v>61</v>
      </c>
      <c r="AE210" s="308"/>
      <c r="AF210" s="477"/>
      <c r="AO210" s="488"/>
      <c r="BS210" s="157" t="str">
        <f>IF('INPUT &amp; OUTPUT'!$B$14="Reconfiguration of Lot",AK210,IF('INPUT &amp; OUTPUT'!$B$14="Material Change of Use",E210,""))</f>
        <v/>
      </c>
      <c r="BT210" s="161"/>
      <c r="BU210" s="161"/>
      <c r="BV210" s="161"/>
      <c r="BW210" s="157" t="str">
        <f>IF('INPUT &amp; OUTPUT'!$B$14="Reconfiguration of Lot",IF(AK210&lt;&gt;"",$AO$8,""),IF('INPUT &amp; OUTPUT'!$B$14="Material Change of Use",I210,""))</f>
        <v/>
      </c>
      <c r="BX210" s="161"/>
      <c r="BY210" s="161"/>
      <c r="BZ210" s="157" t="str">
        <f>IF('INPUT &amp; OUTPUT'!$B$14="Reconfiguration of Lot",IF(BW210&lt;&gt;"",$AR$8,""),IF('INPUT &amp; OUTPUT'!$B$14="Material Change of Use",L210,""))</f>
        <v/>
      </c>
      <c r="CA210" s="157" t="str">
        <f>IF('INPUT &amp; OUTPUT'!$B$14="Reconfiguration of Lot",IF(BW210&lt;&gt;"",$AS$8,""),IF('INPUT &amp; OUTPUT'!$B$14="Material Change of Use",M210,""))</f>
        <v/>
      </c>
      <c r="CB210" s="157" t="str">
        <f>IF('INPUT &amp; OUTPUT'!$B$14="Reconfiguration of Lot",AT210,IF('INPUT &amp; OUTPUT'!$B$14="Material Change of Use",N210,""))</f>
        <v/>
      </c>
      <c r="CC210" s="196"/>
      <c r="CD210" s="157" t="str">
        <f>IF('INPUT &amp; OUTPUT'!$B$14="Reconfiguration of Lot",AV210,IF('INPUT &amp; OUTPUT'!$B$14="Material Change of Use",P210,""))</f>
        <v/>
      </c>
      <c r="CE210" s="157" t="str">
        <f>IF('INPUT &amp; OUTPUT'!$B$14="Reconfiguration of Lot",AW210,IF('INPUT &amp; OUTPUT'!$B$14="Material Change of Use",Q210,""))</f>
        <v/>
      </c>
      <c r="CF210" s="157" t="str">
        <f>IF('INPUT &amp; OUTPUT'!$B$14="Reconfiguration of Lot",AX210,IF('INPUT &amp; OUTPUT'!$B$14="Material Change of Use",R210,""))</f>
        <v/>
      </c>
      <c r="CG210" s="196"/>
      <c r="CH210" s="157" t="str">
        <f>IF('INPUT &amp; OUTPUT'!$B$14="Reconfiguration of Lot",BA210,IF('INPUT &amp; OUTPUT'!$B$14="Material Change of Use",T210,""))</f>
        <v/>
      </c>
      <c r="CI210" s="157" t="str">
        <f>IF('INPUT &amp; OUTPUT'!$B$14="Reconfiguration of Lot",BB210,IF('INPUT &amp; OUTPUT'!$B$14="Material Change of Use",U210,""))</f>
        <v/>
      </c>
      <c r="CJ210" s="157" t="str">
        <f>IF('INPUT &amp; OUTPUT'!$B$14="Reconfiguration of Lot",BC210,IF('INPUT &amp; OUTPUT'!$B$14="Material Change of Use",V210,""))</f>
        <v/>
      </c>
      <c r="CK210" s="196"/>
      <c r="CL210" s="236"/>
      <c r="CM210" s="239"/>
      <c r="CN210" s="157" t="str">
        <f>IF('INPUT &amp; OUTPUT'!$B$14="Reconfiguration of Lot",BG210,IF('INPUT &amp; OUTPUT'!$B$14="Material Change of Use",X210,""))</f>
        <v/>
      </c>
      <c r="CO210" s="199" t="str">
        <f>IF('INPUT &amp; OUTPUT'!$B$14="Reconfiguration of Lot",BH210,IF('INPUT &amp; OUTPUT'!$B$14="Material Change of Use",Y210,""))</f>
        <v/>
      </c>
      <c r="CP210" s="157" t="str">
        <f>IF('INPUT &amp; OUTPUT'!$B$14="Reconfiguration of Lot",BI210,IF('INPUT &amp; OUTPUT'!$B$14="Material Change of Use",Z210,""))</f>
        <v/>
      </c>
      <c r="CQ210" s="161"/>
      <c r="CR210" s="244" t="str">
        <f>IF('INPUT &amp; OUTPUT'!$B$14="Reconfiguration of Lot",BJ210,IF('INPUT &amp; OUTPUT'!$B$14="Material Change of Use",AB210,""))</f>
        <v/>
      </c>
      <c r="CS210" s="198" t="str">
        <f>IF('INPUT &amp; OUTPUT'!$B$14="Reconfiguration of Lot",BK210,IF('INPUT &amp; OUTPUT'!$B$14="Material Change of Use",AC210,""))</f>
        <v/>
      </c>
      <c r="CT210" s="199" t="str">
        <f>IF('INPUT &amp; OUTPUT'!$B$14="Reconfiguration of Lot",BL210,IF('INPUT &amp; OUTPUT'!$B$14="Material Change of Use",AD210,""))</f>
        <v/>
      </c>
      <c r="CU210" s="161"/>
      <c r="CV210" s="161"/>
      <c r="CW210" s="160"/>
    </row>
    <row r="211" spans="3:101" ht="12.75" customHeight="1" x14ac:dyDescent="0.25">
      <c r="C211" s="437" t="s">
        <v>28</v>
      </c>
      <c r="D211" s="437" t="s">
        <v>285</v>
      </c>
      <c r="E211" s="316" t="s">
        <v>77</v>
      </c>
      <c r="F211" s="416"/>
      <c r="G211" s="416"/>
      <c r="H211" s="416"/>
      <c r="I211" s="316" t="s">
        <v>285</v>
      </c>
      <c r="J211" s="416"/>
      <c r="K211" s="416"/>
      <c r="L211" s="440" t="s">
        <v>399</v>
      </c>
      <c r="M211" s="440">
        <v>3.5999999999999997E-2</v>
      </c>
      <c r="N211" s="316" t="s">
        <v>147</v>
      </c>
      <c r="O211" s="416"/>
      <c r="P211" s="440" t="s">
        <v>387</v>
      </c>
      <c r="Q211" s="440">
        <v>0.1</v>
      </c>
      <c r="R211" s="316" t="s">
        <v>147</v>
      </c>
      <c r="S211" s="416"/>
      <c r="T211" s="440" t="s">
        <v>387</v>
      </c>
      <c r="U211" s="440">
        <v>2.1000000000000001E-2</v>
      </c>
      <c r="V211" s="316" t="s">
        <v>591</v>
      </c>
      <c r="W211" s="416"/>
      <c r="X211" s="417" t="s">
        <v>591</v>
      </c>
      <c r="Y211" s="417" t="s">
        <v>0</v>
      </c>
      <c r="Z211" s="316" t="s">
        <v>253</v>
      </c>
      <c r="AA211" s="442"/>
      <c r="AB211" s="440" t="s">
        <v>347</v>
      </c>
      <c r="AC211" s="440">
        <v>2.5000000000000001E-3</v>
      </c>
      <c r="AD211" s="316" t="s">
        <v>62</v>
      </c>
      <c r="AE211" s="308"/>
      <c r="AF211" s="477"/>
      <c r="AO211" s="488"/>
      <c r="BS211" s="157" t="str">
        <f>IF('INPUT &amp; OUTPUT'!$B$14="Reconfiguration of Lot",AK211,IF('INPUT &amp; OUTPUT'!$B$14="Material Change of Use",E211,""))</f>
        <v/>
      </c>
      <c r="BT211" s="161"/>
      <c r="BU211" s="161"/>
      <c r="BV211" s="161"/>
      <c r="BW211" s="157" t="str">
        <f>IF('INPUT &amp; OUTPUT'!$B$14="Reconfiguration of Lot",IF(AK211&lt;&gt;"",$AO$8,""),IF('INPUT &amp; OUTPUT'!$B$14="Material Change of Use",I211,""))</f>
        <v/>
      </c>
      <c r="BX211" s="161"/>
      <c r="BY211" s="161"/>
      <c r="BZ211" s="157" t="str">
        <f>IF('INPUT &amp; OUTPUT'!$B$14="Reconfiguration of Lot",IF(BW211&lt;&gt;"",$AR$8,""),IF('INPUT &amp; OUTPUT'!$B$14="Material Change of Use",L211,""))</f>
        <v/>
      </c>
      <c r="CA211" s="157" t="str">
        <f>IF('INPUT &amp; OUTPUT'!$B$14="Reconfiguration of Lot",IF(BW211&lt;&gt;"",$AS$8,""),IF('INPUT &amp; OUTPUT'!$B$14="Material Change of Use",M211,""))</f>
        <v/>
      </c>
      <c r="CB211" s="157" t="str">
        <f>IF('INPUT &amp; OUTPUT'!$B$14="Reconfiguration of Lot",AT211,IF('INPUT &amp; OUTPUT'!$B$14="Material Change of Use",N211,""))</f>
        <v/>
      </c>
      <c r="CC211" s="196"/>
      <c r="CD211" s="157" t="str">
        <f>IF('INPUT &amp; OUTPUT'!$B$14="Reconfiguration of Lot",AV211,IF('INPUT &amp; OUTPUT'!$B$14="Material Change of Use",P211,""))</f>
        <v/>
      </c>
      <c r="CE211" s="157" t="str">
        <f>IF('INPUT &amp; OUTPUT'!$B$14="Reconfiguration of Lot",AW211,IF('INPUT &amp; OUTPUT'!$B$14="Material Change of Use",Q211,""))</f>
        <v/>
      </c>
      <c r="CF211" s="157" t="str">
        <f>IF('INPUT &amp; OUTPUT'!$B$14="Reconfiguration of Lot",AX211,IF('INPUT &amp; OUTPUT'!$B$14="Material Change of Use",R211,""))</f>
        <v/>
      </c>
      <c r="CG211" s="196"/>
      <c r="CH211" s="157" t="str">
        <f>IF('INPUT &amp; OUTPUT'!$B$14="Reconfiguration of Lot",BA211,IF('INPUT &amp; OUTPUT'!$B$14="Material Change of Use",T211,""))</f>
        <v/>
      </c>
      <c r="CI211" s="157" t="str">
        <f>IF('INPUT &amp; OUTPUT'!$B$14="Reconfiguration of Lot",BB211,IF('INPUT &amp; OUTPUT'!$B$14="Material Change of Use",U211,""))</f>
        <v/>
      </c>
      <c r="CJ211" s="157" t="str">
        <f>IF('INPUT &amp; OUTPUT'!$B$14="Reconfiguration of Lot",BC211,IF('INPUT &amp; OUTPUT'!$B$14="Material Change of Use",V211,""))</f>
        <v/>
      </c>
      <c r="CK211" s="196"/>
      <c r="CL211" s="236"/>
      <c r="CM211" s="239"/>
      <c r="CN211" s="157" t="str">
        <f>IF('INPUT &amp; OUTPUT'!$B$14="Reconfiguration of Lot",BG211,IF('INPUT &amp; OUTPUT'!$B$14="Material Change of Use",X211,""))</f>
        <v/>
      </c>
      <c r="CO211" s="199" t="str">
        <f>IF('INPUT &amp; OUTPUT'!$B$14="Reconfiguration of Lot",BH211,IF('INPUT &amp; OUTPUT'!$B$14="Material Change of Use",Y211,""))</f>
        <v/>
      </c>
      <c r="CP211" s="157" t="str">
        <f>IF('INPUT &amp; OUTPUT'!$B$14="Reconfiguration of Lot",BI211,IF('INPUT &amp; OUTPUT'!$B$14="Material Change of Use",Z211,""))</f>
        <v/>
      </c>
      <c r="CQ211" s="161"/>
      <c r="CR211" s="244" t="str">
        <f>IF('INPUT &amp; OUTPUT'!$B$14="Reconfiguration of Lot",BJ211,IF('INPUT &amp; OUTPUT'!$B$14="Material Change of Use",AB211,""))</f>
        <v/>
      </c>
      <c r="CS211" s="198" t="str">
        <f>IF('INPUT &amp; OUTPUT'!$B$14="Reconfiguration of Lot",BK211,IF('INPUT &amp; OUTPUT'!$B$14="Material Change of Use",AC211,""))</f>
        <v/>
      </c>
      <c r="CT211" s="199" t="str">
        <f>IF('INPUT &amp; OUTPUT'!$B$14="Reconfiguration of Lot",BL211,IF('INPUT &amp; OUTPUT'!$B$14="Material Change of Use",AD211,""))</f>
        <v/>
      </c>
      <c r="CU211" s="161"/>
      <c r="CV211" s="161"/>
      <c r="CW211" s="160"/>
    </row>
    <row r="212" spans="3:101" ht="12.75" customHeight="1" x14ac:dyDescent="0.25">
      <c r="C212" s="437" t="s">
        <v>535</v>
      </c>
      <c r="D212" s="437" t="s">
        <v>533</v>
      </c>
      <c r="E212" s="316" t="s">
        <v>548</v>
      </c>
      <c r="F212" s="416"/>
      <c r="G212" s="416"/>
      <c r="H212" s="416"/>
      <c r="I212" s="316" t="s">
        <v>295</v>
      </c>
      <c r="J212" s="439"/>
      <c r="K212" s="439"/>
      <c r="L212" s="440" t="s">
        <v>296</v>
      </c>
      <c r="M212" s="440">
        <v>3.4</v>
      </c>
      <c r="N212" s="316" t="s">
        <v>549</v>
      </c>
      <c r="O212" s="439"/>
      <c r="P212" s="440" t="s">
        <v>54</v>
      </c>
      <c r="Q212" s="440">
        <v>10</v>
      </c>
      <c r="R212" s="316" t="s">
        <v>478</v>
      </c>
      <c r="S212" s="439"/>
      <c r="T212" s="440" t="s">
        <v>54</v>
      </c>
      <c r="U212" s="440">
        <v>2.8</v>
      </c>
      <c r="V212" s="316" t="s">
        <v>591</v>
      </c>
      <c r="W212" s="416"/>
      <c r="X212" s="417" t="s">
        <v>591</v>
      </c>
      <c r="Y212" s="417" t="s">
        <v>0</v>
      </c>
      <c r="Z212" s="316" t="s">
        <v>253</v>
      </c>
      <c r="AA212" s="463"/>
      <c r="AB212" s="440" t="s">
        <v>347</v>
      </c>
      <c r="AC212" s="440">
        <v>2.5000000000000001E-3</v>
      </c>
      <c r="AD212" s="316" t="s">
        <v>63</v>
      </c>
      <c r="AE212" s="308"/>
      <c r="AF212" s="477"/>
      <c r="AO212" s="488"/>
      <c r="BS212" s="157" t="str">
        <f>IF('INPUT &amp; OUTPUT'!$B$14="Reconfiguration of Lot",AK212,IF('INPUT &amp; OUTPUT'!$B$14="Material Change of Use",E212,""))</f>
        <v/>
      </c>
      <c r="BT212" s="161"/>
      <c r="BU212" s="161"/>
      <c r="BV212" s="161"/>
      <c r="BW212" s="157" t="str">
        <f>IF('INPUT &amp; OUTPUT'!$B$14="Reconfiguration of Lot",IF(AK212&lt;&gt;"",$AO$8,""),IF('INPUT &amp; OUTPUT'!$B$14="Material Change of Use",I212,""))</f>
        <v/>
      </c>
      <c r="BX212" s="161"/>
      <c r="BY212" s="161"/>
      <c r="BZ212" s="157" t="str">
        <f>IF('INPUT &amp; OUTPUT'!$B$14="Reconfiguration of Lot",IF(BW212&lt;&gt;"",$AR$8,""),IF('INPUT &amp; OUTPUT'!$B$14="Material Change of Use",L212,""))</f>
        <v/>
      </c>
      <c r="CA212" s="157" t="str">
        <f>IF('INPUT &amp; OUTPUT'!$B$14="Reconfiguration of Lot",IF(BW212&lt;&gt;"",$AS$8,""),IF('INPUT &amp; OUTPUT'!$B$14="Material Change of Use",M212,""))</f>
        <v/>
      </c>
      <c r="CB212" s="157" t="str">
        <f>IF('INPUT &amp; OUTPUT'!$B$14="Reconfiguration of Lot",AT212,IF('INPUT &amp; OUTPUT'!$B$14="Material Change of Use",N212,""))</f>
        <v/>
      </c>
      <c r="CC212" s="196"/>
      <c r="CD212" s="157" t="str">
        <f>IF('INPUT &amp; OUTPUT'!$B$14="Reconfiguration of Lot",AV212,IF('INPUT &amp; OUTPUT'!$B$14="Material Change of Use",P212,""))</f>
        <v/>
      </c>
      <c r="CE212" s="157" t="str">
        <f>IF('INPUT &amp; OUTPUT'!$B$14="Reconfiguration of Lot",AW212,IF('INPUT &amp; OUTPUT'!$B$14="Material Change of Use",Q212,""))</f>
        <v/>
      </c>
      <c r="CF212" s="157" t="str">
        <f>IF('INPUT &amp; OUTPUT'!$B$14="Reconfiguration of Lot",AX212,IF('INPUT &amp; OUTPUT'!$B$14="Material Change of Use",R212,""))</f>
        <v/>
      </c>
      <c r="CG212" s="196"/>
      <c r="CH212" s="157" t="str">
        <f>IF('INPUT &amp; OUTPUT'!$B$14="Reconfiguration of Lot",BA212,IF('INPUT &amp; OUTPUT'!$B$14="Material Change of Use",T212,""))</f>
        <v/>
      </c>
      <c r="CI212" s="157" t="str">
        <f>IF('INPUT &amp; OUTPUT'!$B$14="Reconfiguration of Lot",BB212,IF('INPUT &amp; OUTPUT'!$B$14="Material Change of Use",U212,""))</f>
        <v/>
      </c>
      <c r="CJ212" s="157" t="str">
        <f>IF('INPUT &amp; OUTPUT'!$B$14="Reconfiguration of Lot",BC212,IF('INPUT &amp; OUTPUT'!$B$14="Material Change of Use",V212,""))</f>
        <v/>
      </c>
      <c r="CK212" s="196"/>
      <c r="CL212" s="236"/>
      <c r="CM212" s="239"/>
      <c r="CN212" s="157" t="str">
        <f>IF('INPUT &amp; OUTPUT'!$B$14="Reconfiguration of Lot",BG212,IF('INPUT &amp; OUTPUT'!$B$14="Material Change of Use",X212,""))</f>
        <v/>
      </c>
      <c r="CO212" s="199" t="str">
        <f>IF('INPUT &amp; OUTPUT'!$B$14="Reconfiguration of Lot",BH212,IF('INPUT &amp; OUTPUT'!$B$14="Material Change of Use",Y212,""))</f>
        <v/>
      </c>
      <c r="CP212" s="157" t="str">
        <f>IF('INPUT &amp; OUTPUT'!$B$14="Reconfiguration of Lot",BI212,IF('INPUT &amp; OUTPUT'!$B$14="Material Change of Use",Z212,""))</f>
        <v/>
      </c>
      <c r="CQ212" s="161"/>
      <c r="CR212" s="244" t="str">
        <f>IF('INPUT &amp; OUTPUT'!$B$14="Reconfiguration of Lot",BJ212,IF('INPUT &amp; OUTPUT'!$B$14="Material Change of Use",AB212,""))</f>
        <v/>
      </c>
      <c r="CS212" s="198" t="str">
        <f>IF('INPUT &amp; OUTPUT'!$B$14="Reconfiguration of Lot",BK212,IF('INPUT &amp; OUTPUT'!$B$14="Material Change of Use",AC212,""))</f>
        <v/>
      </c>
      <c r="CT212" s="199" t="str">
        <f>IF('INPUT &amp; OUTPUT'!$B$14="Reconfiguration of Lot",BL212,IF('INPUT &amp; OUTPUT'!$B$14="Material Change of Use",AD212,""))</f>
        <v/>
      </c>
      <c r="CU212" s="161"/>
      <c r="CV212" s="161"/>
      <c r="CW212" s="160"/>
    </row>
    <row r="213" spans="3:101" ht="12.75" customHeight="1" x14ac:dyDescent="0.25">
      <c r="C213" s="437" t="s">
        <v>535</v>
      </c>
      <c r="D213" s="437" t="s">
        <v>533</v>
      </c>
      <c r="E213" s="316" t="s">
        <v>550</v>
      </c>
      <c r="F213" s="416"/>
      <c r="G213" s="416"/>
      <c r="H213" s="416"/>
      <c r="I213" s="316" t="s">
        <v>295</v>
      </c>
      <c r="J213" s="416"/>
      <c r="K213" s="416"/>
      <c r="L213" s="440" t="s">
        <v>296</v>
      </c>
      <c r="M213" s="440">
        <v>3.4</v>
      </c>
      <c r="N213" s="316" t="s">
        <v>477</v>
      </c>
      <c r="O213" s="416"/>
      <c r="P213" s="440" t="s">
        <v>387</v>
      </c>
      <c r="Q213" s="440" t="s">
        <v>516</v>
      </c>
      <c r="R213" s="316" t="s">
        <v>477</v>
      </c>
      <c r="S213" s="416"/>
      <c r="T213" s="440" t="s">
        <v>387</v>
      </c>
      <c r="U213" s="440" t="s">
        <v>479</v>
      </c>
      <c r="V213" s="316" t="s">
        <v>591</v>
      </c>
      <c r="W213" s="416"/>
      <c r="X213" s="417" t="s">
        <v>591</v>
      </c>
      <c r="Y213" s="417" t="s">
        <v>0</v>
      </c>
      <c r="Z213" s="316" t="s">
        <v>253</v>
      </c>
      <c r="AA213" s="442"/>
      <c r="AB213" s="440" t="s">
        <v>347</v>
      </c>
      <c r="AC213" s="440">
        <v>2.5000000000000001E-3</v>
      </c>
      <c r="AD213" s="316" t="s">
        <v>63</v>
      </c>
      <c r="AE213" s="308"/>
      <c r="AF213" s="477"/>
      <c r="AO213" s="488"/>
      <c r="BS213" s="157" t="str">
        <f>IF('INPUT &amp; OUTPUT'!$B$14="Reconfiguration of Lot",AK213,IF('INPUT &amp; OUTPUT'!$B$14="Material Change of Use",E213,""))</f>
        <v/>
      </c>
      <c r="BT213" s="161"/>
      <c r="BU213" s="161"/>
      <c r="BV213" s="161"/>
      <c r="BW213" s="157" t="str">
        <f>IF('INPUT &amp; OUTPUT'!$B$14="Reconfiguration of Lot",IF(AK213&lt;&gt;"",$AO$8,""),IF('INPUT &amp; OUTPUT'!$B$14="Material Change of Use",I213,""))</f>
        <v/>
      </c>
      <c r="BX213" s="161"/>
      <c r="BY213" s="161"/>
      <c r="BZ213" s="157" t="str">
        <f>IF('INPUT &amp; OUTPUT'!$B$14="Reconfiguration of Lot",IF(BW213&lt;&gt;"",$AR$8,""),IF('INPUT &amp; OUTPUT'!$B$14="Material Change of Use",L213,""))</f>
        <v/>
      </c>
      <c r="CA213" s="157" t="str">
        <f>IF('INPUT &amp; OUTPUT'!$B$14="Reconfiguration of Lot",IF(BW213&lt;&gt;"",$AS$8,""),IF('INPUT &amp; OUTPUT'!$B$14="Material Change of Use",M213,""))</f>
        <v/>
      </c>
      <c r="CB213" s="157" t="str">
        <f>IF('INPUT &amp; OUTPUT'!$B$14="Reconfiguration of Lot",AT213,IF('INPUT &amp; OUTPUT'!$B$14="Material Change of Use",N213,""))</f>
        <v/>
      </c>
      <c r="CC213" s="196"/>
      <c r="CD213" s="157" t="str">
        <f>IF('INPUT &amp; OUTPUT'!$B$14="Reconfiguration of Lot",AV213,IF('INPUT &amp; OUTPUT'!$B$14="Material Change of Use",P213,""))</f>
        <v/>
      </c>
      <c r="CE213" s="157" t="str">
        <f>IF('INPUT &amp; OUTPUT'!$B$14="Reconfiguration of Lot",AW213,IF('INPUT &amp; OUTPUT'!$B$14="Material Change of Use",Q213,""))</f>
        <v/>
      </c>
      <c r="CF213" s="157" t="str">
        <f>IF('INPUT &amp; OUTPUT'!$B$14="Reconfiguration of Lot",AX213,IF('INPUT &amp; OUTPUT'!$B$14="Material Change of Use",R213,""))</f>
        <v/>
      </c>
      <c r="CG213" s="196"/>
      <c r="CH213" s="157" t="str">
        <f>IF('INPUT &amp; OUTPUT'!$B$14="Reconfiguration of Lot",BA213,IF('INPUT &amp; OUTPUT'!$B$14="Material Change of Use",T213,""))</f>
        <v/>
      </c>
      <c r="CI213" s="157" t="str">
        <f>IF('INPUT &amp; OUTPUT'!$B$14="Reconfiguration of Lot",BB213,IF('INPUT &amp; OUTPUT'!$B$14="Material Change of Use",U213,""))</f>
        <v/>
      </c>
      <c r="CJ213" s="157" t="str">
        <f>IF('INPUT &amp; OUTPUT'!$B$14="Reconfiguration of Lot",BC213,IF('INPUT &amp; OUTPUT'!$B$14="Material Change of Use",V213,""))</f>
        <v/>
      </c>
      <c r="CK213" s="196"/>
      <c r="CL213" s="236"/>
      <c r="CM213" s="239"/>
      <c r="CN213" s="157" t="str">
        <f>IF('INPUT &amp; OUTPUT'!$B$14="Reconfiguration of Lot",BG213,IF('INPUT &amp; OUTPUT'!$B$14="Material Change of Use",X213,""))</f>
        <v/>
      </c>
      <c r="CO213" s="199" t="str">
        <f>IF('INPUT &amp; OUTPUT'!$B$14="Reconfiguration of Lot",BH213,IF('INPUT &amp; OUTPUT'!$B$14="Material Change of Use",Y213,""))</f>
        <v/>
      </c>
      <c r="CP213" s="157" t="str">
        <f>IF('INPUT &amp; OUTPUT'!$B$14="Reconfiguration of Lot",BI213,IF('INPUT &amp; OUTPUT'!$B$14="Material Change of Use",Z213,""))</f>
        <v/>
      </c>
      <c r="CQ213" s="161"/>
      <c r="CR213" s="244" t="str">
        <f>IF('INPUT &amp; OUTPUT'!$B$14="Reconfiguration of Lot",BJ213,IF('INPUT &amp; OUTPUT'!$B$14="Material Change of Use",AB213,""))</f>
        <v/>
      </c>
      <c r="CS213" s="198" t="str">
        <f>IF('INPUT &amp; OUTPUT'!$B$14="Reconfiguration of Lot",BK213,IF('INPUT &amp; OUTPUT'!$B$14="Material Change of Use",AC213,""))</f>
        <v/>
      </c>
      <c r="CT213" s="199" t="str">
        <f>IF('INPUT &amp; OUTPUT'!$B$14="Reconfiguration of Lot",BL213,IF('INPUT &amp; OUTPUT'!$B$14="Material Change of Use",AD213,""))</f>
        <v/>
      </c>
      <c r="CU213" s="161"/>
      <c r="CV213" s="161"/>
      <c r="CW213" s="160"/>
    </row>
    <row r="214" spans="3:101" ht="12.75" customHeight="1" x14ac:dyDescent="0.25">
      <c r="C214" s="437" t="s">
        <v>535</v>
      </c>
      <c r="D214" s="437" t="s">
        <v>533</v>
      </c>
      <c r="E214" s="316" t="s">
        <v>551</v>
      </c>
      <c r="F214" s="416"/>
      <c r="G214" s="439"/>
      <c r="H214" s="439"/>
      <c r="I214" s="316" t="s">
        <v>297</v>
      </c>
      <c r="J214" s="439"/>
      <c r="K214" s="439"/>
      <c r="L214" s="440" t="s">
        <v>392</v>
      </c>
      <c r="M214" s="440">
        <v>5.2000000000000005E-2</v>
      </c>
      <c r="N214" s="316" t="s">
        <v>549</v>
      </c>
      <c r="O214" s="439"/>
      <c r="P214" s="440" t="s">
        <v>54</v>
      </c>
      <c r="Q214" s="440">
        <v>10</v>
      </c>
      <c r="R214" s="316" t="s">
        <v>478</v>
      </c>
      <c r="S214" s="439"/>
      <c r="T214" s="440" t="s">
        <v>54</v>
      </c>
      <c r="U214" s="440">
        <v>2.8</v>
      </c>
      <c r="V214" s="316" t="s">
        <v>591</v>
      </c>
      <c r="W214" s="416"/>
      <c r="X214" s="417" t="s">
        <v>591</v>
      </c>
      <c r="Y214" s="417" t="s">
        <v>0</v>
      </c>
      <c r="Z214" s="316" t="s">
        <v>253</v>
      </c>
      <c r="AA214" s="463"/>
      <c r="AB214" s="440" t="s">
        <v>347</v>
      </c>
      <c r="AC214" s="440">
        <v>2.5000000000000001E-3</v>
      </c>
      <c r="AD214" s="316" t="s">
        <v>63</v>
      </c>
      <c r="AE214" s="308"/>
      <c r="AF214" s="477"/>
      <c r="AO214" s="488"/>
      <c r="BS214" s="157" t="str">
        <f>IF('INPUT &amp; OUTPUT'!$B$14="Reconfiguration of Lot",AK214,IF('INPUT &amp; OUTPUT'!$B$14="Material Change of Use",E214,""))</f>
        <v/>
      </c>
      <c r="BT214" s="161"/>
      <c r="BU214" s="161"/>
      <c r="BV214" s="161"/>
      <c r="BW214" s="157" t="str">
        <f>IF('INPUT &amp; OUTPUT'!$B$14="Reconfiguration of Lot",IF(AK214&lt;&gt;"",$AO$8,""),IF('INPUT &amp; OUTPUT'!$B$14="Material Change of Use",I214,""))</f>
        <v/>
      </c>
      <c r="BX214" s="161"/>
      <c r="BY214" s="161"/>
      <c r="BZ214" s="157" t="str">
        <f>IF('INPUT &amp; OUTPUT'!$B$14="Reconfiguration of Lot",IF(BW214&lt;&gt;"",$AR$8,""),IF('INPUT &amp; OUTPUT'!$B$14="Material Change of Use",L214,""))</f>
        <v/>
      </c>
      <c r="CA214" s="157" t="str">
        <f>IF('INPUT &amp; OUTPUT'!$B$14="Reconfiguration of Lot",IF(BW214&lt;&gt;"",$AS$8,""),IF('INPUT &amp; OUTPUT'!$B$14="Material Change of Use",M214,""))</f>
        <v/>
      </c>
      <c r="CB214" s="157" t="str">
        <f>IF('INPUT &amp; OUTPUT'!$B$14="Reconfiguration of Lot",AT214,IF('INPUT &amp; OUTPUT'!$B$14="Material Change of Use",N214,""))</f>
        <v/>
      </c>
      <c r="CC214" s="196"/>
      <c r="CD214" s="157" t="str">
        <f>IF('INPUT &amp; OUTPUT'!$B$14="Reconfiguration of Lot",AV214,IF('INPUT &amp; OUTPUT'!$B$14="Material Change of Use",P214,""))</f>
        <v/>
      </c>
      <c r="CE214" s="157" t="str">
        <f>IF('INPUT &amp; OUTPUT'!$B$14="Reconfiguration of Lot",AW214,IF('INPUT &amp; OUTPUT'!$B$14="Material Change of Use",Q214,""))</f>
        <v/>
      </c>
      <c r="CF214" s="157" t="str">
        <f>IF('INPUT &amp; OUTPUT'!$B$14="Reconfiguration of Lot",AX214,IF('INPUT &amp; OUTPUT'!$B$14="Material Change of Use",R214,""))</f>
        <v/>
      </c>
      <c r="CG214" s="196"/>
      <c r="CH214" s="157" t="str">
        <f>IF('INPUT &amp; OUTPUT'!$B$14="Reconfiguration of Lot",BA214,IF('INPUT &amp; OUTPUT'!$B$14="Material Change of Use",T214,""))</f>
        <v/>
      </c>
      <c r="CI214" s="157" t="str">
        <f>IF('INPUT &amp; OUTPUT'!$B$14="Reconfiguration of Lot",BB214,IF('INPUT &amp; OUTPUT'!$B$14="Material Change of Use",U214,""))</f>
        <v/>
      </c>
      <c r="CJ214" s="157" t="str">
        <f>IF('INPUT &amp; OUTPUT'!$B$14="Reconfiguration of Lot",BC214,IF('INPUT &amp; OUTPUT'!$B$14="Material Change of Use",V214,""))</f>
        <v/>
      </c>
      <c r="CK214" s="196"/>
      <c r="CL214" s="236"/>
      <c r="CM214" s="239"/>
      <c r="CN214" s="157" t="str">
        <f>IF('INPUT &amp; OUTPUT'!$B$14="Reconfiguration of Lot",BG214,IF('INPUT &amp; OUTPUT'!$B$14="Material Change of Use",X214,""))</f>
        <v/>
      </c>
      <c r="CO214" s="199" t="str">
        <f>IF('INPUT &amp; OUTPUT'!$B$14="Reconfiguration of Lot",BH214,IF('INPUT &amp; OUTPUT'!$B$14="Material Change of Use",Y214,""))</f>
        <v/>
      </c>
      <c r="CP214" s="157" t="str">
        <f>IF('INPUT &amp; OUTPUT'!$B$14="Reconfiguration of Lot",BI214,IF('INPUT &amp; OUTPUT'!$B$14="Material Change of Use",Z214,""))</f>
        <v/>
      </c>
      <c r="CQ214" s="161"/>
      <c r="CR214" s="244" t="str">
        <f>IF('INPUT &amp; OUTPUT'!$B$14="Reconfiguration of Lot",BJ214,IF('INPUT &amp; OUTPUT'!$B$14="Material Change of Use",AB214,""))</f>
        <v/>
      </c>
      <c r="CS214" s="198" t="str">
        <f>IF('INPUT &amp; OUTPUT'!$B$14="Reconfiguration of Lot",BK214,IF('INPUT &amp; OUTPUT'!$B$14="Material Change of Use",AC214,""))</f>
        <v/>
      </c>
      <c r="CT214" s="199" t="str">
        <f>IF('INPUT &amp; OUTPUT'!$B$14="Reconfiguration of Lot",BL214,IF('INPUT &amp; OUTPUT'!$B$14="Material Change of Use",AD214,""))</f>
        <v/>
      </c>
      <c r="CU214" s="161"/>
      <c r="CV214" s="161"/>
      <c r="CW214" s="160"/>
    </row>
    <row r="215" spans="3:101" ht="12.75" customHeight="1" x14ac:dyDescent="0.25">
      <c r="C215" s="437" t="s">
        <v>535</v>
      </c>
      <c r="D215" s="437" t="s">
        <v>533</v>
      </c>
      <c r="E215" s="316" t="s">
        <v>552</v>
      </c>
      <c r="F215" s="416"/>
      <c r="G215" s="439"/>
      <c r="H215" s="439"/>
      <c r="I215" s="316" t="s">
        <v>297</v>
      </c>
      <c r="J215" s="439"/>
      <c r="K215" s="439"/>
      <c r="L215" s="440" t="s">
        <v>392</v>
      </c>
      <c r="M215" s="440">
        <v>5.2000000000000005E-2</v>
      </c>
      <c r="N215" s="316" t="s">
        <v>477</v>
      </c>
      <c r="O215" s="439"/>
      <c r="P215" s="440" t="s">
        <v>387</v>
      </c>
      <c r="Q215" s="440" t="s">
        <v>516</v>
      </c>
      <c r="R215" s="316" t="s">
        <v>477</v>
      </c>
      <c r="S215" s="439"/>
      <c r="T215" s="440" t="s">
        <v>387</v>
      </c>
      <c r="U215" s="440" t="s">
        <v>479</v>
      </c>
      <c r="V215" s="316" t="s">
        <v>591</v>
      </c>
      <c r="W215" s="416"/>
      <c r="X215" s="417" t="s">
        <v>591</v>
      </c>
      <c r="Y215" s="417" t="s">
        <v>0</v>
      </c>
      <c r="Z215" s="316" t="s">
        <v>253</v>
      </c>
      <c r="AA215" s="463"/>
      <c r="AB215" s="440" t="s">
        <v>347</v>
      </c>
      <c r="AC215" s="440">
        <v>2.5000000000000001E-3</v>
      </c>
      <c r="AD215" s="316" t="s">
        <v>63</v>
      </c>
      <c r="AE215" s="308"/>
      <c r="AF215" s="477"/>
      <c r="AO215" s="488"/>
      <c r="BS215" s="157" t="str">
        <f>IF('INPUT &amp; OUTPUT'!$B$14="Reconfiguration of Lot",AK215,IF('INPUT &amp; OUTPUT'!$B$14="Material Change of Use",E215,""))</f>
        <v/>
      </c>
      <c r="BT215" s="161"/>
      <c r="BU215" s="161"/>
      <c r="BV215" s="161"/>
      <c r="BW215" s="157" t="str">
        <f>IF('INPUT &amp; OUTPUT'!$B$14="Reconfiguration of Lot",IF(AK215&lt;&gt;"",$AO$8,""),IF('INPUT &amp; OUTPUT'!$B$14="Material Change of Use",I215,""))</f>
        <v/>
      </c>
      <c r="BX215" s="161"/>
      <c r="BY215" s="161"/>
      <c r="BZ215" s="157" t="str">
        <f>IF('INPUT &amp; OUTPUT'!$B$14="Reconfiguration of Lot",IF(BW215&lt;&gt;"",$AR$8,""),IF('INPUT &amp; OUTPUT'!$B$14="Material Change of Use",L215,""))</f>
        <v/>
      </c>
      <c r="CA215" s="157" t="str">
        <f>IF('INPUT &amp; OUTPUT'!$B$14="Reconfiguration of Lot",IF(BW215&lt;&gt;"",$AS$8,""),IF('INPUT &amp; OUTPUT'!$B$14="Material Change of Use",M215,""))</f>
        <v/>
      </c>
      <c r="CB215" s="157" t="str">
        <f>IF('INPUT &amp; OUTPUT'!$B$14="Reconfiguration of Lot",AT215,IF('INPUT &amp; OUTPUT'!$B$14="Material Change of Use",N215,""))</f>
        <v/>
      </c>
      <c r="CC215" s="196"/>
      <c r="CD215" s="157" t="str">
        <f>IF('INPUT &amp; OUTPUT'!$B$14="Reconfiguration of Lot",AV215,IF('INPUT &amp; OUTPUT'!$B$14="Material Change of Use",P215,""))</f>
        <v/>
      </c>
      <c r="CE215" s="157" t="str">
        <f>IF('INPUT &amp; OUTPUT'!$B$14="Reconfiguration of Lot",AW215,IF('INPUT &amp; OUTPUT'!$B$14="Material Change of Use",Q215,""))</f>
        <v/>
      </c>
      <c r="CF215" s="157" t="str">
        <f>IF('INPUT &amp; OUTPUT'!$B$14="Reconfiguration of Lot",AX215,IF('INPUT &amp; OUTPUT'!$B$14="Material Change of Use",R215,""))</f>
        <v/>
      </c>
      <c r="CG215" s="196"/>
      <c r="CH215" s="157" t="str">
        <f>IF('INPUT &amp; OUTPUT'!$B$14="Reconfiguration of Lot",BA215,IF('INPUT &amp; OUTPUT'!$B$14="Material Change of Use",T215,""))</f>
        <v/>
      </c>
      <c r="CI215" s="157" t="str">
        <f>IF('INPUT &amp; OUTPUT'!$B$14="Reconfiguration of Lot",BB215,IF('INPUT &amp; OUTPUT'!$B$14="Material Change of Use",U215,""))</f>
        <v/>
      </c>
      <c r="CJ215" s="157" t="str">
        <f>IF('INPUT &amp; OUTPUT'!$B$14="Reconfiguration of Lot",BC215,IF('INPUT &amp; OUTPUT'!$B$14="Material Change of Use",V215,""))</f>
        <v/>
      </c>
      <c r="CK215" s="196"/>
      <c r="CL215" s="236"/>
      <c r="CM215" s="239"/>
      <c r="CN215" s="157" t="str">
        <f>IF('INPUT &amp; OUTPUT'!$B$14="Reconfiguration of Lot",BG215,IF('INPUT &amp; OUTPUT'!$B$14="Material Change of Use",X215,""))</f>
        <v/>
      </c>
      <c r="CO215" s="199" t="str">
        <f>IF('INPUT &amp; OUTPUT'!$B$14="Reconfiguration of Lot",BH215,IF('INPUT &amp; OUTPUT'!$B$14="Material Change of Use",Y215,""))</f>
        <v/>
      </c>
      <c r="CP215" s="157" t="str">
        <f>IF('INPUT &amp; OUTPUT'!$B$14="Reconfiguration of Lot",BI215,IF('INPUT &amp; OUTPUT'!$B$14="Material Change of Use",Z215,""))</f>
        <v/>
      </c>
      <c r="CQ215" s="161"/>
      <c r="CR215" s="244" t="str">
        <f>IF('INPUT &amp; OUTPUT'!$B$14="Reconfiguration of Lot",BJ215,IF('INPUT &amp; OUTPUT'!$B$14="Material Change of Use",AB215,""))</f>
        <v/>
      </c>
      <c r="CS215" s="198" t="str">
        <f>IF('INPUT &amp; OUTPUT'!$B$14="Reconfiguration of Lot",BK215,IF('INPUT &amp; OUTPUT'!$B$14="Material Change of Use",AC215,""))</f>
        <v/>
      </c>
      <c r="CT215" s="199" t="str">
        <f>IF('INPUT &amp; OUTPUT'!$B$14="Reconfiguration of Lot",BL215,IF('INPUT &amp; OUTPUT'!$B$14="Material Change of Use",AD215,""))</f>
        <v/>
      </c>
      <c r="CU215" s="161"/>
      <c r="CV215" s="161"/>
      <c r="CW215" s="160"/>
    </row>
    <row r="216" spans="3:101" ht="12.75" customHeight="1" x14ac:dyDescent="0.25">
      <c r="C216" s="437" t="s">
        <v>535</v>
      </c>
      <c r="D216" s="437" t="s">
        <v>533</v>
      </c>
      <c r="E216" s="316" t="s">
        <v>553</v>
      </c>
      <c r="F216" s="416"/>
      <c r="G216" s="439"/>
      <c r="H216" s="439"/>
      <c r="I216" s="316" t="s">
        <v>298</v>
      </c>
      <c r="J216" s="439"/>
      <c r="K216" s="439"/>
      <c r="L216" s="440" t="s">
        <v>392</v>
      </c>
      <c r="M216" s="440">
        <v>3.4000000000000002E-2</v>
      </c>
      <c r="N216" s="316" t="s">
        <v>549</v>
      </c>
      <c r="O216" s="439"/>
      <c r="P216" s="440" t="s">
        <v>54</v>
      </c>
      <c r="Q216" s="440">
        <v>10</v>
      </c>
      <c r="R216" s="316" t="s">
        <v>478</v>
      </c>
      <c r="S216" s="439"/>
      <c r="T216" s="440" t="s">
        <v>54</v>
      </c>
      <c r="U216" s="440">
        <v>2.8</v>
      </c>
      <c r="V216" s="316" t="s">
        <v>591</v>
      </c>
      <c r="W216" s="416"/>
      <c r="X216" s="417" t="s">
        <v>591</v>
      </c>
      <c r="Y216" s="417" t="s">
        <v>0</v>
      </c>
      <c r="Z216" s="316" t="s">
        <v>253</v>
      </c>
      <c r="AA216" s="463"/>
      <c r="AB216" s="440" t="s">
        <v>347</v>
      </c>
      <c r="AC216" s="440">
        <v>2.5000000000000001E-3</v>
      </c>
      <c r="AD216" s="316" t="s">
        <v>63</v>
      </c>
      <c r="AE216" s="308"/>
      <c r="AF216" s="477"/>
      <c r="AO216" s="488"/>
      <c r="BS216" s="157" t="str">
        <f>IF('INPUT &amp; OUTPUT'!$B$14="Reconfiguration of Lot",AK216,IF('INPUT &amp; OUTPUT'!$B$14="Material Change of Use",E216,""))</f>
        <v/>
      </c>
      <c r="BT216" s="161"/>
      <c r="BU216" s="161"/>
      <c r="BV216" s="161"/>
      <c r="BW216" s="157" t="str">
        <f>IF('INPUT &amp; OUTPUT'!$B$14="Reconfiguration of Lot",IF(AK216&lt;&gt;"",$AO$8,""),IF('INPUT &amp; OUTPUT'!$B$14="Material Change of Use",I216,""))</f>
        <v/>
      </c>
      <c r="BX216" s="161"/>
      <c r="BY216" s="161"/>
      <c r="BZ216" s="157" t="str">
        <f>IF('INPUT &amp; OUTPUT'!$B$14="Reconfiguration of Lot",IF(BW216&lt;&gt;"",$AR$8,""),IF('INPUT &amp; OUTPUT'!$B$14="Material Change of Use",L216,""))</f>
        <v/>
      </c>
      <c r="CA216" s="157" t="str">
        <f>IF('INPUT &amp; OUTPUT'!$B$14="Reconfiguration of Lot",IF(BW216&lt;&gt;"",$AS$8,""),IF('INPUT &amp; OUTPUT'!$B$14="Material Change of Use",M216,""))</f>
        <v/>
      </c>
      <c r="CB216" s="157" t="str">
        <f>IF('INPUT &amp; OUTPUT'!$B$14="Reconfiguration of Lot",AT216,IF('INPUT &amp; OUTPUT'!$B$14="Material Change of Use",N216,""))</f>
        <v/>
      </c>
      <c r="CC216" s="196"/>
      <c r="CD216" s="157" t="str">
        <f>IF('INPUT &amp; OUTPUT'!$B$14="Reconfiguration of Lot",AV216,IF('INPUT &amp; OUTPUT'!$B$14="Material Change of Use",P216,""))</f>
        <v/>
      </c>
      <c r="CE216" s="157" t="str">
        <f>IF('INPUT &amp; OUTPUT'!$B$14="Reconfiguration of Lot",AW216,IF('INPUT &amp; OUTPUT'!$B$14="Material Change of Use",Q216,""))</f>
        <v/>
      </c>
      <c r="CF216" s="157" t="str">
        <f>IF('INPUT &amp; OUTPUT'!$B$14="Reconfiguration of Lot",AX216,IF('INPUT &amp; OUTPUT'!$B$14="Material Change of Use",R216,""))</f>
        <v/>
      </c>
      <c r="CG216" s="196"/>
      <c r="CH216" s="157" t="str">
        <f>IF('INPUT &amp; OUTPUT'!$B$14="Reconfiguration of Lot",BA216,IF('INPUT &amp; OUTPUT'!$B$14="Material Change of Use",T216,""))</f>
        <v/>
      </c>
      <c r="CI216" s="157" t="str">
        <f>IF('INPUT &amp; OUTPUT'!$B$14="Reconfiguration of Lot",BB216,IF('INPUT &amp; OUTPUT'!$B$14="Material Change of Use",U216,""))</f>
        <v/>
      </c>
      <c r="CJ216" s="157" t="str">
        <f>IF('INPUT &amp; OUTPUT'!$B$14="Reconfiguration of Lot",BC216,IF('INPUT &amp; OUTPUT'!$B$14="Material Change of Use",V216,""))</f>
        <v/>
      </c>
      <c r="CK216" s="196"/>
      <c r="CL216" s="236"/>
      <c r="CM216" s="239"/>
      <c r="CN216" s="157" t="str">
        <f>IF('INPUT &amp; OUTPUT'!$B$14="Reconfiguration of Lot",BG216,IF('INPUT &amp; OUTPUT'!$B$14="Material Change of Use",X216,""))</f>
        <v/>
      </c>
      <c r="CO216" s="199" t="str">
        <f>IF('INPUT &amp; OUTPUT'!$B$14="Reconfiguration of Lot",BH216,IF('INPUT &amp; OUTPUT'!$B$14="Material Change of Use",Y216,""))</f>
        <v/>
      </c>
      <c r="CP216" s="157" t="str">
        <f>IF('INPUT &amp; OUTPUT'!$B$14="Reconfiguration of Lot",BI216,IF('INPUT &amp; OUTPUT'!$B$14="Material Change of Use",Z216,""))</f>
        <v/>
      </c>
      <c r="CQ216" s="161"/>
      <c r="CR216" s="244" t="str">
        <f>IF('INPUT &amp; OUTPUT'!$B$14="Reconfiguration of Lot",BJ216,IF('INPUT &amp; OUTPUT'!$B$14="Material Change of Use",AB216,""))</f>
        <v/>
      </c>
      <c r="CS216" s="198" t="str">
        <f>IF('INPUT &amp; OUTPUT'!$B$14="Reconfiguration of Lot",BK216,IF('INPUT &amp; OUTPUT'!$B$14="Material Change of Use",AC216,""))</f>
        <v/>
      </c>
      <c r="CT216" s="199" t="str">
        <f>IF('INPUT &amp; OUTPUT'!$B$14="Reconfiguration of Lot",BL216,IF('INPUT &amp; OUTPUT'!$B$14="Material Change of Use",AD216,""))</f>
        <v/>
      </c>
      <c r="CU216" s="161"/>
      <c r="CV216" s="161"/>
      <c r="CW216" s="160"/>
    </row>
    <row r="217" spans="3:101" ht="12.75" customHeight="1" x14ac:dyDescent="0.25">
      <c r="C217" s="437" t="s">
        <v>535</v>
      </c>
      <c r="D217" s="437" t="s">
        <v>533</v>
      </c>
      <c r="E217" s="316" t="s">
        <v>554</v>
      </c>
      <c r="F217" s="416"/>
      <c r="G217" s="439"/>
      <c r="H217" s="439"/>
      <c r="I217" s="316" t="s">
        <v>298</v>
      </c>
      <c r="J217" s="439"/>
      <c r="K217" s="439"/>
      <c r="L217" s="440" t="s">
        <v>392</v>
      </c>
      <c r="M217" s="440">
        <v>3.4000000000000002E-2</v>
      </c>
      <c r="N217" s="316" t="s">
        <v>477</v>
      </c>
      <c r="O217" s="439"/>
      <c r="P217" s="440" t="s">
        <v>387</v>
      </c>
      <c r="Q217" s="440" t="s">
        <v>516</v>
      </c>
      <c r="R217" s="316" t="s">
        <v>477</v>
      </c>
      <c r="S217" s="439"/>
      <c r="T217" s="440" t="s">
        <v>387</v>
      </c>
      <c r="U217" s="440" t="s">
        <v>479</v>
      </c>
      <c r="V217" s="316" t="s">
        <v>591</v>
      </c>
      <c r="W217" s="416"/>
      <c r="X217" s="417" t="s">
        <v>591</v>
      </c>
      <c r="Y217" s="417" t="s">
        <v>0</v>
      </c>
      <c r="Z217" s="316" t="s">
        <v>253</v>
      </c>
      <c r="AA217" s="463"/>
      <c r="AB217" s="440" t="s">
        <v>347</v>
      </c>
      <c r="AC217" s="440">
        <v>2.5000000000000001E-3</v>
      </c>
      <c r="AD217" s="316" t="s">
        <v>63</v>
      </c>
      <c r="AE217" s="308"/>
      <c r="AF217" s="477"/>
      <c r="AO217" s="488"/>
      <c r="BS217" s="157" t="str">
        <f>IF('INPUT &amp; OUTPUT'!$B$14="Reconfiguration of Lot",AK217,IF('INPUT &amp; OUTPUT'!$B$14="Material Change of Use",E217,""))</f>
        <v/>
      </c>
      <c r="BT217" s="161"/>
      <c r="BU217" s="161"/>
      <c r="BV217" s="161"/>
      <c r="BW217" s="157" t="str">
        <f>IF('INPUT &amp; OUTPUT'!$B$14="Reconfiguration of Lot",IF(AK217&lt;&gt;"",$AO$8,""),IF('INPUT &amp; OUTPUT'!$B$14="Material Change of Use",I217,""))</f>
        <v/>
      </c>
      <c r="BX217" s="161"/>
      <c r="BY217" s="161"/>
      <c r="BZ217" s="157" t="str">
        <f>IF('INPUT &amp; OUTPUT'!$B$14="Reconfiguration of Lot",IF(BW217&lt;&gt;"",$AR$8,""),IF('INPUT &amp; OUTPUT'!$B$14="Material Change of Use",L217,""))</f>
        <v/>
      </c>
      <c r="CA217" s="157" t="str">
        <f>IF('INPUT &amp; OUTPUT'!$B$14="Reconfiguration of Lot",IF(BW217&lt;&gt;"",$AS$8,""),IF('INPUT &amp; OUTPUT'!$B$14="Material Change of Use",M217,""))</f>
        <v/>
      </c>
      <c r="CB217" s="157" t="str">
        <f>IF('INPUT &amp; OUTPUT'!$B$14="Reconfiguration of Lot",AT217,IF('INPUT &amp; OUTPUT'!$B$14="Material Change of Use",N217,""))</f>
        <v/>
      </c>
      <c r="CC217" s="196"/>
      <c r="CD217" s="157" t="str">
        <f>IF('INPUT &amp; OUTPUT'!$B$14="Reconfiguration of Lot",AV217,IF('INPUT &amp; OUTPUT'!$B$14="Material Change of Use",P217,""))</f>
        <v/>
      </c>
      <c r="CE217" s="157" t="str">
        <f>IF('INPUT &amp; OUTPUT'!$B$14="Reconfiguration of Lot",AW217,IF('INPUT &amp; OUTPUT'!$B$14="Material Change of Use",Q217,""))</f>
        <v/>
      </c>
      <c r="CF217" s="157" t="str">
        <f>IF('INPUT &amp; OUTPUT'!$B$14="Reconfiguration of Lot",AX217,IF('INPUT &amp; OUTPUT'!$B$14="Material Change of Use",R217,""))</f>
        <v/>
      </c>
      <c r="CG217" s="196"/>
      <c r="CH217" s="157" t="str">
        <f>IF('INPUT &amp; OUTPUT'!$B$14="Reconfiguration of Lot",BA217,IF('INPUT &amp; OUTPUT'!$B$14="Material Change of Use",T217,""))</f>
        <v/>
      </c>
      <c r="CI217" s="157" t="str">
        <f>IF('INPUT &amp; OUTPUT'!$B$14="Reconfiguration of Lot",BB217,IF('INPUT &amp; OUTPUT'!$B$14="Material Change of Use",U217,""))</f>
        <v/>
      </c>
      <c r="CJ217" s="157" t="str">
        <f>IF('INPUT &amp; OUTPUT'!$B$14="Reconfiguration of Lot",BC217,IF('INPUT &amp; OUTPUT'!$B$14="Material Change of Use",V217,""))</f>
        <v/>
      </c>
      <c r="CK217" s="196"/>
      <c r="CL217" s="236"/>
      <c r="CM217" s="239"/>
      <c r="CN217" s="157" t="str">
        <f>IF('INPUT &amp; OUTPUT'!$B$14="Reconfiguration of Lot",BG217,IF('INPUT &amp; OUTPUT'!$B$14="Material Change of Use",X217,""))</f>
        <v/>
      </c>
      <c r="CO217" s="199" t="str">
        <f>IF('INPUT &amp; OUTPUT'!$B$14="Reconfiguration of Lot",BH217,IF('INPUT &amp; OUTPUT'!$B$14="Material Change of Use",Y217,""))</f>
        <v/>
      </c>
      <c r="CP217" s="157" t="str">
        <f>IF('INPUT &amp; OUTPUT'!$B$14="Reconfiguration of Lot",BI217,IF('INPUT &amp; OUTPUT'!$B$14="Material Change of Use",Z217,""))</f>
        <v/>
      </c>
      <c r="CQ217" s="161"/>
      <c r="CR217" s="244" t="str">
        <f>IF('INPUT &amp; OUTPUT'!$B$14="Reconfiguration of Lot",BJ217,IF('INPUT &amp; OUTPUT'!$B$14="Material Change of Use",AB217,""))</f>
        <v/>
      </c>
      <c r="CS217" s="198" t="str">
        <f>IF('INPUT &amp; OUTPUT'!$B$14="Reconfiguration of Lot",BK217,IF('INPUT &amp; OUTPUT'!$B$14="Material Change of Use",AC217,""))</f>
        <v/>
      </c>
      <c r="CT217" s="199" t="str">
        <f>IF('INPUT &amp; OUTPUT'!$B$14="Reconfiguration of Lot",BL217,IF('INPUT &amp; OUTPUT'!$B$14="Material Change of Use",AD217,""))</f>
        <v/>
      </c>
      <c r="CU217" s="161"/>
      <c r="CV217" s="161"/>
      <c r="CW217" s="160"/>
    </row>
    <row r="218" spans="3:101" ht="12.75" customHeight="1" x14ac:dyDescent="0.25">
      <c r="C218" s="437" t="s">
        <v>299</v>
      </c>
      <c r="D218" s="437" t="s">
        <v>481</v>
      </c>
      <c r="E218" s="316" t="s">
        <v>571</v>
      </c>
      <c r="F218" s="416"/>
      <c r="G218" s="309"/>
      <c r="H218" s="309"/>
      <c r="I218" s="316" t="s">
        <v>299</v>
      </c>
      <c r="J218" s="439"/>
      <c r="K218" s="439"/>
      <c r="L218" s="440" t="s">
        <v>392</v>
      </c>
      <c r="M218" s="440">
        <v>0.17199999999999999</v>
      </c>
      <c r="N218" s="316" t="s">
        <v>556</v>
      </c>
      <c r="O218" s="439"/>
      <c r="P218" s="440" t="s">
        <v>55</v>
      </c>
      <c r="Q218" s="440">
        <v>20</v>
      </c>
      <c r="R218" s="316" t="s">
        <v>556</v>
      </c>
      <c r="S218" s="439"/>
      <c r="T218" s="440" t="s">
        <v>55</v>
      </c>
      <c r="U218" s="440">
        <v>5.6</v>
      </c>
      <c r="V218" s="316" t="s">
        <v>591</v>
      </c>
      <c r="W218" s="416"/>
      <c r="X218" s="417" t="s">
        <v>591</v>
      </c>
      <c r="Y218" s="417" t="s">
        <v>0</v>
      </c>
      <c r="Z218" s="316" t="s">
        <v>253</v>
      </c>
      <c r="AA218" s="442"/>
      <c r="AB218" s="440" t="s">
        <v>347</v>
      </c>
      <c r="AC218" s="440">
        <v>2.5000000000000001E-3</v>
      </c>
      <c r="AD218" s="316" t="s">
        <v>63</v>
      </c>
      <c r="AE218" s="308"/>
      <c r="AF218" s="477"/>
      <c r="AO218" s="488"/>
      <c r="BS218" s="157" t="str">
        <f>IF('INPUT &amp; OUTPUT'!$B$14="Reconfiguration of Lot",AK218,IF('INPUT &amp; OUTPUT'!$B$14="Material Change of Use",E218,""))</f>
        <v/>
      </c>
      <c r="BT218" s="161"/>
      <c r="BU218" s="161"/>
      <c r="BV218" s="161"/>
      <c r="BW218" s="157" t="str">
        <f>IF('INPUT &amp; OUTPUT'!$B$14="Reconfiguration of Lot",IF(AK218&lt;&gt;"",$AO$8,""),IF('INPUT &amp; OUTPUT'!$B$14="Material Change of Use",I218,""))</f>
        <v/>
      </c>
      <c r="BX218" s="161"/>
      <c r="BY218" s="161"/>
      <c r="BZ218" s="157" t="str">
        <f>IF('INPUT &amp; OUTPUT'!$B$14="Reconfiguration of Lot",IF(BW218&lt;&gt;"",$AR$8,""),IF('INPUT &amp; OUTPUT'!$B$14="Material Change of Use",L218,""))</f>
        <v/>
      </c>
      <c r="CA218" s="157" t="str">
        <f>IF('INPUT &amp; OUTPUT'!$B$14="Reconfiguration of Lot",IF(BW218&lt;&gt;"",$AS$8,""),IF('INPUT &amp; OUTPUT'!$B$14="Material Change of Use",M218,""))</f>
        <v/>
      </c>
      <c r="CB218" s="157" t="str">
        <f>IF('INPUT &amp; OUTPUT'!$B$14="Reconfiguration of Lot",AT218,IF('INPUT &amp; OUTPUT'!$B$14="Material Change of Use",N218,""))</f>
        <v/>
      </c>
      <c r="CC218" s="196"/>
      <c r="CD218" s="157" t="str">
        <f>IF('INPUT &amp; OUTPUT'!$B$14="Reconfiguration of Lot",AV218,IF('INPUT &amp; OUTPUT'!$B$14="Material Change of Use",P218,""))</f>
        <v/>
      </c>
      <c r="CE218" s="157" t="str">
        <f>IF('INPUT &amp; OUTPUT'!$B$14="Reconfiguration of Lot",AW218,IF('INPUT &amp; OUTPUT'!$B$14="Material Change of Use",Q218,""))</f>
        <v/>
      </c>
      <c r="CF218" s="157" t="str">
        <f>IF('INPUT &amp; OUTPUT'!$B$14="Reconfiguration of Lot",AX218,IF('INPUT &amp; OUTPUT'!$B$14="Material Change of Use",R218,""))</f>
        <v/>
      </c>
      <c r="CG218" s="196"/>
      <c r="CH218" s="157" t="str">
        <f>IF('INPUT &amp; OUTPUT'!$B$14="Reconfiguration of Lot",BA218,IF('INPUT &amp; OUTPUT'!$B$14="Material Change of Use",T218,""))</f>
        <v/>
      </c>
      <c r="CI218" s="157" t="str">
        <f>IF('INPUT &amp; OUTPUT'!$B$14="Reconfiguration of Lot",BB218,IF('INPUT &amp; OUTPUT'!$B$14="Material Change of Use",U218,""))</f>
        <v/>
      </c>
      <c r="CJ218" s="157" t="str">
        <f>IF('INPUT &amp; OUTPUT'!$B$14="Reconfiguration of Lot",BC218,IF('INPUT &amp; OUTPUT'!$B$14="Material Change of Use",V218,""))</f>
        <v/>
      </c>
      <c r="CK218" s="196"/>
      <c r="CL218" s="236"/>
      <c r="CM218" s="239"/>
      <c r="CN218" s="157" t="str">
        <f>IF('INPUT &amp; OUTPUT'!$B$14="Reconfiguration of Lot",BG218,IF('INPUT &amp; OUTPUT'!$B$14="Material Change of Use",X218,""))</f>
        <v/>
      </c>
      <c r="CO218" s="199" t="str">
        <f>IF('INPUT &amp; OUTPUT'!$B$14="Reconfiguration of Lot",BH218,IF('INPUT &amp; OUTPUT'!$B$14="Material Change of Use",Y218,""))</f>
        <v/>
      </c>
      <c r="CP218" s="157" t="str">
        <f>IF('INPUT &amp; OUTPUT'!$B$14="Reconfiguration of Lot",BI218,IF('INPUT &amp; OUTPUT'!$B$14="Material Change of Use",Z218,""))</f>
        <v/>
      </c>
      <c r="CQ218" s="161"/>
      <c r="CR218" s="244" t="str">
        <f>IF('INPUT &amp; OUTPUT'!$B$14="Reconfiguration of Lot",BJ218,IF('INPUT &amp; OUTPUT'!$B$14="Material Change of Use",AB218,""))</f>
        <v/>
      </c>
      <c r="CS218" s="198" t="str">
        <f>IF('INPUT &amp; OUTPUT'!$B$14="Reconfiguration of Lot",BK218,IF('INPUT &amp; OUTPUT'!$B$14="Material Change of Use",AC218,""))</f>
        <v/>
      </c>
      <c r="CT218" s="199" t="str">
        <f>IF('INPUT &amp; OUTPUT'!$B$14="Reconfiguration of Lot",BL218,IF('INPUT &amp; OUTPUT'!$B$14="Material Change of Use",AD218,""))</f>
        <v/>
      </c>
      <c r="CU218" s="161"/>
      <c r="CV218" s="161"/>
      <c r="CW218" s="160"/>
    </row>
    <row r="219" spans="3:101" ht="12.75" customHeight="1" x14ac:dyDescent="0.25">
      <c r="C219" s="437" t="s">
        <v>299</v>
      </c>
      <c r="D219" s="437" t="s">
        <v>481</v>
      </c>
      <c r="E219" s="316" t="s">
        <v>570</v>
      </c>
      <c r="F219" s="416"/>
      <c r="G219" s="439"/>
      <c r="H219" s="439"/>
      <c r="I219" s="316" t="s">
        <v>299</v>
      </c>
      <c r="J219" s="439"/>
      <c r="K219" s="439"/>
      <c r="L219" s="440" t="s">
        <v>392</v>
      </c>
      <c r="M219" s="440">
        <v>0.17199999999999999</v>
      </c>
      <c r="N219" s="316" t="s">
        <v>393</v>
      </c>
      <c r="O219" s="439"/>
      <c r="P219" s="440" t="s">
        <v>55</v>
      </c>
      <c r="Q219" s="440">
        <v>30</v>
      </c>
      <c r="R219" s="316" t="s">
        <v>393</v>
      </c>
      <c r="S219" s="439"/>
      <c r="T219" s="440" t="s">
        <v>55</v>
      </c>
      <c r="U219" s="440">
        <v>8.4</v>
      </c>
      <c r="V219" s="316" t="s">
        <v>591</v>
      </c>
      <c r="W219" s="416"/>
      <c r="X219" s="417" t="s">
        <v>591</v>
      </c>
      <c r="Y219" s="417" t="s">
        <v>0</v>
      </c>
      <c r="Z219" s="316" t="s">
        <v>253</v>
      </c>
      <c r="AA219" s="463"/>
      <c r="AB219" s="440" t="s">
        <v>347</v>
      </c>
      <c r="AC219" s="440">
        <v>2.5000000000000001E-3</v>
      </c>
      <c r="AD219" s="316" t="s">
        <v>63</v>
      </c>
      <c r="AE219" s="308"/>
      <c r="AF219" s="477"/>
      <c r="AO219" s="488"/>
      <c r="BS219" s="157" t="str">
        <f>IF('INPUT &amp; OUTPUT'!$B$14="Reconfiguration of Lot",AK219,IF('INPUT &amp; OUTPUT'!$B$14="Material Change of Use",E219,""))</f>
        <v/>
      </c>
      <c r="BT219" s="161"/>
      <c r="BU219" s="161"/>
      <c r="BV219" s="161"/>
      <c r="BW219" s="157" t="str">
        <f>IF('INPUT &amp; OUTPUT'!$B$14="Reconfiguration of Lot",IF(AK219&lt;&gt;"",$AO$8,""),IF('INPUT &amp; OUTPUT'!$B$14="Material Change of Use",I219,""))</f>
        <v/>
      </c>
      <c r="BX219" s="161"/>
      <c r="BY219" s="161"/>
      <c r="BZ219" s="157" t="str">
        <f>IF('INPUT &amp; OUTPUT'!$B$14="Reconfiguration of Lot",IF(BW219&lt;&gt;"",$AR$8,""),IF('INPUT &amp; OUTPUT'!$B$14="Material Change of Use",L219,""))</f>
        <v/>
      </c>
      <c r="CA219" s="157" t="str">
        <f>IF('INPUT &amp; OUTPUT'!$B$14="Reconfiguration of Lot",IF(BW219&lt;&gt;"",$AS$8,""),IF('INPUT &amp; OUTPUT'!$B$14="Material Change of Use",M219,""))</f>
        <v/>
      </c>
      <c r="CB219" s="157" t="str">
        <f>IF('INPUT &amp; OUTPUT'!$B$14="Reconfiguration of Lot",AT219,IF('INPUT &amp; OUTPUT'!$B$14="Material Change of Use",N219,""))</f>
        <v/>
      </c>
      <c r="CC219" s="196"/>
      <c r="CD219" s="157" t="str">
        <f>IF('INPUT &amp; OUTPUT'!$B$14="Reconfiguration of Lot",AV219,IF('INPUT &amp; OUTPUT'!$B$14="Material Change of Use",P219,""))</f>
        <v/>
      </c>
      <c r="CE219" s="157" t="str">
        <f>IF('INPUT &amp; OUTPUT'!$B$14="Reconfiguration of Lot",AW219,IF('INPUT &amp; OUTPUT'!$B$14="Material Change of Use",Q219,""))</f>
        <v/>
      </c>
      <c r="CF219" s="157" t="str">
        <f>IF('INPUT &amp; OUTPUT'!$B$14="Reconfiguration of Lot",AX219,IF('INPUT &amp; OUTPUT'!$B$14="Material Change of Use",R219,""))</f>
        <v/>
      </c>
      <c r="CG219" s="196"/>
      <c r="CH219" s="157" t="str">
        <f>IF('INPUT &amp; OUTPUT'!$B$14="Reconfiguration of Lot",BA219,IF('INPUT &amp; OUTPUT'!$B$14="Material Change of Use",T219,""))</f>
        <v/>
      </c>
      <c r="CI219" s="157" t="str">
        <f>IF('INPUT &amp; OUTPUT'!$B$14="Reconfiguration of Lot",BB219,IF('INPUT &amp; OUTPUT'!$B$14="Material Change of Use",U219,""))</f>
        <v/>
      </c>
      <c r="CJ219" s="157" t="str">
        <f>IF('INPUT &amp; OUTPUT'!$B$14="Reconfiguration of Lot",BC219,IF('INPUT &amp; OUTPUT'!$B$14="Material Change of Use",V219,""))</f>
        <v/>
      </c>
      <c r="CK219" s="196"/>
      <c r="CL219" s="236"/>
      <c r="CM219" s="239"/>
      <c r="CN219" s="157" t="str">
        <f>IF('INPUT &amp; OUTPUT'!$B$14="Reconfiguration of Lot",BG219,IF('INPUT &amp; OUTPUT'!$B$14="Material Change of Use",X219,""))</f>
        <v/>
      </c>
      <c r="CO219" s="199" t="str">
        <f>IF('INPUT &amp; OUTPUT'!$B$14="Reconfiguration of Lot",BH219,IF('INPUT &amp; OUTPUT'!$B$14="Material Change of Use",Y219,""))</f>
        <v/>
      </c>
      <c r="CP219" s="157" t="str">
        <f>IF('INPUT &amp; OUTPUT'!$B$14="Reconfiguration of Lot",BI219,IF('INPUT &amp; OUTPUT'!$B$14="Material Change of Use",Z219,""))</f>
        <v/>
      </c>
      <c r="CQ219" s="161"/>
      <c r="CR219" s="244" t="str">
        <f>IF('INPUT &amp; OUTPUT'!$B$14="Reconfiguration of Lot",BJ219,IF('INPUT &amp; OUTPUT'!$B$14="Material Change of Use",AB219,""))</f>
        <v/>
      </c>
      <c r="CS219" s="198" t="str">
        <f>IF('INPUT &amp; OUTPUT'!$B$14="Reconfiguration of Lot",BK219,IF('INPUT &amp; OUTPUT'!$B$14="Material Change of Use",AC219,""))</f>
        <v/>
      </c>
      <c r="CT219" s="199" t="str">
        <f>IF('INPUT &amp; OUTPUT'!$B$14="Reconfiguration of Lot",BL219,IF('INPUT &amp; OUTPUT'!$B$14="Material Change of Use",AD219,""))</f>
        <v/>
      </c>
      <c r="CU219" s="161"/>
      <c r="CV219" s="161"/>
      <c r="CW219" s="160"/>
    </row>
    <row r="220" spans="3:101" ht="12.75" customHeight="1" x14ac:dyDescent="0.25">
      <c r="C220" s="437" t="s">
        <v>299</v>
      </c>
      <c r="D220" s="437" t="s">
        <v>481</v>
      </c>
      <c r="E220" s="316" t="s">
        <v>844</v>
      </c>
      <c r="F220" s="416"/>
      <c r="G220" s="439"/>
      <c r="H220" s="439"/>
      <c r="I220" s="316" t="s">
        <v>299</v>
      </c>
      <c r="J220" s="439"/>
      <c r="K220" s="439"/>
      <c r="L220" s="440" t="s">
        <v>392</v>
      </c>
      <c r="M220" s="440">
        <v>0.17199999999999999</v>
      </c>
      <c r="N220" s="316" t="s">
        <v>394</v>
      </c>
      <c r="O220" s="439"/>
      <c r="P220" s="440" t="s">
        <v>387</v>
      </c>
      <c r="Q220" s="440" t="s">
        <v>395</v>
      </c>
      <c r="R220" s="316" t="s">
        <v>394</v>
      </c>
      <c r="S220" s="439"/>
      <c r="T220" s="440" t="s">
        <v>387</v>
      </c>
      <c r="U220" s="440" t="s">
        <v>396</v>
      </c>
      <c r="V220" s="316" t="s">
        <v>591</v>
      </c>
      <c r="W220" s="416"/>
      <c r="X220" s="417" t="s">
        <v>591</v>
      </c>
      <c r="Y220" s="417" t="s">
        <v>0</v>
      </c>
      <c r="Z220" s="316" t="s">
        <v>253</v>
      </c>
      <c r="AA220" s="463"/>
      <c r="AB220" s="440" t="s">
        <v>347</v>
      </c>
      <c r="AC220" s="440">
        <v>2.5000000000000001E-3</v>
      </c>
      <c r="AD220" s="316" t="s">
        <v>63</v>
      </c>
      <c r="AE220" s="308"/>
      <c r="AF220" s="477"/>
      <c r="AO220" s="488"/>
      <c r="BS220" s="157" t="str">
        <f>IF('INPUT &amp; OUTPUT'!$B$14="Reconfiguration of Lot",AK220,IF('INPUT &amp; OUTPUT'!$B$14="Material Change of Use",E220,""))</f>
        <v/>
      </c>
      <c r="BT220" s="161"/>
      <c r="BU220" s="161"/>
      <c r="BV220" s="161"/>
      <c r="BW220" s="157" t="str">
        <f>IF('INPUT &amp; OUTPUT'!$B$14="Reconfiguration of Lot",IF(AK220&lt;&gt;"",$AO$8,""),IF('INPUT &amp; OUTPUT'!$B$14="Material Change of Use",I220,""))</f>
        <v/>
      </c>
      <c r="BX220" s="161"/>
      <c r="BY220" s="161"/>
      <c r="BZ220" s="157" t="str">
        <f>IF('INPUT &amp; OUTPUT'!$B$14="Reconfiguration of Lot",IF(BW220&lt;&gt;"",$AR$8,""),IF('INPUT &amp; OUTPUT'!$B$14="Material Change of Use",L220,""))</f>
        <v/>
      </c>
      <c r="CA220" s="157" t="str">
        <f>IF('INPUT &amp; OUTPUT'!$B$14="Reconfiguration of Lot",IF(BW220&lt;&gt;"",$AS$8,""),IF('INPUT &amp; OUTPUT'!$B$14="Material Change of Use",M220,""))</f>
        <v/>
      </c>
      <c r="CB220" s="157" t="str">
        <f>IF('INPUT &amp; OUTPUT'!$B$14="Reconfiguration of Lot",AT220,IF('INPUT &amp; OUTPUT'!$B$14="Material Change of Use",N220,""))</f>
        <v/>
      </c>
      <c r="CC220" s="196"/>
      <c r="CD220" s="157" t="str">
        <f>IF('INPUT &amp; OUTPUT'!$B$14="Reconfiguration of Lot",AV220,IF('INPUT &amp; OUTPUT'!$B$14="Material Change of Use",P220,""))</f>
        <v/>
      </c>
      <c r="CE220" s="157" t="str">
        <f>IF('INPUT &amp; OUTPUT'!$B$14="Reconfiguration of Lot",AW220,IF('INPUT &amp; OUTPUT'!$B$14="Material Change of Use",Q220,""))</f>
        <v/>
      </c>
      <c r="CF220" s="157" t="str">
        <f>IF('INPUT &amp; OUTPUT'!$B$14="Reconfiguration of Lot",AX220,IF('INPUT &amp; OUTPUT'!$B$14="Material Change of Use",R220,""))</f>
        <v/>
      </c>
      <c r="CG220" s="196"/>
      <c r="CH220" s="157" t="str">
        <f>IF('INPUT &amp; OUTPUT'!$B$14="Reconfiguration of Lot",BA220,IF('INPUT &amp; OUTPUT'!$B$14="Material Change of Use",T220,""))</f>
        <v/>
      </c>
      <c r="CI220" s="157" t="str">
        <f>IF('INPUT &amp; OUTPUT'!$B$14="Reconfiguration of Lot",BB220,IF('INPUT &amp; OUTPUT'!$B$14="Material Change of Use",U220,""))</f>
        <v/>
      </c>
      <c r="CJ220" s="157" t="str">
        <f>IF('INPUT &amp; OUTPUT'!$B$14="Reconfiguration of Lot",BC220,IF('INPUT &amp; OUTPUT'!$B$14="Material Change of Use",V220,""))</f>
        <v/>
      </c>
      <c r="CK220" s="196"/>
      <c r="CL220" s="236"/>
      <c r="CM220" s="239"/>
      <c r="CN220" s="157" t="str">
        <f>IF('INPUT &amp; OUTPUT'!$B$14="Reconfiguration of Lot",BG220,IF('INPUT &amp; OUTPUT'!$B$14="Material Change of Use",X220,""))</f>
        <v/>
      </c>
      <c r="CO220" s="199" t="str">
        <f>IF('INPUT &amp; OUTPUT'!$B$14="Reconfiguration of Lot",BH220,IF('INPUT &amp; OUTPUT'!$B$14="Material Change of Use",Y220,""))</f>
        <v/>
      </c>
      <c r="CP220" s="157" t="str">
        <f>IF('INPUT &amp; OUTPUT'!$B$14="Reconfiguration of Lot",BI220,IF('INPUT &amp; OUTPUT'!$B$14="Material Change of Use",Z220,""))</f>
        <v/>
      </c>
      <c r="CQ220" s="161"/>
      <c r="CR220" s="244" t="str">
        <f>IF('INPUT &amp; OUTPUT'!$B$14="Reconfiguration of Lot",BJ220,IF('INPUT &amp; OUTPUT'!$B$14="Material Change of Use",AB220,""))</f>
        <v/>
      </c>
      <c r="CS220" s="198" t="str">
        <f>IF('INPUT &amp; OUTPUT'!$B$14="Reconfiguration of Lot",BK220,IF('INPUT &amp; OUTPUT'!$B$14="Material Change of Use",AC220,""))</f>
        <v/>
      </c>
      <c r="CT220" s="199" t="str">
        <f>IF('INPUT &amp; OUTPUT'!$B$14="Reconfiguration of Lot",BL220,IF('INPUT &amp; OUTPUT'!$B$14="Material Change of Use",AD220,""))</f>
        <v/>
      </c>
      <c r="CU220" s="161"/>
      <c r="CV220" s="161"/>
      <c r="CW220" s="160"/>
    </row>
    <row r="221" spans="3:101" ht="12.75" customHeight="1" x14ac:dyDescent="0.25">
      <c r="C221" s="437" t="s">
        <v>299</v>
      </c>
      <c r="D221" s="437" t="s">
        <v>299</v>
      </c>
      <c r="E221" s="316" t="s">
        <v>555</v>
      </c>
      <c r="F221" s="309"/>
      <c r="G221" s="439"/>
      <c r="H221" s="439"/>
      <c r="I221" s="316" t="s">
        <v>299</v>
      </c>
      <c r="J221" s="439"/>
      <c r="K221" s="439"/>
      <c r="L221" s="440" t="s">
        <v>392</v>
      </c>
      <c r="M221" s="440">
        <v>0.17199999999999999</v>
      </c>
      <c r="N221" s="316" t="s">
        <v>556</v>
      </c>
      <c r="O221" s="439"/>
      <c r="P221" s="440" t="s">
        <v>55</v>
      </c>
      <c r="Q221" s="440">
        <v>20</v>
      </c>
      <c r="R221" s="316" t="s">
        <v>556</v>
      </c>
      <c r="S221" s="439"/>
      <c r="T221" s="440" t="s">
        <v>55</v>
      </c>
      <c r="U221" s="440">
        <v>5.6</v>
      </c>
      <c r="V221" s="316" t="s">
        <v>591</v>
      </c>
      <c r="W221" s="416"/>
      <c r="X221" s="417" t="s">
        <v>591</v>
      </c>
      <c r="Y221" s="417" t="s">
        <v>0</v>
      </c>
      <c r="Z221" s="316" t="s">
        <v>253</v>
      </c>
      <c r="AA221" s="442"/>
      <c r="AB221" s="440" t="s">
        <v>347</v>
      </c>
      <c r="AC221" s="440">
        <v>2.5000000000000001E-3</v>
      </c>
      <c r="AD221" s="316" t="s">
        <v>63</v>
      </c>
      <c r="AE221" s="308"/>
      <c r="AF221" s="477"/>
      <c r="AO221" s="488"/>
      <c r="BS221" s="157" t="str">
        <f>IF('INPUT &amp; OUTPUT'!$B$14="Reconfiguration of Lot",AK221,IF('INPUT &amp; OUTPUT'!$B$14="Material Change of Use",E221,""))</f>
        <v/>
      </c>
      <c r="BT221" s="161"/>
      <c r="BU221" s="161"/>
      <c r="BV221" s="161"/>
      <c r="BW221" s="157" t="str">
        <f>IF('INPUT &amp; OUTPUT'!$B$14="Reconfiguration of Lot",IF(AK221&lt;&gt;"",$AO$8,""),IF('INPUT &amp; OUTPUT'!$B$14="Material Change of Use",I221,""))</f>
        <v/>
      </c>
      <c r="BX221" s="161"/>
      <c r="BY221" s="161"/>
      <c r="BZ221" s="157" t="str">
        <f>IF('INPUT &amp; OUTPUT'!$B$14="Reconfiguration of Lot",IF(BW221&lt;&gt;"",$AR$8,""),IF('INPUT &amp; OUTPUT'!$B$14="Material Change of Use",L221,""))</f>
        <v/>
      </c>
      <c r="CA221" s="157" t="str">
        <f>IF('INPUT &amp; OUTPUT'!$B$14="Reconfiguration of Lot",IF(BW221&lt;&gt;"",$AS$8,""),IF('INPUT &amp; OUTPUT'!$B$14="Material Change of Use",M221,""))</f>
        <v/>
      </c>
      <c r="CB221" s="157" t="str">
        <f>IF('INPUT &amp; OUTPUT'!$B$14="Reconfiguration of Lot",AT221,IF('INPUT &amp; OUTPUT'!$B$14="Material Change of Use",N221,""))</f>
        <v/>
      </c>
      <c r="CC221" s="196"/>
      <c r="CD221" s="157" t="str">
        <f>IF('INPUT &amp; OUTPUT'!$B$14="Reconfiguration of Lot",AV221,IF('INPUT &amp; OUTPUT'!$B$14="Material Change of Use",P221,""))</f>
        <v/>
      </c>
      <c r="CE221" s="157" t="str">
        <f>IF('INPUT &amp; OUTPUT'!$B$14="Reconfiguration of Lot",AW221,IF('INPUT &amp; OUTPUT'!$B$14="Material Change of Use",Q221,""))</f>
        <v/>
      </c>
      <c r="CF221" s="157" t="str">
        <f>IF('INPUT &amp; OUTPUT'!$B$14="Reconfiguration of Lot",AX221,IF('INPUT &amp; OUTPUT'!$B$14="Material Change of Use",R221,""))</f>
        <v/>
      </c>
      <c r="CG221" s="196"/>
      <c r="CH221" s="157" t="str">
        <f>IF('INPUT &amp; OUTPUT'!$B$14="Reconfiguration of Lot",BA221,IF('INPUT &amp; OUTPUT'!$B$14="Material Change of Use",T221,""))</f>
        <v/>
      </c>
      <c r="CI221" s="157" t="str">
        <f>IF('INPUT &amp; OUTPUT'!$B$14="Reconfiguration of Lot",BB221,IF('INPUT &amp; OUTPUT'!$B$14="Material Change of Use",U221,""))</f>
        <v/>
      </c>
      <c r="CJ221" s="157" t="str">
        <f>IF('INPUT &amp; OUTPUT'!$B$14="Reconfiguration of Lot",BC221,IF('INPUT &amp; OUTPUT'!$B$14="Material Change of Use",V221,""))</f>
        <v/>
      </c>
      <c r="CK221" s="196"/>
      <c r="CL221" s="236"/>
      <c r="CM221" s="239"/>
      <c r="CN221" s="157" t="str">
        <f>IF('INPUT &amp; OUTPUT'!$B$14="Reconfiguration of Lot",BG221,IF('INPUT &amp; OUTPUT'!$B$14="Material Change of Use",X221,""))</f>
        <v/>
      </c>
      <c r="CO221" s="199" t="str">
        <f>IF('INPUT &amp; OUTPUT'!$B$14="Reconfiguration of Lot",BH221,IF('INPUT &amp; OUTPUT'!$B$14="Material Change of Use",Y221,""))</f>
        <v/>
      </c>
      <c r="CP221" s="157" t="str">
        <f>IF('INPUT &amp; OUTPUT'!$B$14="Reconfiguration of Lot",BI221,IF('INPUT &amp; OUTPUT'!$B$14="Material Change of Use",Z221,""))</f>
        <v/>
      </c>
      <c r="CQ221" s="161"/>
      <c r="CR221" s="244" t="str">
        <f>IF('INPUT &amp; OUTPUT'!$B$14="Reconfiguration of Lot",BJ221,IF('INPUT &amp; OUTPUT'!$B$14="Material Change of Use",AB221,""))</f>
        <v/>
      </c>
      <c r="CS221" s="198" t="str">
        <f>IF('INPUT &amp; OUTPUT'!$B$14="Reconfiguration of Lot",BK221,IF('INPUT &amp; OUTPUT'!$B$14="Material Change of Use",AC221,""))</f>
        <v/>
      </c>
      <c r="CT221" s="199" t="str">
        <f>IF('INPUT &amp; OUTPUT'!$B$14="Reconfiguration of Lot",BL221,IF('INPUT &amp; OUTPUT'!$B$14="Material Change of Use",AD221,""))</f>
        <v/>
      </c>
      <c r="CU221" s="161"/>
      <c r="CV221" s="161"/>
      <c r="CW221" s="160"/>
    </row>
    <row r="222" spans="3:101" ht="12.75" customHeight="1" x14ac:dyDescent="0.25">
      <c r="C222" s="437" t="s">
        <v>299</v>
      </c>
      <c r="D222" s="437" t="s">
        <v>299</v>
      </c>
      <c r="E222" s="316" t="s">
        <v>393</v>
      </c>
      <c r="F222" s="416"/>
      <c r="G222" s="439"/>
      <c r="H222" s="439"/>
      <c r="I222" s="316" t="s">
        <v>299</v>
      </c>
      <c r="J222" s="439"/>
      <c r="K222" s="439"/>
      <c r="L222" s="440" t="s">
        <v>392</v>
      </c>
      <c r="M222" s="440">
        <v>0.17199999999999999</v>
      </c>
      <c r="N222" s="316" t="s">
        <v>393</v>
      </c>
      <c r="O222" s="439"/>
      <c r="P222" s="440" t="s">
        <v>55</v>
      </c>
      <c r="Q222" s="440">
        <v>30</v>
      </c>
      <c r="R222" s="316" t="s">
        <v>393</v>
      </c>
      <c r="S222" s="439"/>
      <c r="T222" s="440" t="s">
        <v>55</v>
      </c>
      <c r="U222" s="440">
        <v>8.4</v>
      </c>
      <c r="V222" s="316" t="s">
        <v>591</v>
      </c>
      <c r="W222" s="416"/>
      <c r="X222" s="417" t="s">
        <v>591</v>
      </c>
      <c r="Y222" s="417" t="s">
        <v>0</v>
      </c>
      <c r="Z222" s="316" t="s">
        <v>253</v>
      </c>
      <c r="AA222" s="463"/>
      <c r="AB222" s="440" t="s">
        <v>347</v>
      </c>
      <c r="AC222" s="440">
        <v>2.5000000000000001E-3</v>
      </c>
      <c r="AD222" s="316" t="s">
        <v>63</v>
      </c>
      <c r="AE222" s="308"/>
      <c r="AF222" s="477"/>
      <c r="AO222" s="488"/>
      <c r="BS222" s="157" t="str">
        <f>IF('INPUT &amp; OUTPUT'!$B$14="Reconfiguration of Lot",AK222,IF('INPUT &amp; OUTPUT'!$B$14="Material Change of Use",E222,""))</f>
        <v/>
      </c>
      <c r="BT222" s="161"/>
      <c r="BU222" s="161"/>
      <c r="BV222" s="161"/>
      <c r="BW222" s="157" t="str">
        <f>IF('INPUT &amp; OUTPUT'!$B$14="Reconfiguration of Lot",IF(AK222&lt;&gt;"",$AO$8,""),IF('INPUT &amp; OUTPUT'!$B$14="Material Change of Use",I222,""))</f>
        <v/>
      </c>
      <c r="BX222" s="161"/>
      <c r="BY222" s="161"/>
      <c r="BZ222" s="157" t="str">
        <f>IF('INPUT &amp; OUTPUT'!$B$14="Reconfiguration of Lot",IF(BW222&lt;&gt;"",$AR$8,""),IF('INPUT &amp; OUTPUT'!$B$14="Material Change of Use",L222,""))</f>
        <v/>
      </c>
      <c r="CA222" s="157" t="str">
        <f>IF('INPUT &amp; OUTPUT'!$B$14="Reconfiguration of Lot",IF(BW222&lt;&gt;"",$AS$8,""),IF('INPUT &amp; OUTPUT'!$B$14="Material Change of Use",M222,""))</f>
        <v/>
      </c>
      <c r="CB222" s="157" t="str">
        <f>IF('INPUT &amp; OUTPUT'!$B$14="Reconfiguration of Lot",AT222,IF('INPUT &amp; OUTPUT'!$B$14="Material Change of Use",N222,""))</f>
        <v/>
      </c>
      <c r="CC222" s="196"/>
      <c r="CD222" s="157" t="str">
        <f>IF('INPUT &amp; OUTPUT'!$B$14="Reconfiguration of Lot",AV222,IF('INPUT &amp; OUTPUT'!$B$14="Material Change of Use",P222,""))</f>
        <v/>
      </c>
      <c r="CE222" s="157" t="str">
        <f>IF('INPUT &amp; OUTPUT'!$B$14="Reconfiguration of Lot",AW222,IF('INPUT &amp; OUTPUT'!$B$14="Material Change of Use",Q222,""))</f>
        <v/>
      </c>
      <c r="CF222" s="157" t="str">
        <f>IF('INPUT &amp; OUTPUT'!$B$14="Reconfiguration of Lot",AX222,IF('INPUT &amp; OUTPUT'!$B$14="Material Change of Use",R222,""))</f>
        <v/>
      </c>
      <c r="CG222" s="196"/>
      <c r="CH222" s="157" t="str">
        <f>IF('INPUT &amp; OUTPUT'!$B$14="Reconfiguration of Lot",BA222,IF('INPUT &amp; OUTPUT'!$B$14="Material Change of Use",T222,""))</f>
        <v/>
      </c>
      <c r="CI222" s="157" t="str">
        <f>IF('INPUT &amp; OUTPUT'!$B$14="Reconfiguration of Lot",BB222,IF('INPUT &amp; OUTPUT'!$B$14="Material Change of Use",U222,""))</f>
        <v/>
      </c>
      <c r="CJ222" s="157" t="str">
        <f>IF('INPUT &amp; OUTPUT'!$B$14="Reconfiguration of Lot",BC222,IF('INPUT &amp; OUTPUT'!$B$14="Material Change of Use",V222,""))</f>
        <v/>
      </c>
      <c r="CK222" s="196"/>
      <c r="CL222" s="236"/>
      <c r="CM222" s="239"/>
      <c r="CN222" s="157" t="str">
        <f>IF('INPUT &amp; OUTPUT'!$B$14="Reconfiguration of Lot",BG222,IF('INPUT &amp; OUTPUT'!$B$14="Material Change of Use",X222,""))</f>
        <v/>
      </c>
      <c r="CO222" s="199" t="str">
        <f>IF('INPUT &amp; OUTPUT'!$B$14="Reconfiguration of Lot",BH222,IF('INPUT &amp; OUTPUT'!$B$14="Material Change of Use",Y222,""))</f>
        <v/>
      </c>
      <c r="CP222" s="157" t="str">
        <f>IF('INPUT &amp; OUTPUT'!$B$14="Reconfiguration of Lot",BI222,IF('INPUT &amp; OUTPUT'!$B$14="Material Change of Use",Z222,""))</f>
        <v/>
      </c>
      <c r="CQ222" s="161"/>
      <c r="CR222" s="244" t="str">
        <f>IF('INPUT &amp; OUTPUT'!$B$14="Reconfiguration of Lot",BJ222,IF('INPUT &amp; OUTPUT'!$B$14="Material Change of Use",AB222,""))</f>
        <v/>
      </c>
      <c r="CS222" s="198" t="str">
        <f>IF('INPUT &amp; OUTPUT'!$B$14="Reconfiguration of Lot",BK222,IF('INPUT &amp; OUTPUT'!$B$14="Material Change of Use",AC222,""))</f>
        <v/>
      </c>
      <c r="CT222" s="199" t="str">
        <f>IF('INPUT &amp; OUTPUT'!$B$14="Reconfiguration of Lot",BL222,IF('INPUT &amp; OUTPUT'!$B$14="Material Change of Use",AD222,""))</f>
        <v/>
      </c>
      <c r="CU222" s="161"/>
      <c r="CV222" s="161"/>
      <c r="CW222" s="160"/>
    </row>
    <row r="223" spans="3:101" ht="12.75" customHeight="1" x14ac:dyDescent="0.25">
      <c r="C223" s="437" t="s">
        <v>299</v>
      </c>
      <c r="D223" s="437" t="s">
        <v>299</v>
      </c>
      <c r="E223" s="316" t="s">
        <v>557</v>
      </c>
      <c r="F223" s="309"/>
      <c r="G223" s="439"/>
      <c r="H223" s="439"/>
      <c r="I223" s="316" t="s">
        <v>299</v>
      </c>
      <c r="J223" s="439"/>
      <c r="K223" s="439"/>
      <c r="L223" s="440" t="s">
        <v>392</v>
      </c>
      <c r="M223" s="440">
        <v>0.17199999999999999</v>
      </c>
      <c r="N223" s="316" t="s">
        <v>394</v>
      </c>
      <c r="O223" s="439"/>
      <c r="P223" s="440" t="s">
        <v>387</v>
      </c>
      <c r="Q223" s="440" t="s">
        <v>395</v>
      </c>
      <c r="R223" s="316" t="s">
        <v>394</v>
      </c>
      <c r="S223" s="439"/>
      <c r="T223" s="440" t="s">
        <v>387</v>
      </c>
      <c r="U223" s="440" t="s">
        <v>396</v>
      </c>
      <c r="V223" s="316" t="s">
        <v>591</v>
      </c>
      <c r="W223" s="416"/>
      <c r="X223" s="417" t="s">
        <v>591</v>
      </c>
      <c r="Y223" s="417" t="s">
        <v>0</v>
      </c>
      <c r="Z223" s="316" t="s">
        <v>253</v>
      </c>
      <c r="AA223" s="442"/>
      <c r="AB223" s="440" t="s">
        <v>347</v>
      </c>
      <c r="AC223" s="440">
        <v>2.5000000000000001E-3</v>
      </c>
      <c r="AD223" s="316" t="s">
        <v>63</v>
      </c>
      <c r="AE223" s="308"/>
      <c r="AF223" s="477"/>
      <c r="AO223" s="488"/>
      <c r="BS223" s="157" t="str">
        <f>IF('INPUT &amp; OUTPUT'!$B$14="Reconfiguration of Lot",AK223,IF('INPUT &amp; OUTPUT'!$B$14="Material Change of Use",E223,""))</f>
        <v/>
      </c>
      <c r="BT223" s="161"/>
      <c r="BU223" s="161"/>
      <c r="BV223" s="161"/>
      <c r="BW223" s="157" t="str">
        <f>IF('INPUT &amp; OUTPUT'!$B$14="Reconfiguration of Lot",IF(AK223&lt;&gt;"",$AO$8,""),IF('INPUT &amp; OUTPUT'!$B$14="Material Change of Use",I223,""))</f>
        <v/>
      </c>
      <c r="BX223" s="161"/>
      <c r="BY223" s="161"/>
      <c r="BZ223" s="157" t="str">
        <f>IF('INPUT &amp; OUTPUT'!$B$14="Reconfiguration of Lot",IF(BW223&lt;&gt;"",$AR$8,""),IF('INPUT &amp; OUTPUT'!$B$14="Material Change of Use",L223,""))</f>
        <v/>
      </c>
      <c r="CA223" s="157" t="str">
        <f>IF('INPUT &amp; OUTPUT'!$B$14="Reconfiguration of Lot",IF(BW223&lt;&gt;"",$AS$8,""),IF('INPUT &amp; OUTPUT'!$B$14="Material Change of Use",M223,""))</f>
        <v/>
      </c>
      <c r="CB223" s="157" t="str">
        <f>IF('INPUT &amp; OUTPUT'!$B$14="Reconfiguration of Lot",AT223,IF('INPUT &amp; OUTPUT'!$B$14="Material Change of Use",N223,""))</f>
        <v/>
      </c>
      <c r="CC223" s="196"/>
      <c r="CD223" s="157" t="str">
        <f>IF('INPUT &amp; OUTPUT'!$B$14="Reconfiguration of Lot",AV223,IF('INPUT &amp; OUTPUT'!$B$14="Material Change of Use",P223,""))</f>
        <v/>
      </c>
      <c r="CE223" s="157" t="str">
        <f>IF('INPUT &amp; OUTPUT'!$B$14="Reconfiguration of Lot",AW223,IF('INPUT &amp; OUTPUT'!$B$14="Material Change of Use",Q223,""))</f>
        <v/>
      </c>
      <c r="CF223" s="157" t="str">
        <f>IF('INPUT &amp; OUTPUT'!$B$14="Reconfiguration of Lot",AX223,IF('INPUT &amp; OUTPUT'!$B$14="Material Change of Use",R223,""))</f>
        <v/>
      </c>
      <c r="CG223" s="196"/>
      <c r="CH223" s="157" t="str">
        <f>IF('INPUT &amp; OUTPUT'!$B$14="Reconfiguration of Lot",BA223,IF('INPUT &amp; OUTPUT'!$B$14="Material Change of Use",T223,""))</f>
        <v/>
      </c>
      <c r="CI223" s="157" t="str">
        <f>IF('INPUT &amp; OUTPUT'!$B$14="Reconfiguration of Lot",BB223,IF('INPUT &amp; OUTPUT'!$B$14="Material Change of Use",U223,""))</f>
        <v/>
      </c>
      <c r="CJ223" s="157" t="str">
        <f>IF('INPUT &amp; OUTPUT'!$B$14="Reconfiguration of Lot",BC223,IF('INPUT &amp; OUTPUT'!$B$14="Material Change of Use",V223,""))</f>
        <v/>
      </c>
      <c r="CK223" s="196"/>
      <c r="CL223" s="236"/>
      <c r="CM223" s="239"/>
      <c r="CN223" s="157" t="str">
        <f>IF('INPUT &amp; OUTPUT'!$B$14="Reconfiguration of Lot",BG223,IF('INPUT &amp; OUTPUT'!$B$14="Material Change of Use",X223,""))</f>
        <v/>
      </c>
      <c r="CO223" s="199" t="str">
        <f>IF('INPUT &amp; OUTPUT'!$B$14="Reconfiguration of Lot",BH223,IF('INPUT &amp; OUTPUT'!$B$14="Material Change of Use",Y223,""))</f>
        <v/>
      </c>
      <c r="CP223" s="157" t="str">
        <f>IF('INPUT &amp; OUTPUT'!$B$14="Reconfiguration of Lot",BI223,IF('INPUT &amp; OUTPUT'!$B$14="Material Change of Use",Z223,""))</f>
        <v/>
      </c>
      <c r="CQ223" s="161"/>
      <c r="CR223" s="244" t="str">
        <f>IF('INPUT &amp; OUTPUT'!$B$14="Reconfiguration of Lot",BJ223,IF('INPUT &amp; OUTPUT'!$B$14="Material Change of Use",AB223,""))</f>
        <v/>
      </c>
      <c r="CS223" s="198" t="str">
        <f>IF('INPUT &amp; OUTPUT'!$B$14="Reconfiguration of Lot",BK223,IF('INPUT &amp; OUTPUT'!$B$14="Material Change of Use",AC223,""))</f>
        <v/>
      </c>
      <c r="CT223" s="199" t="str">
        <f>IF('INPUT &amp; OUTPUT'!$B$14="Reconfiguration of Lot",BL223,IF('INPUT &amp; OUTPUT'!$B$14="Material Change of Use",AD223,""))</f>
        <v/>
      </c>
      <c r="CU223" s="161"/>
      <c r="CV223" s="161"/>
      <c r="CW223" s="160"/>
    </row>
    <row r="224" spans="3:101" ht="12.75" customHeight="1" x14ac:dyDescent="0.25">
      <c r="C224" s="313" t="s">
        <v>536</v>
      </c>
      <c r="D224" s="313" t="s">
        <v>536</v>
      </c>
      <c r="E224" s="314" t="s">
        <v>398</v>
      </c>
      <c r="F224" s="309"/>
      <c r="G224" s="439"/>
      <c r="H224" s="439"/>
      <c r="I224" s="314" t="s">
        <v>398</v>
      </c>
      <c r="J224" s="439"/>
      <c r="K224" s="439"/>
      <c r="L224" s="440" t="s">
        <v>399</v>
      </c>
      <c r="M224" s="440">
        <v>0.28600000000000003</v>
      </c>
      <c r="N224" s="559" t="s">
        <v>93</v>
      </c>
      <c r="O224" s="311"/>
      <c r="P224" s="440" t="s">
        <v>238</v>
      </c>
      <c r="Q224" s="440">
        <v>0</v>
      </c>
      <c r="R224" s="559" t="s">
        <v>93</v>
      </c>
      <c r="S224" s="311"/>
      <c r="T224" s="440" t="s">
        <v>92</v>
      </c>
      <c r="U224" s="440">
        <v>0</v>
      </c>
      <c r="V224" s="316" t="s">
        <v>591</v>
      </c>
      <c r="W224" s="416"/>
      <c r="X224" s="417" t="s">
        <v>591</v>
      </c>
      <c r="Y224" s="417" t="s">
        <v>0</v>
      </c>
      <c r="Z224" s="316" t="s">
        <v>253</v>
      </c>
      <c r="AA224" s="463"/>
      <c r="AB224" s="440" t="s">
        <v>347</v>
      </c>
      <c r="AC224" s="440">
        <v>2.5000000000000001E-3</v>
      </c>
      <c r="AD224" s="314" t="s">
        <v>63</v>
      </c>
      <c r="AE224" s="308"/>
      <c r="AF224" s="477"/>
      <c r="AO224" s="488"/>
      <c r="BS224" s="157" t="str">
        <f>IF('INPUT &amp; OUTPUT'!$B$14="Reconfiguration of Lot",AK224,IF('INPUT &amp; OUTPUT'!$B$14="Material Change of Use",E224,""))</f>
        <v/>
      </c>
      <c r="BT224" s="161"/>
      <c r="BU224" s="161"/>
      <c r="BV224" s="161"/>
      <c r="BW224" s="157" t="str">
        <f>IF('INPUT &amp; OUTPUT'!$B$14="Reconfiguration of Lot",IF(AK224&lt;&gt;"",$AO$8,""),IF('INPUT &amp; OUTPUT'!$B$14="Material Change of Use",I224,""))</f>
        <v/>
      </c>
      <c r="BX224" s="161"/>
      <c r="BY224" s="161"/>
      <c r="BZ224" s="157" t="str">
        <f>IF('INPUT &amp; OUTPUT'!$B$14="Reconfiguration of Lot",IF(BW224&lt;&gt;"",$AR$8,""),IF('INPUT &amp; OUTPUT'!$B$14="Material Change of Use",L224,""))</f>
        <v/>
      </c>
      <c r="CA224" s="157" t="str">
        <f>IF('INPUT &amp; OUTPUT'!$B$14="Reconfiguration of Lot",IF(BW224&lt;&gt;"",$AS$8,""),IF('INPUT &amp; OUTPUT'!$B$14="Material Change of Use",M224,""))</f>
        <v/>
      </c>
      <c r="CB224" s="157" t="str">
        <f>IF('INPUT &amp; OUTPUT'!$B$14="Reconfiguration of Lot",AT224,IF('INPUT &amp; OUTPUT'!$B$14="Material Change of Use",N224,""))</f>
        <v/>
      </c>
      <c r="CC224" s="196"/>
      <c r="CD224" s="157" t="str">
        <f>IF('INPUT &amp; OUTPUT'!$B$14="Reconfiguration of Lot",AV224,IF('INPUT &amp; OUTPUT'!$B$14="Material Change of Use",P224,""))</f>
        <v/>
      </c>
      <c r="CE224" s="157" t="str">
        <f>IF('INPUT &amp; OUTPUT'!$B$14="Reconfiguration of Lot",AW224,IF('INPUT &amp; OUTPUT'!$B$14="Material Change of Use",Q224,""))</f>
        <v/>
      </c>
      <c r="CF224" s="157" t="str">
        <f>IF('INPUT &amp; OUTPUT'!$B$14="Reconfiguration of Lot",AX224,IF('INPUT &amp; OUTPUT'!$B$14="Material Change of Use",R224,""))</f>
        <v/>
      </c>
      <c r="CG224" s="196"/>
      <c r="CH224" s="157" t="str">
        <f>IF('INPUT &amp; OUTPUT'!$B$14="Reconfiguration of Lot",BA224,IF('INPUT &amp; OUTPUT'!$B$14="Material Change of Use",T224,""))</f>
        <v/>
      </c>
      <c r="CI224" s="157" t="str">
        <f>IF('INPUT &amp; OUTPUT'!$B$14="Reconfiguration of Lot",BB224,IF('INPUT &amp; OUTPUT'!$B$14="Material Change of Use",U224,""))</f>
        <v/>
      </c>
      <c r="CJ224" s="157" t="str">
        <f>IF('INPUT &amp; OUTPUT'!$B$14="Reconfiguration of Lot",BC224,IF('INPUT &amp; OUTPUT'!$B$14="Material Change of Use",V224,""))</f>
        <v/>
      </c>
      <c r="CK224" s="196"/>
      <c r="CL224" s="236"/>
      <c r="CM224" s="239"/>
      <c r="CN224" s="157" t="str">
        <f>IF('INPUT &amp; OUTPUT'!$B$14="Reconfiguration of Lot",BG224,IF('INPUT &amp; OUTPUT'!$B$14="Material Change of Use",X224,""))</f>
        <v/>
      </c>
      <c r="CO224" s="199" t="str">
        <f>IF('INPUT &amp; OUTPUT'!$B$14="Reconfiguration of Lot",BH224,IF('INPUT &amp; OUTPUT'!$B$14="Material Change of Use",Y224,""))</f>
        <v/>
      </c>
      <c r="CP224" s="157" t="str">
        <f>IF('INPUT &amp; OUTPUT'!$B$14="Reconfiguration of Lot",BI224,IF('INPUT &amp; OUTPUT'!$B$14="Material Change of Use",Z224,""))</f>
        <v/>
      </c>
      <c r="CQ224" s="161"/>
      <c r="CR224" s="244" t="str">
        <f>IF('INPUT &amp; OUTPUT'!$B$14="Reconfiguration of Lot",BJ224,IF('INPUT &amp; OUTPUT'!$B$14="Material Change of Use",AB224,""))</f>
        <v/>
      </c>
      <c r="CS224" s="198" t="str">
        <f>IF('INPUT &amp; OUTPUT'!$B$14="Reconfiguration of Lot",BK224,IF('INPUT &amp; OUTPUT'!$B$14="Material Change of Use",AC224,""))</f>
        <v/>
      </c>
      <c r="CT224" s="199" t="str">
        <f>IF('INPUT &amp; OUTPUT'!$B$14="Reconfiguration of Lot",BL224,IF('INPUT &amp; OUTPUT'!$B$14="Material Change of Use",AD224,""))</f>
        <v/>
      </c>
      <c r="CU224" s="161"/>
      <c r="CV224" s="161"/>
      <c r="CW224" s="160"/>
    </row>
    <row r="225" spans="3:101" ht="12.75" customHeight="1" x14ac:dyDescent="0.25">
      <c r="C225" s="313" t="s">
        <v>536</v>
      </c>
      <c r="D225" s="313" t="s">
        <v>536</v>
      </c>
      <c r="E225" s="314" t="s">
        <v>400</v>
      </c>
      <c r="F225" s="309"/>
      <c r="G225" s="439"/>
      <c r="H225" s="439"/>
      <c r="I225" s="314" t="s">
        <v>400</v>
      </c>
      <c r="J225" s="439"/>
      <c r="K225" s="439"/>
      <c r="L225" s="440" t="s">
        <v>399</v>
      </c>
      <c r="M225" s="440">
        <v>0.184</v>
      </c>
      <c r="N225" s="559" t="s">
        <v>93</v>
      </c>
      <c r="O225" s="311"/>
      <c r="P225" s="440" t="s">
        <v>238</v>
      </c>
      <c r="Q225" s="440">
        <v>0</v>
      </c>
      <c r="R225" s="559" t="s">
        <v>93</v>
      </c>
      <c r="S225" s="311"/>
      <c r="T225" s="440" t="s">
        <v>92</v>
      </c>
      <c r="U225" s="440">
        <v>0</v>
      </c>
      <c r="V225" s="316" t="s">
        <v>591</v>
      </c>
      <c r="W225" s="416"/>
      <c r="X225" s="417" t="s">
        <v>591</v>
      </c>
      <c r="Y225" s="417" t="s">
        <v>0</v>
      </c>
      <c r="Z225" s="316" t="s">
        <v>253</v>
      </c>
      <c r="AA225" s="463"/>
      <c r="AB225" s="440" t="s">
        <v>347</v>
      </c>
      <c r="AC225" s="440">
        <v>2.5000000000000001E-3</v>
      </c>
      <c r="AD225" s="314" t="s">
        <v>63</v>
      </c>
      <c r="AE225" s="308"/>
      <c r="AF225" s="477"/>
      <c r="AO225" s="488"/>
      <c r="BS225" s="157" t="str">
        <f>IF('INPUT &amp; OUTPUT'!$B$14="Reconfiguration of Lot",AK225,IF('INPUT &amp; OUTPUT'!$B$14="Material Change of Use",E225,""))</f>
        <v/>
      </c>
      <c r="BT225" s="161"/>
      <c r="BU225" s="161"/>
      <c r="BV225" s="161"/>
      <c r="BW225" s="157" t="str">
        <f>IF('INPUT &amp; OUTPUT'!$B$14="Reconfiguration of Lot",IF(AK225&lt;&gt;"",$AO$8,""),IF('INPUT &amp; OUTPUT'!$B$14="Material Change of Use",I225,""))</f>
        <v/>
      </c>
      <c r="BX225" s="161"/>
      <c r="BY225" s="161"/>
      <c r="BZ225" s="157" t="str">
        <f>IF('INPUT &amp; OUTPUT'!$B$14="Reconfiguration of Lot",IF(BW225&lt;&gt;"",$AR$8,""),IF('INPUT &amp; OUTPUT'!$B$14="Material Change of Use",L225,""))</f>
        <v/>
      </c>
      <c r="CA225" s="157" t="str">
        <f>IF('INPUT &amp; OUTPUT'!$B$14="Reconfiguration of Lot",IF(BW225&lt;&gt;"",$AS$8,""),IF('INPUT &amp; OUTPUT'!$B$14="Material Change of Use",M225,""))</f>
        <v/>
      </c>
      <c r="CB225" s="157" t="str">
        <f>IF('INPUT &amp; OUTPUT'!$B$14="Reconfiguration of Lot",AT225,IF('INPUT &amp; OUTPUT'!$B$14="Material Change of Use",N225,""))</f>
        <v/>
      </c>
      <c r="CC225" s="196"/>
      <c r="CD225" s="157" t="str">
        <f>IF('INPUT &amp; OUTPUT'!$B$14="Reconfiguration of Lot",AV225,IF('INPUT &amp; OUTPUT'!$B$14="Material Change of Use",P225,""))</f>
        <v/>
      </c>
      <c r="CE225" s="157" t="str">
        <f>IF('INPUT &amp; OUTPUT'!$B$14="Reconfiguration of Lot",AW225,IF('INPUT &amp; OUTPUT'!$B$14="Material Change of Use",Q225,""))</f>
        <v/>
      </c>
      <c r="CF225" s="157" t="str">
        <f>IF('INPUT &amp; OUTPUT'!$B$14="Reconfiguration of Lot",AX225,IF('INPUT &amp; OUTPUT'!$B$14="Material Change of Use",R225,""))</f>
        <v/>
      </c>
      <c r="CG225" s="196"/>
      <c r="CH225" s="157" t="str">
        <f>IF('INPUT &amp; OUTPUT'!$B$14="Reconfiguration of Lot",BA225,IF('INPUT &amp; OUTPUT'!$B$14="Material Change of Use",T225,""))</f>
        <v/>
      </c>
      <c r="CI225" s="157" t="str">
        <f>IF('INPUT &amp; OUTPUT'!$B$14="Reconfiguration of Lot",BB225,IF('INPUT &amp; OUTPUT'!$B$14="Material Change of Use",U225,""))</f>
        <v/>
      </c>
      <c r="CJ225" s="157" t="str">
        <f>IF('INPUT &amp; OUTPUT'!$B$14="Reconfiguration of Lot",BC225,IF('INPUT &amp; OUTPUT'!$B$14="Material Change of Use",V225,""))</f>
        <v/>
      </c>
      <c r="CK225" s="196"/>
      <c r="CL225" s="236"/>
      <c r="CM225" s="239"/>
      <c r="CN225" s="157" t="str">
        <f>IF('INPUT &amp; OUTPUT'!$B$14="Reconfiguration of Lot",BG225,IF('INPUT &amp; OUTPUT'!$B$14="Material Change of Use",X225,""))</f>
        <v/>
      </c>
      <c r="CO225" s="199" t="str">
        <f>IF('INPUT &amp; OUTPUT'!$B$14="Reconfiguration of Lot",BH225,IF('INPUT &amp; OUTPUT'!$B$14="Material Change of Use",Y225,""))</f>
        <v/>
      </c>
      <c r="CP225" s="157" t="str">
        <f>IF('INPUT &amp; OUTPUT'!$B$14="Reconfiguration of Lot",BI225,IF('INPUT &amp; OUTPUT'!$B$14="Material Change of Use",Z225,""))</f>
        <v/>
      </c>
      <c r="CQ225" s="161"/>
      <c r="CR225" s="244" t="str">
        <f>IF('INPUT &amp; OUTPUT'!$B$14="Reconfiguration of Lot",BJ225,IF('INPUT &amp; OUTPUT'!$B$14="Material Change of Use",AB225,""))</f>
        <v/>
      </c>
      <c r="CS225" s="198" t="str">
        <f>IF('INPUT &amp; OUTPUT'!$B$14="Reconfiguration of Lot",BK225,IF('INPUT &amp; OUTPUT'!$B$14="Material Change of Use",AC225,""))</f>
        <v/>
      </c>
      <c r="CT225" s="199" t="str">
        <f>IF('INPUT &amp; OUTPUT'!$B$14="Reconfiguration of Lot",BL225,IF('INPUT &amp; OUTPUT'!$B$14="Material Change of Use",AD225,""))</f>
        <v/>
      </c>
      <c r="CU225" s="161"/>
      <c r="CV225" s="161"/>
      <c r="CW225" s="160"/>
    </row>
    <row r="226" spans="3:101" ht="12.75" customHeight="1" x14ac:dyDescent="0.25">
      <c r="C226" s="313" t="s">
        <v>536</v>
      </c>
      <c r="D226" s="313" t="s">
        <v>536</v>
      </c>
      <c r="E226" s="314" t="s">
        <v>401</v>
      </c>
      <c r="F226" s="416"/>
      <c r="G226" s="416"/>
      <c r="H226" s="416"/>
      <c r="I226" s="314" t="s">
        <v>401</v>
      </c>
      <c r="J226" s="439"/>
      <c r="K226" s="439"/>
      <c r="L226" s="440" t="s">
        <v>399</v>
      </c>
      <c r="M226" s="440">
        <v>0.14899999999999999</v>
      </c>
      <c r="N226" s="559" t="s">
        <v>93</v>
      </c>
      <c r="O226" s="311"/>
      <c r="P226" s="440" t="s">
        <v>238</v>
      </c>
      <c r="Q226" s="440">
        <v>0</v>
      </c>
      <c r="R226" s="559" t="s">
        <v>93</v>
      </c>
      <c r="S226" s="311"/>
      <c r="T226" s="440" t="s">
        <v>92</v>
      </c>
      <c r="U226" s="440">
        <v>0</v>
      </c>
      <c r="V226" s="316" t="s">
        <v>591</v>
      </c>
      <c r="W226" s="416"/>
      <c r="X226" s="417" t="s">
        <v>591</v>
      </c>
      <c r="Y226" s="417" t="s">
        <v>0</v>
      </c>
      <c r="Z226" s="316" t="s">
        <v>253</v>
      </c>
      <c r="AA226" s="463"/>
      <c r="AB226" s="440" t="s">
        <v>347</v>
      </c>
      <c r="AC226" s="440">
        <v>2.5000000000000001E-3</v>
      </c>
      <c r="AD226" s="314" t="s">
        <v>63</v>
      </c>
      <c r="AE226" s="308"/>
      <c r="AF226" s="477"/>
      <c r="AO226" s="488"/>
      <c r="BS226" s="157" t="str">
        <f>IF('INPUT &amp; OUTPUT'!$B$14="Reconfiguration of Lot",AK226,IF('INPUT &amp; OUTPUT'!$B$14="Material Change of Use",E226,""))</f>
        <v/>
      </c>
      <c r="BT226" s="161"/>
      <c r="BU226" s="161"/>
      <c r="BV226" s="161"/>
      <c r="BW226" s="157" t="str">
        <f>IF('INPUT &amp; OUTPUT'!$B$14="Reconfiguration of Lot",IF(AK226&lt;&gt;"",$AO$8,""),IF('INPUT &amp; OUTPUT'!$B$14="Material Change of Use",I226,""))</f>
        <v/>
      </c>
      <c r="BX226" s="161"/>
      <c r="BY226" s="161"/>
      <c r="BZ226" s="157" t="str">
        <f>IF('INPUT &amp; OUTPUT'!$B$14="Reconfiguration of Lot",IF(BW226&lt;&gt;"",$AR$8,""),IF('INPUT &amp; OUTPUT'!$B$14="Material Change of Use",L226,""))</f>
        <v/>
      </c>
      <c r="CA226" s="157" t="str">
        <f>IF('INPUT &amp; OUTPUT'!$B$14="Reconfiguration of Lot",IF(BW226&lt;&gt;"",$AS$8,""),IF('INPUT &amp; OUTPUT'!$B$14="Material Change of Use",M226,""))</f>
        <v/>
      </c>
      <c r="CB226" s="157" t="str">
        <f>IF('INPUT &amp; OUTPUT'!$B$14="Reconfiguration of Lot",AT226,IF('INPUT &amp; OUTPUT'!$B$14="Material Change of Use",N226,""))</f>
        <v/>
      </c>
      <c r="CC226" s="196"/>
      <c r="CD226" s="157" t="str">
        <f>IF('INPUT &amp; OUTPUT'!$B$14="Reconfiguration of Lot",AV226,IF('INPUT &amp; OUTPUT'!$B$14="Material Change of Use",P226,""))</f>
        <v/>
      </c>
      <c r="CE226" s="157" t="str">
        <f>IF('INPUT &amp; OUTPUT'!$B$14="Reconfiguration of Lot",AW226,IF('INPUT &amp; OUTPUT'!$B$14="Material Change of Use",Q226,""))</f>
        <v/>
      </c>
      <c r="CF226" s="157" t="str">
        <f>IF('INPUT &amp; OUTPUT'!$B$14="Reconfiguration of Lot",AX226,IF('INPUT &amp; OUTPUT'!$B$14="Material Change of Use",R226,""))</f>
        <v/>
      </c>
      <c r="CG226" s="196"/>
      <c r="CH226" s="157" t="str">
        <f>IF('INPUT &amp; OUTPUT'!$B$14="Reconfiguration of Lot",BA226,IF('INPUT &amp; OUTPUT'!$B$14="Material Change of Use",T226,""))</f>
        <v/>
      </c>
      <c r="CI226" s="157" t="str">
        <f>IF('INPUT &amp; OUTPUT'!$B$14="Reconfiguration of Lot",BB226,IF('INPUT &amp; OUTPUT'!$B$14="Material Change of Use",U226,""))</f>
        <v/>
      </c>
      <c r="CJ226" s="157" t="str">
        <f>IF('INPUT &amp; OUTPUT'!$B$14="Reconfiguration of Lot",BC226,IF('INPUT &amp; OUTPUT'!$B$14="Material Change of Use",V226,""))</f>
        <v/>
      </c>
      <c r="CK226" s="196"/>
      <c r="CL226" s="236"/>
      <c r="CM226" s="239"/>
      <c r="CN226" s="157" t="str">
        <f>IF('INPUT &amp; OUTPUT'!$B$14="Reconfiguration of Lot",BG226,IF('INPUT &amp; OUTPUT'!$B$14="Material Change of Use",X226,""))</f>
        <v/>
      </c>
      <c r="CO226" s="199" t="str">
        <f>IF('INPUT &amp; OUTPUT'!$B$14="Reconfiguration of Lot",BH226,IF('INPUT &amp; OUTPUT'!$B$14="Material Change of Use",Y226,""))</f>
        <v/>
      </c>
      <c r="CP226" s="157" t="str">
        <f>IF('INPUT &amp; OUTPUT'!$B$14="Reconfiguration of Lot",BI226,IF('INPUT &amp; OUTPUT'!$B$14="Material Change of Use",Z226,""))</f>
        <v/>
      </c>
      <c r="CQ226" s="161"/>
      <c r="CR226" s="244" t="str">
        <f>IF('INPUT &amp; OUTPUT'!$B$14="Reconfiguration of Lot",BJ226,IF('INPUT &amp; OUTPUT'!$B$14="Material Change of Use",AB226,""))</f>
        <v/>
      </c>
      <c r="CS226" s="198" t="str">
        <f>IF('INPUT &amp; OUTPUT'!$B$14="Reconfiguration of Lot",BK226,IF('INPUT &amp; OUTPUT'!$B$14="Material Change of Use",AC226,""))</f>
        <v/>
      </c>
      <c r="CT226" s="199" t="str">
        <f>IF('INPUT &amp; OUTPUT'!$B$14="Reconfiguration of Lot",BL226,IF('INPUT &amp; OUTPUT'!$B$14="Material Change of Use",AD226,""))</f>
        <v/>
      </c>
      <c r="CU226" s="161"/>
      <c r="CV226" s="161"/>
      <c r="CW226" s="160"/>
    </row>
    <row r="227" spans="3:101" ht="12.75" customHeight="1" x14ac:dyDescent="0.25">
      <c r="C227" s="313" t="s">
        <v>536</v>
      </c>
      <c r="D227" s="313" t="s">
        <v>536</v>
      </c>
      <c r="E227" s="314" t="s">
        <v>402</v>
      </c>
      <c r="F227" s="439"/>
      <c r="G227" s="439"/>
      <c r="H227" s="439"/>
      <c r="I227" s="314" t="s">
        <v>402</v>
      </c>
      <c r="J227" s="439"/>
      <c r="K227" s="439"/>
      <c r="L227" s="440" t="s">
        <v>399</v>
      </c>
      <c r="M227" s="440">
        <v>0.11799999999999999</v>
      </c>
      <c r="N227" s="559" t="s">
        <v>93</v>
      </c>
      <c r="O227" s="311"/>
      <c r="P227" s="440" t="s">
        <v>238</v>
      </c>
      <c r="Q227" s="440">
        <v>0</v>
      </c>
      <c r="R227" s="559" t="s">
        <v>93</v>
      </c>
      <c r="S227" s="311"/>
      <c r="T227" s="440" t="s">
        <v>92</v>
      </c>
      <c r="U227" s="440">
        <v>0</v>
      </c>
      <c r="V227" s="316" t="s">
        <v>591</v>
      </c>
      <c r="W227" s="416"/>
      <c r="X227" s="417" t="s">
        <v>591</v>
      </c>
      <c r="Y227" s="417" t="s">
        <v>0</v>
      </c>
      <c r="Z227" s="316" t="s">
        <v>253</v>
      </c>
      <c r="AA227" s="463"/>
      <c r="AB227" s="440" t="s">
        <v>347</v>
      </c>
      <c r="AC227" s="440">
        <v>2.5000000000000001E-3</v>
      </c>
      <c r="AD227" s="314" t="s">
        <v>63</v>
      </c>
      <c r="AE227" s="308"/>
      <c r="AF227" s="477"/>
      <c r="AO227" s="488"/>
      <c r="BS227" s="157" t="str">
        <f>IF('INPUT &amp; OUTPUT'!$B$14="Reconfiguration of Lot",AK227,IF('INPUT &amp; OUTPUT'!$B$14="Material Change of Use",E227,""))</f>
        <v/>
      </c>
      <c r="BT227" s="161"/>
      <c r="BU227" s="161"/>
      <c r="BV227" s="161"/>
      <c r="BW227" s="157" t="str">
        <f>IF('INPUT &amp; OUTPUT'!$B$14="Reconfiguration of Lot",IF(AK227&lt;&gt;"",$AO$8,""),IF('INPUT &amp; OUTPUT'!$B$14="Material Change of Use",I227,""))</f>
        <v/>
      </c>
      <c r="BX227" s="161"/>
      <c r="BY227" s="161"/>
      <c r="BZ227" s="157" t="str">
        <f>IF('INPUT &amp; OUTPUT'!$B$14="Reconfiguration of Lot",IF(BW227&lt;&gt;"",$AR$8,""),IF('INPUT &amp; OUTPUT'!$B$14="Material Change of Use",L227,""))</f>
        <v/>
      </c>
      <c r="CA227" s="157" t="str">
        <f>IF('INPUT &amp; OUTPUT'!$B$14="Reconfiguration of Lot",IF(BW227&lt;&gt;"",$AS$8,""),IF('INPUT &amp; OUTPUT'!$B$14="Material Change of Use",M227,""))</f>
        <v/>
      </c>
      <c r="CB227" s="157" t="str">
        <f>IF('INPUT &amp; OUTPUT'!$B$14="Reconfiguration of Lot",AT227,IF('INPUT &amp; OUTPUT'!$B$14="Material Change of Use",N227,""))</f>
        <v/>
      </c>
      <c r="CC227" s="196"/>
      <c r="CD227" s="157" t="str">
        <f>IF('INPUT &amp; OUTPUT'!$B$14="Reconfiguration of Lot",AV227,IF('INPUT &amp; OUTPUT'!$B$14="Material Change of Use",P227,""))</f>
        <v/>
      </c>
      <c r="CE227" s="157" t="str">
        <f>IF('INPUT &amp; OUTPUT'!$B$14="Reconfiguration of Lot",AW227,IF('INPUT &amp; OUTPUT'!$B$14="Material Change of Use",Q227,""))</f>
        <v/>
      </c>
      <c r="CF227" s="157" t="str">
        <f>IF('INPUT &amp; OUTPUT'!$B$14="Reconfiguration of Lot",AX227,IF('INPUT &amp; OUTPUT'!$B$14="Material Change of Use",R227,""))</f>
        <v/>
      </c>
      <c r="CG227" s="196"/>
      <c r="CH227" s="157" t="str">
        <f>IF('INPUT &amp; OUTPUT'!$B$14="Reconfiguration of Lot",BA227,IF('INPUT &amp; OUTPUT'!$B$14="Material Change of Use",T227,""))</f>
        <v/>
      </c>
      <c r="CI227" s="157" t="str">
        <f>IF('INPUT &amp; OUTPUT'!$B$14="Reconfiguration of Lot",BB227,IF('INPUT &amp; OUTPUT'!$B$14="Material Change of Use",U227,""))</f>
        <v/>
      </c>
      <c r="CJ227" s="157" t="str">
        <f>IF('INPUT &amp; OUTPUT'!$B$14="Reconfiguration of Lot",BC227,IF('INPUT &amp; OUTPUT'!$B$14="Material Change of Use",V227,""))</f>
        <v/>
      </c>
      <c r="CK227" s="196"/>
      <c r="CL227" s="236"/>
      <c r="CM227" s="239"/>
      <c r="CN227" s="157" t="str">
        <f>IF('INPUT &amp; OUTPUT'!$B$14="Reconfiguration of Lot",BG227,IF('INPUT &amp; OUTPUT'!$B$14="Material Change of Use",X227,""))</f>
        <v/>
      </c>
      <c r="CO227" s="199" t="str">
        <f>IF('INPUT &amp; OUTPUT'!$B$14="Reconfiguration of Lot",BH227,IF('INPUT &amp; OUTPUT'!$B$14="Material Change of Use",Y227,""))</f>
        <v/>
      </c>
      <c r="CP227" s="157" t="str">
        <f>IF('INPUT &amp; OUTPUT'!$B$14="Reconfiguration of Lot",BI227,IF('INPUT &amp; OUTPUT'!$B$14="Material Change of Use",Z227,""))</f>
        <v/>
      </c>
      <c r="CQ227" s="161"/>
      <c r="CR227" s="244" t="str">
        <f>IF('INPUT &amp; OUTPUT'!$B$14="Reconfiguration of Lot",BJ227,IF('INPUT &amp; OUTPUT'!$B$14="Material Change of Use",AB227,""))</f>
        <v/>
      </c>
      <c r="CS227" s="198" t="str">
        <f>IF('INPUT &amp; OUTPUT'!$B$14="Reconfiguration of Lot",BK227,IF('INPUT &amp; OUTPUT'!$B$14="Material Change of Use",AC227,""))</f>
        <v/>
      </c>
      <c r="CT227" s="199" t="str">
        <f>IF('INPUT &amp; OUTPUT'!$B$14="Reconfiguration of Lot",BL227,IF('INPUT &amp; OUTPUT'!$B$14="Material Change of Use",AD227,""))</f>
        <v/>
      </c>
      <c r="CU227" s="161"/>
      <c r="CV227" s="161"/>
      <c r="CW227" s="160"/>
    </row>
    <row r="228" spans="3:101" ht="12.75" customHeight="1" x14ac:dyDescent="0.25">
      <c r="C228" s="313" t="s">
        <v>300</v>
      </c>
      <c r="D228" s="313" t="s">
        <v>300</v>
      </c>
      <c r="E228" s="314" t="s">
        <v>598</v>
      </c>
      <c r="F228" s="309"/>
      <c r="G228" s="439"/>
      <c r="H228" s="439"/>
      <c r="I228" s="314" t="s">
        <v>300</v>
      </c>
      <c r="J228" s="439"/>
      <c r="K228" s="439"/>
      <c r="L228" s="440" t="s">
        <v>392</v>
      </c>
      <c r="M228" s="440">
        <v>8.6999999999999994E-2</v>
      </c>
      <c r="N228" s="314" t="s">
        <v>93</v>
      </c>
      <c r="O228" s="439"/>
      <c r="P228" s="440" t="s">
        <v>238</v>
      </c>
      <c r="Q228" s="440">
        <v>0</v>
      </c>
      <c r="R228" s="314" t="s">
        <v>175</v>
      </c>
      <c r="S228" s="439"/>
      <c r="T228" s="440" t="s">
        <v>387</v>
      </c>
      <c r="U228" s="440">
        <v>1.3999999999999999E-2</v>
      </c>
      <c r="V228" s="316" t="s">
        <v>591</v>
      </c>
      <c r="W228" s="416"/>
      <c r="X228" s="417" t="s">
        <v>591</v>
      </c>
      <c r="Y228" s="417" t="s">
        <v>0</v>
      </c>
      <c r="Z228" s="316" t="s">
        <v>253</v>
      </c>
      <c r="AA228" s="463"/>
      <c r="AB228" s="440" t="s">
        <v>347</v>
      </c>
      <c r="AC228" s="440">
        <v>2.5000000000000001E-3</v>
      </c>
      <c r="AD228" s="314" t="s">
        <v>61</v>
      </c>
      <c r="AE228" s="308"/>
      <c r="AF228" s="477"/>
      <c r="AO228" s="488"/>
      <c r="BS228" s="157" t="str">
        <f>IF('INPUT &amp; OUTPUT'!$B$14="Reconfiguration of Lot",AK228,IF('INPUT &amp; OUTPUT'!$B$14="Material Change of Use",E228,""))</f>
        <v/>
      </c>
      <c r="BT228" s="161"/>
      <c r="BU228" s="161"/>
      <c r="BV228" s="161"/>
      <c r="BW228" s="157" t="str">
        <f>IF('INPUT &amp; OUTPUT'!$B$14="Reconfiguration of Lot",IF(AK228&lt;&gt;"",$AO$8,""),IF('INPUT &amp; OUTPUT'!$B$14="Material Change of Use",I228,""))</f>
        <v/>
      </c>
      <c r="BX228" s="161"/>
      <c r="BY228" s="161"/>
      <c r="BZ228" s="157" t="str">
        <f>IF('INPUT &amp; OUTPUT'!$B$14="Reconfiguration of Lot",IF(BW228&lt;&gt;"",$AR$8,""),IF('INPUT &amp; OUTPUT'!$B$14="Material Change of Use",L228,""))</f>
        <v/>
      </c>
      <c r="CA228" s="157" t="str">
        <f>IF('INPUT &amp; OUTPUT'!$B$14="Reconfiguration of Lot",IF(BW228&lt;&gt;"",$AS$8,""),IF('INPUT &amp; OUTPUT'!$B$14="Material Change of Use",M228,""))</f>
        <v/>
      </c>
      <c r="CB228" s="157" t="str">
        <f>IF('INPUT &amp; OUTPUT'!$B$14="Reconfiguration of Lot",AT228,IF('INPUT &amp; OUTPUT'!$B$14="Material Change of Use",N228,""))</f>
        <v/>
      </c>
      <c r="CC228" s="196"/>
      <c r="CD228" s="157" t="str">
        <f>IF('INPUT &amp; OUTPUT'!$B$14="Reconfiguration of Lot",AV228,IF('INPUT &amp; OUTPUT'!$B$14="Material Change of Use",P228,""))</f>
        <v/>
      </c>
      <c r="CE228" s="157" t="str">
        <f>IF('INPUT &amp; OUTPUT'!$B$14="Reconfiguration of Lot",AW228,IF('INPUT &amp; OUTPUT'!$B$14="Material Change of Use",Q228,""))</f>
        <v/>
      </c>
      <c r="CF228" s="157" t="str">
        <f>IF('INPUT &amp; OUTPUT'!$B$14="Reconfiguration of Lot",AX228,IF('INPUT &amp; OUTPUT'!$B$14="Material Change of Use",R228,""))</f>
        <v/>
      </c>
      <c r="CG228" s="196"/>
      <c r="CH228" s="157" t="str">
        <f>IF('INPUT &amp; OUTPUT'!$B$14="Reconfiguration of Lot",BA228,IF('INPUT &amp; OUTPUT'!$B$14="Material Change of Use",T228,""))</f>
        <v/>
      </c>
      <c r="CI228" s="157" t="str">
        <f>IF('INPUT &amp; OUTPUT'!$B$14="Reconfiguration of Lot",BB228,IF('INPUT &amp; OUTPUT'!$B$14="Material Change of Use",U228,""))</f>
        <v/>
      </c>
      <c r="CJ228" s="157" t="str">
        <f>IF('INPUT &amp; OUTPUT'!$B$14="Reconfiguration of Lot",BC228,IF('INPUT &amp; OUTPUT'!$B$14="Material Change of Use",V228,""))</f>
        <v/>
      </c>
      <c r="CK228" s="196"/>
      <c r="CL228" s="236"/>
      <c r="CM228" s="239"/>
      <c r="CN228" s="157" t="str">
        <f>IF('INPUT &amp; OUTPUT'!$B$14="Reconfiguration of Lot",BG228,IF('INPUT &amp; OUTPUT'!$B$14="Material Change of Use",X228,""))</f>
        <v/>
      </c>
      <c r="CO228" s="199" t="str">
        <f>IF('INPUT &amp; OUTPUT'!$B$14="Reconfiguration of Lot",BH228,IF('INPUT &amp; OUTPUT'!$B$14="Material Change of Use",Y228,""))</f>
        <v/>
      </c>
      <c r="CP228" s="157" t="str">
        <f>IF('INPUT &amp; OUTPUT'!$B$14="Reconfiguration of Lot",BI228,IF('INPUT &amp; OUTPUT'!$B$14="Material Change of Use",Z228,""))</f>
        <v/>
      </c>
      <c r="CQ228" s="161"/>
      <c r="CR228" s="244" t="str">
        <f>IF('INPUT &amp; OUTPUT'!$B$14="Reconfiguration of Lot",BJ228,IF('INPUT &amp; OUTPUT'!$B$14="Material Change of Use",AB228,""))</f>
        <v/>
      </c>
      <c r="CS228" s="198" t="str">
        <f>IF('INPUT &amp; OUTPUT'!$B$14="Reconfiguration of Lot",BK228,IF('INPUT &amp; OUTPUT'!$B$14="Material Change of Use",AC228,""))</f>
        <v/>
      </c>
      <c r="CT228" s="199" t="str">
        <f>IF('INPUT &amp; OUTPUT'!$B$14="Reconfiguration of Lot",BL228,IF('INPUT &amp; OUTPUT'!$B$14="Material Change of Use",AD228,""))</f>
        <v/>
      </c>
      <c r="CU228" s="161"/>
      <c r="CV228" s="161"/>
      <c r="CW228" s="160"/>
    </row>
    <row r="229" spans="3:101" ht="12.75" customHeight="1" x14ac:dyDescent="0.25">
      <c r="C229" s="313" t="s">
        <v>300</v>
      </c>
      <c r="D229" s="313" t="s">
        <v>300</v>
      </c>
      <c r="E229" s="314" t="s">
        <v>599</v>
      </c>
      <c r="F229" s="309"/>
      <c r="G229" s="439"/>
      <c r="H229" s="439"/>
      <c r="I229" s="314" t="s">
        <v>300</v>
      </c>
      <c r="J229" s="439"/>
      <c r="K229" s="439"/>
      <c r="L229" s="440" t="s">
        <v>392</v>
      </c>
      <c r="M229" s="440">
        <v>8.6999999999999994E-2</v>
      </c>
      <c r="N229" s="559" t="s">
        <v>93</v>
      </c>
      <c r="O229" s="311"/>
      <c r="P229" s="440" t="s">
        <v>238</v>
      </c>
      <c r="Q229" s="440">
        <v>0</v>
      </c>
      <c r="R229" s="559" t="s">
        <v>93</v>
      </c>
      <c r="S229" s="416"/>
      <c r="T229" s="440" t="s">
        <v>92</v>
      </c>
      <c r="U229" s="440">
        <v>0</v>
      </c>
      <c r="V229" s="316" t="s">
        <v>591</v>
      </c>
      <c r="W229" s="416"/>
      <c r="X229" s="417" t="s">
        <v>591</v>
      </c>
      <c r="Y229" s="417" t="s">
        <v>0</v>
      </c>
      <c r="Z229" s="316" t="s">
        <v>253</v>
      </c>
      <c r="AA229" s="463"/>
      <c r="AB229" s="440" t="s">
        <v>347</v>
      </c>
      <c r="AC229" s="440">
        <v>2.5000000000000001E-3</v>
      </c>
      <c r="AD229" s="314" t="s">
        <v>61</v>
      </c>
      <c r="AE229" s="308"/>
      <c r="AF229" s="477"/>
      <c r="AO229" s="488"/>
      <c r="BS229" s="157" t="str">
        <f>IF('INPUT &amp; OUTPUT'!$B$14="Reconfiguration of Lot",AK229,IF('INPUT &amp; OUTPUT'!$B$14="Material Change of Use",E229,""))</f>
        <v/>
      </c>
      <c r="BT229" s="161"/>
      <c r="BU229" s="161"/>
      <c r="BV229" s="161"/>
      <c r="BW229" s="157" t="str">
        <f>IF('INPUT &amp; OUTPUT'!$B$14="Reconfiguration of Lot",IF(AK229&lt;&gt;"",$AO$8,""),IF('INPUT &amp; OUTPUT'!$B$14="Material Change of Use",I229,""))</f>
        <v/>
      </c>
      <c r="BX229" s="161"/>
      <c r="BY229" s="161"/>
      <c r="BZ229" s="157" t="str">
        <f>IF('INPUT &amp; OUTPUT'!$B$14="Reconfiguration of Lot",IF(BW229&lt;&gt;"",$AR$8,""),IF('INPUT &amp; OUTPUT'!$B$14="Material Change of Use",L229,""))</f>
        <v/>
      </c>
      <c r="CA229" s="157" t="str">
        <f>IF('INPUT &amp; OUTPUT'!$B$14="Reconfiguration of Lot",IF(BW229&lt;&gt;"",$AS$8,""),IF('INPUT &amp; OUTPUT'!$B$14="Material Change of Use",M229,""))</f>
        <v/>
      </c>
      <c r="CB229" s="157" t="str">
        <f>IF('INPUT &amp; OUTPUT'!$B$14="Reconfiguration of Lot",AT229,IF('INPUT &amp; OUTPUT'!$B$14="Material Change of Use",N229,""))</f>
        <v/>
      </c>
      <c r="CC229" s="196"/>
      <c r="CD229" s="157" t="str">
        <f>IF('INPUT &amp; OUTPUT'!$B$14="Reconfiguration of Lot",AV229,IF('INPUT &amp; OUTPUT'!$B$14="Material Change of Use",P229,""))</f>
        <v/>
      </c>
      <c r="CE229" s="157" t="str">
        <f>IF('INPUT &amp; OUTPUT'!$B$14="Reconfiguration of Lot",AW229,IF('INPUT &amp; OUTPUT'!$B$14="Material Change of Use",Q229,""))</f>
        <v/>
      </c>
      <c r="CF229" s="157" t="str">
        <f>IF('INPUT &amp; OUTPUT'!$B$14="Reconfiguration of Lot",AX229,IF('INPUT &amp; OUTPUT'!$B$14="Material Change of Use",R229,""))</f>
        <v/>
      </c>
      <c r="CG229" s="196"/>
      <c r="CH229" s="157" t="str">
        <f>IF('INPUT &amp; OUTPUT'!$B$14="Reconfiguration of Lot",BA229,IF('INPUT &amp; OUTPUT'!$B$14="Material Change of Use",T229,""))</f>
        <v/>
      </c>
      <c r="CI229" s="157" t="str">
        <f>IF('INPUT &amp; OUTPUT'!$B$14="Reconfiguration of Lot",BB229,IF('INPUT &amp; OUTPUT'!$B$14="Material Change of Use",U229,""))</f>
        <v/>
      </c>
      <c r="CJ229" s="157" t="str">
        <f>IF('INPUT &amp; OUTPUT'!$B$14="Reconfiguration of Lot",BC229,IF('INPUT &amp; OUTPUT'!$B$14="Material Change of Use",V229,""))</f>
        <v/>
      </c>
      <c r="CK229" s="196"/>
      <c r="CL229" s="236"/>
      <c r="CM229" s="239"/>
      <c r="CN229" s="157" t="str">
        <f>IF('INPUT &amp; OUTPUT'!$B$14="Reconfiguration of Lot",BG229,IF('INPUT &amp; OUTPUT'!$B$14="Material Change of Use",X229,""))</f>
        <v/>
      </c>
      <c r="CO229" s="199" t="str">
        <f>IF('INPUT &amp; OUTPUT'!$B$14="Reconfiguration of Lot",BH229,IF('INPUT &amp; OUTPUT'!$B$14="Material Change of Use",Y229,""))</f>
        <v/>
      </c>
      <c r="CP229" s="157" t="str">
        <f>IF('INPUT &amp; OUTPUT'!$B$14="Reconfiguration of Lot",BI229,IF('INPUT &amp; OUTPUT'!$B$14="Material Change of Use",Z229,""))</f>
        <v/>
      </c>
      <c r="CQ229" s="161"/>
      <c r="CR229" s="244" t="str">
        <f>IF('INPUT &amp; OUTPUT'!$B$14="Reconfiguration of Lot",BJ229,IF('INPUT &amp; OUTPUT'!$B$14="Material Change of Use",AB229,""))</f>
        <v/>
      </c>
      <c r="CS229" s="198" t="str">
        <f>IF('INPUT &amp; OUTPUT'!$B$14="Reconfiguration of Lot",BK229,IF('INPUT &amp; OUTPUT'!$B$14="Material Change of Use",AC229,""))</f>
        <v/>
      </c>
      <c r="CT229" s="199" t="str">
        <f>IF('INPUT &amp; OUTPUT'!$B$14="Reconfiguration of Lot",BL229,IF('INPUT &amp; OUTPUT'!$B$14="Material Change of Use",AD229,""))</f>
        <v/>
      </c>
      <c r="CU229" s="161"/>
      <c r="CV229" s="161"/>
      <c r="CW229" s="160"/>
    </row>
    <row r="230" spans="3:101" ht="12.75" customHeight="1" x14ac:dyDescent="0.25">
      <c r="C230" s="437" t="s">
        <v>390</v>
      </c>
      <c r="D230" s="437" t="s">
        <v>389</v>
      </c>
      <c r="E230" s="316" t="s">
        <v>624</v>
      </c>
      <c r="F230" s="439"/>
      <c r="G230" s="439"/>
      <c r="H230" s="439"/>
      <c r="I230" s="316" t="s">
        <v>133</v>
      </c>
      <c r="J230" s="309"/>
      <c r="K230" s="309"/>
      <c r="L230" s="440" t="s">
        <v>18</v>
      </c>
      <c r="M230" s="440">
        <v>1.7</v>
      </c>
      <c r="N230" s="316" t="s">
        <v>133</v>
      </c>
      <c r="O230" s="309"/>
      <c r="P230" s="440" t="s">
        <v>387</v>
      </c>
      <c r="Q230" s="440">
        <v>0.1</v>
      </c>
      <c r="R230" s="316" t="s">
        <v>133</v>
      </c>
      <c r="S230" s="309"/>
      <c r="T230" s="440" t="s">
        <v>387</v>
      </c>
      <c r="U230" s="440">
        <v>2.7999999999999997E-2</v>
      </c>
      <c r="V230" s="316" t="s">
        <v>591</v>
      </c>
      <c r="W230" s="416"/>
      <c r="X230" s="417" t="s">
        <v>591</v>
      </c>
      <c r="Y230" s="417" t="s">
        <v>0</v>
      </c>
      <c r="Z230" s="316" t="s">
        <v>253</v>
      </c>
      <c r="AA230" s="310"/>
      <c r="AB230" s="440" t="s">
        <v>347</v>
      </c>
      <c r="AC230" s="440">
        <v>2.5000000000000001E-3</v>
      </c>
      <c r="AD230" s="316" t="s">
        <v>337</v>
      </c>
      <c r="AE230" s="309"/>
      <c r="AF230" s="477"/>
      <c r="AO230" s="488"/>
      <c r="BS230" s="157" t="str">
        <f>IF('INPUT &amp; OUTPUT'!$B$14="Reconfiguration of Lot",AK230,IF('INPUT &amp; OUTPUT'!$B$14="Material Change of Use",E230,""))</f>
        <v/>
      </c>
      <c r="BT230" s="161"/>
      <c r="BU230" s="161"/>
      <c r="BV230" s="161"/>
      <c r="BW230" s="157" t="str">
        <f>IF('INPUT &amp; OUTPUT'!$B$14="Reconfiguration of Lot",IF(AK230&lt;&gt;"",$AO$8,""),IF('INPUT &amp; OUTPUT'!$B$14="Material Change of Use",I230,""))</f>
        <v/>
      </c>
      <c r="BX230" s="161"/>
      <c r="BY230" s="161"/>
      <c r="BZ230" s="157" t="str">
        <f>IF('INPUT &amp; OUTPUT'!$B$14="Reconfiguration of Lot",IF(BW230&lt;&gt;"",$AR$8,""),IF('INPUT &amp; OUTPUT'!$B$14="Material Change of Use",L230,""))</f>
        <v/>
      </c>
      <c r="CA230" s="157" t="str">
        <f>IF('INPUT &amp; OUTPUT'!$B$14="Reconfiguration of Lot",IF(BW230&lt;&gt;"",$AS$8,""),IF('INPUT &amp; OUTPUT'!$B$14="Material Change of Use",M230,""))</f>
        <v/>
      </c>
      <c r="CB230" s="157" t="str">
        <f>IF('INPUT &amp; OUTPUT'!$B$14="Reconfiguration of Lot",AT230,IF('INPUT &amp; OUTPUT'!$B$14="Material Change of Use",N230,""))</f>
        <v/>
      </c>
      <c r="CC230" s="196"/>
      <c r="CD230" s="157" t="str">
        <f>IF('INPUT &amp; OUTPUT'!$B$14="Reconfiguration of Lot",AV230,IF('INPUT &amp; OUTPUT'!$B$14="Material Change of Use",P230,""))</f>
        <v/>
      </c>
      <c r="CE230" s="157" t="str">
        <f>IF('INPUT &amp; OUTPUT'!$B$14="Reconfiguration of Lot",AW230,IF('INPUT &amp; OUTPUT'!$B$14="Material Change of Use",Q230,""))</f>
        <v/>
      </c>
      <c r="CF230" s="157" t="str">
        <f>IF('INPUT &amp; OUTPUT'!$B$14="Reconfiguration of Lot",AX230,IF('INPUT &amp; OUTPUT'!$B$14="Material Change of Use",R230,""))</f>
        <v/>
      </c>
      <c r="CG230" s="196"/>
      <c r="CH230" s="157" t="str">
        <f>IF('INPUT &amp; OUTPUT'!$B$14="Reconfiguration of Lot",BA230,IF('INPUT &amp; OUTPUT'!$B$14="Material Change of Use",T230,""))</f>
        <v/>
      </c>
      <c r="CI230" s="157" t="str">
        <f>IF('INPUT &amp; OUTPUT'!$B$14="Reconfiguration of Lot",BB230,IF('INPUT &amp; OUTPUT'!$B$14="Material Change of Use",U230,""))</f>
        <v/>
      </c>
      <c r="CJ230" s="157" t="str">
        <f>IF('INPUT &amp; OUTPUT'!$B$14="Reconfiguration of Lot",BC230,IF('INPUT &amp; OUTPUT'!$B$14="Material Change of Use",V230,""))</f>
        <v/>
      </c>
      <c r="CK230" s="196"/>
      <c r="CL230" s="236"/>
      <c r="CM230" s="239"/>
      <c r="CN230" s="157" t="str">
        <f>IF('INPUT &amp; OUTPUT'!$B$14="Reconfiguration of Lot",BG230,IF('INPUT &amp; OUTPUT'!$B$14="Material Change of Use",X230,""))</f>
        <v/>
      </c>
      <c r="CO230" s="199" t="str">
        <f>IF('INPUT &amp; OUTPUT'!$B$14="Reconfiguration of Lot",BH230,IF('INPUT &amp; OUTPUT'!$B$14="Material Change of Use",Y230,""))</f>
        <v/>
      </c>
      <c r="CP230" s="157" t="str">
        <f>IF('INPUT &amp; OUTPUT'!$B$14="Reconfiguration of Lot",BI230,IF('INPUT &amp; OUTPUT'!$B$14="Material Change of Use",Z230,""))</f>
        <v/>
      </c>
      <c r="CQ230" s="161"/>
      <c r="CR230" s="244" t="str">
        <f>IF('INPUT &amp; OUTPUT'!$B$14="Reconfiguration of Lot",BJ230,IF('INPUT &amp; OUTPUT'!$B$14="Material Change of Use",AB230,""))</f>
        <v/>
      </c>
      <c r="CS230" s="198" t="str">
        <f>IF('INPUT &amp; OUTPUT'!$B$14="Reconfiguration of Lot",BK230,IF('INPUT &amp; OUTPUT'!$B$14="Material Change of Use",AC230,""))</f>
        <v/>
      </c>
      <c r="CT230" s="199" t="str">
        <f>IF('INPUT &amp; OUTPUT'!$B$14="Reconfiguration of Lot",BL230,IF('INPUT &amp; OUTPUT'!$B$14="Material Change of Use",AD230,""))</f>
        <v/>
      </c>
      <c r="CU230" s="161"/>
      <c r="CV230" s="161"/>
      <c r="CW230" s="160"/>
    </row>
    <row r="231" spans="3:101" ht="12.75" customHeight="1" x14ac:dyDescent="0.25">
      <c r="C231" s="437" t="s">
        <v>537</v>
      </c>
      <c r="D231" s="437" t="s">
        <v>631</v>
      </c>
      <c r="E231" s="316" t="s">
        <v>850</v>
      </c>
      <c r="F231" s="309"/>
      <c r="G231" s="439"/>
      <c r="H231" s="439"/>
      <c r="I231" s="316" t="s">
        <v>202</v>
      </c>
      <c r="J231" s="311"/>
      <c r="K231" s="311"/>
      <c r="L231" s="440" t="s">
        <v>392</v>
      </c>
      <c r="M231" s="440">
        <v>2.2000000000000002E-2</v>
      </c>
      <c r="N231" s="314" t="s">
        <v>93</v>
      </c>
      <c r="O231" s="311"/>
      <c r="P231" s="440" t="s">
        <v>238</v>
      </c>
      <c r="Q231" s="440">
        <v>0</v>
      </c>
      <c r="R231" s="316" t="s">
        <v>563</v>
      </c>
      <c r="S231" s="311"/>
      <c r="T231" s="440" t="s">
        <v>153</v>
      </c>
      <c r="U231" s="440">
        <v>2.8</v>
      </c>
      <c r="V231" s="316" t="s">
        <v>591</v>
      </c>
      <c r="W231" s="416"/>
      <c r="X231" s="417" t="s">
        <v>591</v>
      </c>
      <c r="Y231" s="417" t="s">
        <v>0</v>
      </c>
      <c r="Z231" s="316" t="s">
        <v>253</v>
      </c>
      <c r="AA231" s="312"/>
      <c r="AB231" s="440" t="s">
        <v>347</v>
      </c>
      <c r="AC231" s="440">
        <v>2.5000000000000001E-3</v>
      </c>
      <c r="AD231" s="316" t="s">
        <v>14</v>
      </c>
      <c r="AE231" s="476"/>
      <c r="AF231" s="477"/>
      <c r="AO231" s="488"/>
      <c r="BS231" s="157" t="str">
        <f>IF('INPUT &amp; OUTPUT'!$B$14="Reconfiguration of Lot",AK231,IF('INPUT &amp; OUTPUT'!$B$14="Material Change of Use",E231,""))</f>
        <v/>
      </c>
      <c r="BT231" s="161"/>
      <c r="BU231" s="161"/>
      <c r="BV231" s="161"/>
      <c r="BW231" s="157" t="str">
        <f>IF('INPUT &amp; OUTPUT'!$B$14="Reconfiguration of Lot",IF(AK231&lt;&gt;"",$AO$8,""),IF('INPUT &amp; OUTPUT'!$B$14="Material Change of Use",I231,""))</f>
        <v/>
      </c>
      <c r="BX231" s="161"/>
      <c r="BY231" s="161"/>
      <c r="BZ231" s="157" t="str">
        <f>IF('INPUT &amp; OUTPUT'!$B$14="Reconfiguration of Lot",IF(BW231&lt;&gt;"",$AR$8,""),IF('INPUT &amp; OUTPUT'!$B$14="Material Change of Use",L231,""))</f>
        <v/>
      </c>
      <c r="CA231" s="157" t="str">
        <f>IF('INPUT &amp; OUTPUT'!$B$14="Reconfiguration of Lot",IF(BW231&lt;&gt;"",$AS$8,""),IF('INPUT &amp; OUTPUT'!$B$14="Material Change of Use",M231,""))</f>
        <v/>
      </c>
      <c r="CB231" s="157" t="str">
        <f>IF('INPUT &amp; OUTPUT'!$B$14="Reconfiguration of Lot",AT231,IF('INPUT &amp; OUTPUT'!$B$14="Material Change of Use",N231,""))</f>
        <v/>
      </c>
      <c r="CC231" s="196"/>
      <c r="CD231" s="157" t="str">
        <f>IF('INPUT &amp; OUTPUT'!$B$14="Reconfiguration of Lot",AV231,IF('INPUT &amp; OUTPUT'!$B$14="Material Change of Use",P231,""))</f>
        <v/>
      </c>
      <c r="CE231" s="157" t="str">
        <f>IF('INPUT &amp; OUTPUT'!$B$14="Reconfiguration of Lot",AW231,IF('INPUT &amp; OUTPUT'!$B$14="Material Change of Use",Q231,""))</f>
        <v/>
      </c>
      <c r="CF231" s="157" t="str">
        <f>IF('INPUT &amp; OUTPUT'!$B$14="Reconfiguration of Lot",AX231,IF('INPUT &amp; OUTPUT'!$B$14="Material Change of Use",R231,""))</f>
        <v/>
      </c>
      <c r="CG231" s="196"/>
      <c r="CH231" s="157" t="str">
        <f>IF('INPUT &amp; OUTPUT'!$B$14="Reconfiguration of Lot",BA231,IF('INPUT &amp; OUTPUT'!$B$14="Material Change of Use",T231,""))</f>
        <v/>
      </c>
      <c r="CI231" s="157" t="str">
        <f>IF('INPUT &amp; OUTPUT'!$B$14="Reconfiguration of Lot",BB231,IF('INPUT &amp; OUTPUT'!$B$14="Material Change of Use",U231,""))</f>
        <v/>
      </c>
      <c r="CJ231" s="157" t="str">
        <f>IF('INPUT &amp; OUTPUT'!$B$14="Reconfiguration of Lot",BC231,IF('INPUT &amp; OUTPUT'!$B$14="Material Change of Use",V231,""))</f>
        <v/>
      </c>
      <c r="CK231" s="196"/>
      <c r="CL231" s="236"/>
      <c r="CM231" s="239"/>
      <c r="CN231" s="157" t="str">
        <f>IF('INPUT &amp; OUTPUT'!$B$14="Reconfiguration of Lot",BG231,IF('INPUT &amp; OUTPUT'!$B$14="Material Change of Use",X231,""))</f>
        <v/>
      </c>
      <c r="CO231" s="199" t="str">
        <f>IF('INPUT &amp; OUTPUT'!$B$14="Reconfiguration of Lot",BH231,IF('INPUT &amp; OUTPUT'!$B$14="Material Change of Use",Y231,""))</f>
        <v/>
      </c>
      <c r="CP231" s="157" t="str">
        <f>IF('INPUT &amp; OUTPUT'!$B$14="Reconfiguration of Lot",BI231,IF('INPUT &amp; OUTPUT'!$B$14="Material Change of Use",Z231,""))</f>
        <v/>
      </c>
      <c r="CQ231" s="161"/>
      <c r="CR231" s="244" t="str">
        <f>IF('INPUT &amp; OUTPUT'!$B$14="Reconfiguration of Lot",BJ231,IF('INPUT &amp; OUTPUT'!$B$14="Material Change of Use",AB231,""))</f>
        <v/>
      </c>
      <c r="CS231" s="198" t="str">
        <f>IF('INPUT &amp; OUTPUT'!$B$14="Reconfiguration of Lot",BK231,IF('INPUT &amp; OUTPUT'!$B$14="Material Change of Use",AC231,""))</f>
        <v/>
      </c>
      <c r="CT231" s="199" t="str">
        <f>IF('INPUT &amp; OUTPUT'!$B$14="Reconfiguration of Lot",BL231,IF('INPUT &amp; OUTPUT'!$B$14="Material Change of Use",AD231,""))</f>
        <v/>
      </c>
      <c r="CU231" s="161"/>
      <c r="CV231" s="161"/>
      <c r="CW231" s="160"/>
    </row>
    <row r="232" spans="3:101" ht="12.75" customHeight="1" x14ac:dyDescent="0.25">
      <c r="C232" s="437" t="s">
        <v>537</v>
      </c>
      <c r="D232" s="437" t="s">
        <v>631</v>
      </c>
      <c r="E232" s="316" t="s">
        <v>632</v>
      </c>
      <c r="F232" s="416"/>
      <c r="G232" s="439"/>
      <c r="H232" s="439"/>
      <c r="I232" s="316" t="s">
        <v>202</v>
      </c>
      <c r="J232" s="311"/>
      <c r="K232" s="311"/>
      <c r="L232" s="440" t="s">
        <v>392</v>
      </c>
      <c r="M232" s="440">
        <v>2.2000000000000002E-2</v>
      </c>
      <c r="N232" s="314" t="s">
        <v>93</v>
      </c>
      <c r="O232" s="311"/>
      <c r="P232" s="440" t="s">
        <v>238</v>
      </c>
      <c r="Q232" s="440">
        <v>0</v>
      </c>
      <c r="R232" s="316" t="s">
        <v>424</v>
      </c>
      <c r="S232" s="311"/>
      <c r="T232" s="440" t="s">
        <v>153</v>
      </c>
      <c r="U232" s="440">
        <v>4.2</v>
      </c>
      <c r="V232" s="316" t="s">
        <v>591</v>
      </c>
      <c r="W232" s="416"/>
      <c r="X232" s="417" t="s">
        <v>591</v>
      </c>
      <c r="Y232" s="417" t="s">
        <v>0</v>
      </c>
      <c r="Z232" s="316" t="s">
        <v>253</v>
      </c>
      <c r="AA232" s="312"/>
      <c r="AB232" s="440" t="s">
        <v>347</v>
      </c>
      <c r="AC232" s="440">
        <v>2.5000000000000001E-3</v>
      </c>
      <c r="AD232" s="316" t="s">
        <v>14</v>
      </c>
      <c r="AE232" s="311"/>
      <c r="AF232" s="477"/>
      <c r="AO232" s="488"/>
      <c r="BS232" s="157" t="str">
        <f>IF('INPUT &amp; OUTPUT'!$B$14="Reconfiguration of Lot",AK232,IF('INPUT &amp; OUTPUT'!$B$14="Material Change of Use",E232,""))</f>
        <v/>
      </c>
      <c r="BT232" s="161"/>
      <c r="BU232" s="161"/>
      <c r="BV232" s="161"/>
      <c r="BW232" s="157" t="str">
        <f>IF('INPUT &amp; OUTPUT'!$B$14="Reconfiguration of Lot",IF(AK232&lt;&gt;"",$AO$8,""),IF('INPUT &amp; OUTPUT'!$B$14="Material Change of Use",I232,""))</f>
        <v/>
      </c>
      <c r="BX232" s="161"/>
      <c r="BY232" s="161"/>
      <c r="BZ232" s="157" t="str">
        <f>IF('INPUT &amp; OUTPUT'!$B$14="Reconfiguration of Lot",IF(BW232&lt;&gt;"",$AR$8,""),IF('INPUT &amp; OUTPUT'!$B$14="Material Change of Use",L232,""))</f>
        <v/>
      </c>
      <c r="CA232" s="157" t="str">
        <f>IF('INPUT &amp; OUTPUT'!$B$14="Reconfiguration of Lot",IF(BW232&lt;&gt;"",$AS$8,""),IF('INPUT &amp; OUTPUT'!$B$14="Material Change of Use",M232,""))</f>
        <v/>
      </c>
      <c r="CB232" s="157" t="str">
        <f>IF('INPUT &amp; OUTPUT'!$B$14="Reconfiguration of Lot",AT232,IF('INPUT &amp; OUTPUT'!$B$14="Material Change of Use",N232,""))</f>
        <v/>
      </c>
      <c r="CC232" s="196"/>
      <c r="CD232" s="157" t="str">
        <f>IF('INPUT &amp; OUTPUT'!$B$14="Reconfiguration of Lot",AV232,IF('INPUT &amp; OUTPUT'!$B$14="Material Change of Use",P232,""))</f>
        <v/>
      </c>
      <c r="CE232" s="157" t="str">
        <f>IF('INPUT &amp; OUTPUT'!$B$14="Reconfiguration of Lot",AW232,IF('INPUT &amp; OUTPUT'!$B$14="Material Change of Use",Q232,""))</f>
        <v/>
      </c>
      <c r="CF232" s="157" t="str">
        <f>IF('INPUT &amp; OUTPUT'!$B$14="Reconfiguration of Lot",AX232,IF('INPUT &amp; OUTPUT'!$B$14="Material Change of Use",R232,""))</f>
        <v/>
      </c>
      <c r="CG232" s="196"/>
      <c r="CH232" s="157" t="str">
        <f>IF('INPUT &amp; OUTPUT'!$B$14="Reconfiguration of Lot",BA232,IF('INPUT &amp; OUTPUT'!$B$14="Material Change of Use",T232,""))</f>
        <v/>
      </c>
      <c r="CI232" s="157" t="str">
        <f>IF('INPUT &amp; OUTPUT'!$B$14="Reconfiguration of Lot",BB232,IF('INPUT &amp; OUTPUT'!$B$14="Material Change of Use",U232,""))</f>
        <v/>
      </c>
      <c r="CJ232" s="157" t="str">
        <f>IF('INPUT &amp; OUTPUT'!$B$14="Reconfiguration of Lot",BC232,IF('INPUT &amp; OUTPUT'!$B$14="Material Change of Use",V232,""))</f>
        <v/>
      </c>
      <c r="CK232" s="196"/>
      <c r="CL232" s="236"/>
      <c r="CM232" s="239"/>
      <c r="CN232" s="157" t="str">
        <f>IF('INPUT &amp; OUTPUT'!$B$14="Reconfiguration of Lot",BG232,IF('INPUT &amp; OUTPUT'!$B$14="Material Change of Use",X232,""))</f>
        <v/>
      </c>
      <c r="CO232" s="199" t="str">
        <f>IF('INPUT &amp; OUTPUT'!$B$14="Reconfiguration of Lot",BH232,IF('INPUT &amp; OUTPUT'!$B$14="Material Change of Use",Y232,""))</f>
        <v/>
      </c>
      <c r="CP232" s="157" t="str">
        <f>IF('INPUT &amp; OUTPUT'!$B$14="Reconfiguration of Lot",BI232,IF('INPUT &amp; OUTPUT'!$B$14="Material Change of Use",Z232,""))</f>
        <v/>
      </c>
      <c r="CQ232" s="161"/>
      <c r="CR232" s="244" t="str">
        <f>IF('INPUT &amp; OUTPUT'!$B$14="Reconfiguration of Lot",BJ232,IF('INPUT &amp; OUTPUT'!$B$14="Material Change of Use",AB232,""))</f>
        <v/>
      </c>
      <c r="CS232" s="198" t="str">
        <f>IF('INPUT &amp; OUTPUT'!$B$14="Reconfiguration of Lot",BK232,IF('INPUT &amp; OUTPUT'!$B$14="Material Change of Use",AC232,""))</f>
        <v/>
      </c>
      <c r="CT232" s="199" t="str">
        <f>IF('INPUT &amp; OUTPUT'!$B$14="Reconfiguration of Lot",BL232,IF('INPUT &amp; OUTPUT'!$B$14="Material Change of Use",AD232,""))</f>
        <v/>
      </c>
      <c r="CU232" s="161"/>
      <c r="CV232" s="161"/>
      <c r="CW232" s="160"/>
    </row>
    <row r="233" spans="3:101" ht="12.75" customHeight="1" x14ac:dyDescent="0.25">
      <c r="C233" s="437" t="s">
        <v>537</v>
      </c>
      <c r="D233" s="437" t="s">
        <v>633</v>
      </c>
      <c r="E233" s="316" t="s">
        <v>853</v>
      </c>
      <c r="F233" s="309"/>
      <c r="G233" s="439"/>
      <c r="H233" s="463"/>
      <c r="I233" s="316" t="s">
        <v>202</v>
      </c>
      <c r="J233" s="311"/>
      <c r="K233" s="311"/>
      <c r="L233" s="440" t="s">
        <v>392</v>
      </c>
      <c r="M233" s="440">
        <v>2.2000000000000002E-2</v>
      </c>
      <c r="N233" s="314" t="s">
        <v>93</v>
      </c>
      <c r="O233" s="311"/>
      <c r="P233" s="440" t="s">
        <v>238</v>
      </c>
      <c r="Q233" s="440">
        <v>0</v>
      </c>
      <c r="R233" s="316" t="s">
        <v>425</v>
      </c>
      <c r="S233" s="311"/>
      <c r="T233" s="440" t="s">
        <v>387</v>
      </c>
      <c r="U233" s="440" t="s">
        <v>426</v>
      </c>
      <c r="V233" s="316" t="s">
        <v>591</v>
      </c>
      <c r="W233" s="416"/>
      <c r="X233" s="417" t="s">
        <v>591</v>
      </c>
      <c r="Y233" s="417" t="s">
        <v>0</v>
      </c>
      <c r="Z233" s="316" t="s">
        <v>253</v>
      </c>
      <c r="AA233" s="312"/>
      <c r="AB233" s="440" t="s">
        <v>347</v>
      </c>
      <c r="AC233" s="440">
        <v>2.5000000000000001E-3</v>
      </c>
      <c r="AD233" s="316" t="s">
        <v>14</v>
      </c>
      <c r="AE233" s="476"/>
      <c r="AF233" s="477"/>
      <c r="AO233" s="488"/>
      <c r="BS233" s="157" t="str">
        <f>IF('INPUT &amp; OUTPUT'!$B$14="Reconfiguration of Lot",AK233,IF('INPUT &amp; OUTPUT'!$B$14="Material Change of Use",E233,""))</f>
        <v/>
      </c>
      <c r="BT233" s="161"/>
      <c r="BU233" s="161"/>
      <c r="BV233" s="161"/>
      <c r="BW233" s="157" t="str">
        <f>IF('INPUT &amp; OUTPUT'!$B$14="Reconfiguration of Lot",IF(AK233&lt;&gt;"",$AO$8,""),IF('INPUT &amp; OUTPUT'!$B$14="Material Change of Use",I233,""))</f>
        <v/>
      </c>
      <c r="BX233" s="161"/>
      <c r="BY233" s="161"/>
      <c r="BZ233" s="157" t="str">
        <f>IF('INPUT &amp; OUTPUT'!$B$14="Reconfiguration of Lot",IF(BW233&lt;&gt;"",$AR$8,""),IF('INPUT &amp; OUTPUT'!$B$14="Material Change of Use",L233,""))</f>
        <v/>
      </c>
      <c r="CA233" s="157" t="str">
        <f>IF('INPUT &amp; OUTPUT'!$B$14="Reconfiguration of Lot",IF(BW233&lt;&gt;"",$AS$8,""),IF('INPUT &amp; OUTPUT'!$B$14="Material Change of Use",M233,""))</f>
        <v/>
      </c>
      <c r="CB233" s="157" t="str">
        <f>IF('INPUT &amp; OUTPUT'!$B$14="Reconfiguration of Lot",AT233,IF('INPUT &amp; OUTPUT'!$B$14="Material Change of Use",N233,""))</f>
        <v/>
      </c>
      <c r="CC233" s="196"/>
      <c r="CD233" s="157" t="str">
        <f>IF('INPUT &amp; OUTPUT'!$B$14="Reconfiguration of Lot",AV233,IF('INPUT &amp; OUTPUT'!$B$14="Material Change of Use",P233,""))</f>
        <v/>
      </c>
      <c r="CE233" s="157" t="str">
        <f>IF('INPUT &amp; OUTPUT'!$B$14="Reconfiguration of Lot",AW233,IF('INPUT &amp; OUTPUT'!$B$14="Material Change of Use",Q233,""))</f>
        <v/>
      </c>
      <c r="CF233" s="157" t="str">
        <f>IF('INPUT &amp; OUTPUT'!$B$14="Reconfiguration of Lot",AX233,IF('INPUT &amp; OUTPUT'!$B$14="Material Change of Use",R233,""))</f>
        <v/>
      </c>
      <c r="CG233" s="196"/>
      <c r="CH233" s="157" t="str">
        <f>IF('INPUT &amp; OUTPUT'!$B$14="Reconfiguration of Lot",BA233,IF('INPUT &amp; OUTPUT'!$B$14="Material Change of Use",T233,""))</f>
        <v/>
      </c>
      <c r="CI233" s="157" t="str">
        <f>IF('INPUT &amp; OUTPUT'!$B$14="Reconfiguration of Lot",BB233,IF('INPUT &amp; OUTPUT'!$B$14="Material Change of Use",U233,""))</f>
        <v/>
      </c>
      <c r="CJ233" s="157" t="str">
        <f>IF('INPUT &amp; OUTPUT'!$B$14="Reconfiguration of Lot",BC233,IF('INPUT &amp; OUTPUT'!$B$14="Material Change of Use",V233,""))</f>
        <v/>
      </c>
      <c r="CK233" s="196"/>
      <c r="CL233" s="236"/>
      <c r="CM233" s="239"/>
      <c r="CN233" s="157" t="str">
        <f>IF('INPUT &amp; OUTPUT'!$B$14="Reconfiguration of Lot",BG233,IF('INPUT &amp; OUTPUT'!$B$14="Material Change of Use",X233,""))</f>
        <v/>
      </c>
      <c r="CO233" s="199" t="str">
        <f>IF('INPUT &amp; OUTPUT'!$B$14="Reconfiguration of Lot",BH233,IF('INPUT &amp; OUTPUT'!$B$14="Material Change of Use",Y233,""))</f>
        <v/>
      </c>
      <c r="CP233" s="157" t="str">
        <f>IF('INPUT &amp; OUTPUT'!$B$14="Reconfiguration of Lot",BI233,IF('INPUT &amp; OUTPUT'!$B$14="Material Change of Use",Z233,""))</f>
        <v/>
      </c>
      <c r="CQ233" s="161"/>
      <c r="CR233" s="244" t="str">
        <f>IF('INPUT &amp; OUTPUT'!$B$14="Reconfiguration of Lot",BJ233,IF('INPUT &amp; OUTPUT'!$B$14="Material Change of Use",AB233,""))</f>
        <v/>
      </c>
      <c r="CS233" s="198" t="str">
        <f>IF('INPUT &amp; OUTPUT'!$B$14="Reconfiguration of Lot",BK233,IF('INPUT &amp; OUTPUT'!$B$14="Material Change of Use",AC233,""))</f>
        <v/>
      </c>
      <c r="CT233" s="199" t="str">
        <f>IF('INPUT &amp; OUTPUT'!$B$14="Reconfiguration of Lot",BL233,IF('INPUT &amp; OUTPUT'!$B$14="Material Change of Use",AD233,""))</f>
        <v/>
      </c>
      <c r="CU233" s="161"/>
      <c r="CV233" s="161"/>
      <c r="CW233" s="160"/>
    </row>
    <row r="234" spans="3:101" ht="12.75" customHeight="1" x14ac:dyDescent="0.25">
      <c r="C234" s="313" t="s">
        <v>539</v>
      </c>
      <c r="D234" s="313" t="s">
        <v>452</v>
      </c>
      <c r="E234" s="314" t="s">
        <v>452</v>
      </c>
      <c r="F234" s="309"/>
      <c r="G234" s="439"/>
      <c r="H234" s="439"/>
      <c r="I234" s="314" t="s">
        <v>203</v>
      </c>
      <c r="J234" s="311"/>
      <c r="K234" s="311"/>
      <c r="L234" s="440" t="s">
        <v>392</v>
      </c>
      <c r="M234" s="440">
        <v>8.5999999999999993E-2</v>
      </c>
      <c r="N234" s="314" t="s">
        <v>93</v>
      </c>
      <c r="O234" s="311"/>
      <c r="P234" s="440" t="s">
        <v>238</v>
      </c>
      <c r="Q234" s="440">
        <v>0</v>
      </c>
      <c r="R234" s="314" t="s">
        <v>93</v>
      </c>
      <c r="S234" s="311"/>
      <c r="T234" s="440" t="s">
        <v>92</v>
      </c>
      <c r="U234" s="440">
        <v>0</v>
      </c>
      <c r="V234" s="316" t="s">
        <v>591</v>
      </c>
      <c r="W234" s="416"/>
      <c r="X234" s="417" t="s">
        <v>591</v>
      </c>
      <c r="Y234" s="417" t="s">
        <v>0</v>
      </c>
      <c r="Z234" s="316" t="s">
        <v>255</v>
      </c>
      <c r="AA234" s="312"/>
      <c r="AB234" s="440" t="s">
        <v>347</v>
      </c>
      <c r="AC234" s="440">
        <v>2.2500000000000003E-3</v>
      </c>
      <c r="AD234" s="314" t="s">
        <v>336</v>
      </c>
      <c r="AE234" s="476"/>
      <c r="AF234" s="477"/>
      <c r="AO234" s="488"/>
      <c r="BS234" s="157" t="str">
        <f>IF('INPUT &amp; OUTPUT'!$B$14="Reconfiguration of Lot",AK234,IF('INPUT &amp; OUTPUT'!$B$14="Material Change of Use",E234,""))</f>
        <v/>
      </c>
      <c r="BT234" s="161"/>
      <c r="BU234" s="161"/>
      <c r="BV234" s="161"/>
      <c r="BW234" s="157" t="str">
        <f>IF('INPUT &amp; OUTPUT'!$B$14="Reconfiguration of Lot",IF(AK234&lt;&gt;"",$AO$8,""),IF('INPUT &amp; OUTPUT'!$B$14="Material Change of Use",I234,""))</f>
        <v/>
      </c>
      <c r="BX234" s="161"/>
      <c r="BY234" s="161"/>
      <c r="BZ234" s="157" t="str">
        <f>IF('INPUT &amp; OUTPUT'!$B$14="Reconfiguration of Lot",IF(BW234&lt;&gt;"",$AR$8,""),IF('INPUT &amp; OUTPUT'!$B$14="Material Change of Use",L234,""))</f>
        <v/>
      </c>
      <c r="CA234" s="157" t="str">
        <f>IF('INPUT &amp; OUTPUT'!$B$14="Reconfiguration of Lot",IF(BW234&lt;&gt;"",$AS$8,""),IF('INPUT &amp; OUTPUT'!$B$14="Material Change of Use",M234,""))</f>
        <v/>
      </c>
      <c r="CB234" s="157" t="str">
        <f>IF('INPUT &amp; OUTPUT'!$B$14="Reconfiguration of Lot",AT234,IF('INPUT &amp; OUTPUT'!$B$14="Material Change of Use",N234,""))</f>
        <v/>
      </c>
      <c r="CC234" s="196"/>
      <c r="CD234" s="157" t="str">
        <f>IF('INPUT &amp; OUTPUT'!$B$14="Reconfiguration of Lot",AV234,IF('INPUT &amp; OUTPUT'!$B$14="Material Change of Use",P234,""))</f>
        <v/>
      </c>
      <c r="CE234" s="157" t="str">
        <f>IF('INPUT &amp; OUTPUT'!$B$14="Reconfiguration of Lot",AW234,IF('INPUT &amp; OUTPUT'!$B$14="Material Change of Use",Q234,""))</f>
        <v/>
      </c>
      <c r="CF234" s="157" t="str">
        <f>IF('INPUT &amp; OUTPUT'!$B$14="Reconfiguration of Lot",AX234,IF('INPUT &amp; OUTPUT'!$B$14="Material Change of Use",R234,""))</f>
        <v/>
      </c>
      <c r="CG234" s="196"/>
      <c r="CH234" s="157" t="str">
        <f>IF('INPUT &amp; OUTPUT'!$B$14="Reconfiguration of Lot",BA234,IF('INPUT &amp; OUTPUT'!$B$14="Material Change of Use",T234,""))</f>
        <v/>
      </c>
      <c r="CI234" s="157" t="str">
        <f>IF('INPUT &amp; OUTPUT'!$B$14="Reconfiguration of Lot",BB234,IF('INPUT &amp; OUTPUT'!$B$14="Material Change of Use",U234,""))</f>
        <v/>
      </c>
      <c r="CJ234" s="157" t="str">
        <f>IF('INPUT &amp; OUTPUT'!$B$14="Reconfiguration of Lot",BC234,IF('INPUT &amp; OUTPUT'!$B$14="Material Change of Use",V234,""))</f>
        <v/>
      </c>
      <c r="CK234" s="196"/>
      <c r="CL234" s="236"/>
      <c r="CM234" s="239"/>
      <c r="CN234" s="157" t="str">
        <f>IF('INPUT &amp; OUTPUT'!$B$14="Reconfiguration of Lot",BG234,IF('INPUT &amp; OUTPUT'!$B$14="Material Change of Use",X234,""))</f>
        <v/>
      </c>
      <c r="CO234" s="199" t="str">
        <f>IF('INPUT &amp; OUTPUT'!$B$14="Reconfiguration of Lot",BH234,IF('INPUT &amp; OUTPUT'!$B$14="Material Change of Use",Y234,""))</f>
        <v/>
      </c>
      <c r="CP234" s="157" t="str">
        <f>IF('INPUT &amp; OUTPUT'!$B$14="Reconfiguration of Lot",BI234,IF('INPUT &amp; OUTPUT'!$B$14="Material Change of Use",Z234,""))</f>
        <v/>
      </c>
      <c r="CQ234" s="161"/>
      <c r="CR234" s="244" t="str">
        <f>IF('INPUT &amp; OUTPUT'!$B$14="Reconfiguration of Lot",BJ234,IF('INPUT &amp; OUTPUT'!$B$14="Material Change of Use",AB234,""))</f>
        <v/>
      </c>
      <c r="CS234" s="198" t="str">
        <f>IF('INPUT &amp; OUTPUT'!$B$14="Reconfiguration of Lot",BK234,IF('INPUT &amp; OUTPUT'!$B$14="Material Change of Use",AC234,""))</f>
        <v/>
      </c>
      <c r="CT234" s="199" t="str">
        <f>IF('INPUT &amp; OUTPUT'!$B$14="Reconfiguration of Lot",BL234,IF('INPUT &amp; OUTPUT'!$B$14="Material Change of Use",AD234,""))</f>
        <v/>
      </c>
      <c r="CU234" s="161"/>
      <c r="CV234" s="161"/>
      <c r="CW234" s="160"/>
    </row>
    <row r="235" spans="3:101" ht="12.75" customHeight="1" x14ac:dyDescent="0.25">
      <c r="C235" s="313" t="s">
        <v>540</v>
      </c>
      <c r="D235" s="313" t="s">
        <v>538</v>
      </c>
      <c r="E235" s="314" t="s">
        <v>610</v>
      </c>
      <c r="F235" s="309"/>
      <c r="G235" s="439"/>
      <c r="H235" s="439"/>
      <c r="I235" s="314" t="s">
        <v>93</v>
      </c>
      <c r="J235" s="416"/>
      <c r="K235" s="416"/>
      <c r="L235" s="440" t="s">
        <v>92</v>
      </c>
      <c r="M235" s="440">
        <v>0</v>
      </c>
      <c r="N235" s="314" t="s">
        <v>93</v>
      </c>
      <c r="O235" s="416"/>
      <c r="P235" s="440" t="s">
        <v>238</v>
      </c>
      <c r="Q235" s="440">
        <v>0</v>
      </c>
      <c r="R235" s="314" t="s">
        <v>93</v>
      </c>
      <c r="S235" s="416"/>
      <c r="T235" s="440" t="s">
        <v>92</v>
      </c>
      <c r="U235" s="440">
        <v>0</v>
      </c>
      <c r="V235" s="316" t="s">
        <v>591</v>
      </c>
      <c r="W235" s="416"/>
      <c r="X235" s="417" t="s">
        <v>591</v>
      </c>
      <c r="Y235" s="417" t="s">
        <v>0</v>
      </c>
      <c r="Z235" s="316" t="s">
        <v>106</v>
      </c>
      <c r="AA235" s="312"/>
      <c r="AB235" s="440">
        <v>0</v>
      </c>
      <c r="AC235" s="440">
        <v>0</v>
      </c>
      <c r="AD235" s="314" t="s">
        <v>337</v>
      </c>
      <c r="AE235" s="476"/>
      <c r="AF235" s="477"/>
      <c r="AO235" s="488"/>
      <c r="BS235" s="157" t="str">
        <f>IF('INPUT &amp; OUTPUT'!$B$14="Reconfiguration of Lot",AK235,IF('INPUT &amp; OUTPUT'!$B$14="Material Change of Use",E235,""))</f>
        <v/>
      </c>
      <c r="BT235" s="161"/>
      <c r="BU235" s="161"/>
      <c r="BV235" s="161"/>
      <c r="BW235" s="157" t="str">
        <f>IF('INPUT &amp; OUTPUT'!$B$14="Reconfiguration of Lot",IF(AK235&lt;&gt;"",$AO$8,""),IF('INPUT &amp; OUTPUT'!$B$14="Material Change of Use",I235,""))</f>
        <v/>
      </c>
      <c r="BX235" s="161"/>
      <c r="BY235" s="161"/>
      <c r="BZ235" s="157" t="str">
        <f>IF('INPUT &amp; OUTPUT'!$B$14="Reconfiguration of Lot",IF(BW235&lt;&gt;"",$AR$8,""),IF('INPUT &amp; OUTPUT'!$B$14="Material Change of Use",L235,""))</f>
        <v/>
      </c>
      <c r="CA235" s="157" t="str">
        <f>IF('INPUT &amp; OUTPUT'!$B$14="Reconfiguration of Lot",IF(BW235&lt;&gt;"",$AS$8,""),IF('INPUT &amp; OUTPUT'!$B$14="Material Change of Use",M235,""))</f>
        <v/>
      </c>
      <c r="CB235" s="157" t="str">
        <f>IF('INPUT &amp; OUTPUT'!$B$14="Reconfiguration of Lot",AT235,IF('INPUT &amp; OUTPUT'!$B$14="Material Change of Use",N235,""))</f>
        <v/>
      </c>
      <c r="CC235" s="196"/>
      <c r="CD235" s="157" t="str">
        <f>IF('INPUT &amp; OUTPUT'!$B$14="Reconfiguration of Lot",AV235,IF('INPUT &amp; OUTPUT'!$B$14="Material Change of Use",P235,""))</f>
        <v/>
      </c>
      <c r="CE235" s="157" t="str">
        <f>IF('INPUT &amp; OUTPUT'!$B$14="Reconfiguration of Lot",AW235,IF('INPUT &amp; OUTPUT'!$B$14="Material Change of Use",Q235,""))</f>
        <v/>
      </c>
      <c r="CF235" s="157" t="str">
        <f>IF('INPUT &amp; OUTPUT'!$B$14="Reconfiguration of Lot",AX235,IF('INPUT &amp; OUTPUT'!$B$14="Material Change of Use",R235,""))</f>
        <v/>
      </c>
      <c r="CG235" s="196"/>
      <c r="CH235" s="157" t="str">
        <f>IF('INPUT &amp; OUTPUT'!$B$14="Reconfiguration of Lot",BA235,IF('INPUT &amp; OUTPUT'!$B$14="Material Change of Use",T235,""))</f>
        <v/>
      </c>
      <c r="CI235" s="157" t="str">
        <f>IF('INPUT &amp; OUTPUT'!$B$14="Reconfiguration of Lot",BB235,IF('INPUT &amp; OUTPUT'!$B$14="Material Change of Use",U235,""))</f>
        <v/>
      </c>
      <c r="CJ235" s="157" t="str">
        <f>IF('INPUT &amp; OUTPUT'!$B$14="Reconfiguration of Lot",BC235,IF('INPUT &amp; OUTPUT'!$B$14="Material Change of Use",V235,""))</f>
        <v/>
      </c>
      <c r="CK235" s="196"/>
      <c r="CL235" s="236"/>
      <c r="CM235" s="239"/>
      <c r="CN235" s="157" t="str">
        <f>IF('INPUT &amp; OUTPUT'!$B$14="Reconfiguration of Lot",BG235,IF('INPUT &amp; OUTPUT'!$B$14="Material Change of Use",X235,""))</f>
        <v/>
      </c>
      <c r="CO235" s="199" t="str">
        <f>IF('INPUT &amp; OUTPUT'!$B$14="Reconfiguration of Lot",BH235,IF('INPUT &amp; OUTPUT'!$B$14="Material Change of Use",Y235,""))</f>
        <v/>
      </c>
      <c r="CP235" s="157" t="str">
        <f>IF('INPUT &amp; OUTPUT'!$B$14="Reconfiguration of Lot",BI235,IF('INPUT &amp; OUTPUT'!$B$14="Material Change of Use",Z235,""))</f>
        <v/>
      </c>
      <c r="CQ235" s="161"/>
      <c r="CR235" s="244" t="str">
        <f>IF('INPUT &amp; OUTPUT'!$B$14="Reconfiguration of Lot",BJ235,IF('INPUT &amp; OUTPUT'!$B$14="Material Change of Use",AB235,""))</f>
        <v/>
      </c>
      <c r="CS235" s="198" t="str">
        <f>IF('INPUT &amp; OUTPUT'!$B$14="Reconfiguration of Lot",BK235,IF('INPUT &amp; OUTPUT'!$B$14="Material Change of Use",AC235,""))</f>
        <v/>
      </c>
      <c r="CT235" s="199" t="str">
        <f>IF('INPUT &amp; OUTPUT'!$B$14="Reconfiguration of Lot",BL235,IF('INPUT &amp; OUTPUT'!$B$14="Material Change of Use",AD235,""))</f>
        <v/>
      </c>
      <c r="CU235" s="161"/>
      <c r="CV235" s="161"/>
      <c r="CW235" s="160"/>
    </row>
    <row r="236" spans="3:101" ht="12.75" customHeight="1" x14ac:dyDescent="0.25">
      <c r="C236" s="313" t="s">
        <v>540</v>
      </c>
      <c r="D236" s="313" t="s">
        <v>371</v>
      </c>
      <c r="E236" s="314" t="s">
        <v>793</v>
      </c>
      <c r="F236" s="309"/>
      <c r="G236" s="439"/>
      <c r="H236" s="439"/>
      <c r="I236" s="314"/>
      <c r="J236" s="311"/>
      <c r="K236" s="311"/>
      <c r="L236" s="491"/>
      <c r="M236" s="491"/>
      <c r="N236" s="314"/>
      <c r="O236" s="416"/>
      <c r="P236" s="440"/>
      <c r="Q236" s="440"/>
      <c r="R236" s="314"/>
      <c r="S236" s="416"/>
      <c r="T236" s="491" t="s">
        <v>794</v>
      </c>
      <c r="U236" s="491"/>
      <c r="V236" s="316"/>
      <c r="W236" s="416"/>
      <c r="X236" s="417"/>
      <c r="Y236" s="417"/>
      <c r="Z236" s="316"/>
      <c r="AA236" s="442"/>
      <c r="AB236" s="440"/>
      <c r="AC236" s="440"/>
      <c r="AD236" s="314"/>
      <c r="AE236" s="308"/>
      <c r="AF236" s="477"/>
      <c r="AO236" s="488"/>
      <c r="BS236" s="157" t="str">
        <f>IF('INPUT &amp; OUTPUT'!$B$14="Reconfiguration of Lot",AK236,IF('INPUT &amp; OUTPUT'!$B$14="Material Change of Use",E236,""))</f>
        <v/>
      </c>
      <c r="BT236" s="161"/>
      <c r="BU236" s="161"/>
      <c r="BV236" s="161"/>
      <c r="BW236" s="157" t="str">
        <f>IF('INPUT &amp; OUTPUT'!$B$14="Reconfiguration of Lot",IF(AK236&lt;&gt;"",$AO$8,""),IF('INPUT &amp; OUTPUT'!$B$14="Material Change of Use",I236,""))</f>
        <v/>
      </c>
      <c r="BX236" s="161"/>
      <c r="BY236" s="161"/>
      <c r="BZ236" s="157" t="str">
        <f>IF('INPUT &amp; OUTPUT'!$B$14="Reconfiguration of Lot",IF(BW236&lt;&gt;"",$AR$8,""),IF('INPUT &amp; OUTPUT'!$B$14="Material Change of Use",L236,""))</f>
        <v/>
      </c>
      <c r="CA236" s="157" t="str">
        <f>IF('INPUT &amp; OUTPUT'!$B$14="Reconfiguration of Lot",IF(BW236&lt;&gt;"",$AS$8,""),IF('INPUT &amp; OUTPUT'!$B$14="Material Change of Use",M236,""))</f>
        <v/>
      </c>
      <c r="CB236" s="157" t="str">
        <f>IF('INPUT &amp; OUTPUT'!$B$14="Reconfiguration of Lot",AT236,IF('INPUT &amp; OUTPUT'!$B$14="Material Change of Use",N236,""))</f>
        <v/>
      </c>
      <c r="CC236" s="196"/>
      <c r="CD236" s="157" t="str">
        <f>IF('INPUT &amp; OUTPUT'!$B$14="Reconfiguration of Lot",AV236,IF('INPUT &amp; OUTPUT'!$B$14="Material Change of Use",P236,""))</f>
        <v/>
      </c>
      <c r="CE236" s="157" t="str">
        <f>IF('INPUT &amp; OUTPUT'!$B$14="Reconfiguration of Lot",AW236,IF('INPUT &amp; OUTPUT'!$B$14="Material Change of Use",Q236,""))</f>
        <v/>
      </c>
      <c r="CF236" s="157" t="str">
        <f>IF('INPUT &amp; OUTPUT'!$B$14="Reconfiguration of Lot",AX236,IF('INPUT &amp; OUTPUT'!$B$14="Material Change of Use",R236,""))</f>
        <v/>
      </c>
      <c r="CG236" s="196"/>
      <c r="CH236" s="157" t="str">
        <f>IF('INPUT &amp; OUTPUT'!$B$14="Reconfiguration of Lot",BA236,IF('INPUT &amp; OUTPUT'!$B$14="Material Change of Use",T236,""))</f>
        <v/>
      </c>
      <c r="CI236" s="157" t="str">
        <f>IF('INPUT &amp; OUTPUT'!$B$14="Reconfiguration of Lot",BB236,IF('INPUT &amp; OUTPUT'!$B$14="Material Change of Use",U236,""))</f>
        <v/>
      </c>
      <c r="CJ236" s="157" t="str">
        <f>IF('INPUT &amp; OUTPUT'!$B$14="Reconfiguration of Lot",BC236,IF('INPUT &amp; OUTPUT'!$B$14="Material Change of Use",V236,""))</f>
        <v/>
      </c>
      <c r="CK236" s="196"/>
      <c r="CL236" s="236"/>
      <c r="CM236" s="239"/>
      <c r="CN236" s="157" t="str">
        <f>IF('INPUT &amp; OUTPUT'!$B$14="Reconfiguration of Lot",BG236,IF('INPUT &amp; OUTPUT'!$B$14="Material Change of Use",X236,""))</f>
        <v/>
      </c>
      <c r="CO236" s="199" t="str">
        <f>IF('INPUT &amp; OUTPUT'!$B$14="Reconfiguration of Lot",BH236,IF('INPUT &amp; OUTPUT'!$B$14="Material Change of Use",Y236,""))</f>
        <v/>
      </c>
      <c r="CP236" s="157" t="str">
        <f>IF('INPUT &amp; OUTPUT'!$B$14="Reconfiguration of Lot",BI236,IF('INPUT &amp; OUTPUT'!$B$14="Material Change of Use",Z236,""))</f>
        <v/>
      </c>
      <c r="CQ236" s="161"/>
      <c r="CR236" s="244" t="str">
        <f>IF('INPUT &amp; OUTPUT'!$B$14="Reconfiguration of Lot",BJ236,IF('INPUT &amp; OUTPUT'!$B$14="Material Change of Use",AB236,""))</f>
        <v/>
      </c>
      <c r="CS236" s="198" t="str">
        <f>IF('INPUT &amp; OUTPUT'!$B$14="Reconfiguration of Lot",BK236,IF('INPUT &amp; OUTPUT'!$B$14="Material Change of Use",AC236,""))</f>
        <v/>
      </c>
      <c r="CT236" s="199" t="str">
        <f>IF('INPUT &amp; OUTPUT'!$B$14="Reconfiguration of Lot",BL236,IF('INPUT &amp; OUTPUT'!$B$14="Material Change of Use",AD236,""))</f>
        <v/>
      </c>
      <c r="CU236" s="161"/>
      <c r="CV236" s="161"/>
      <c r="CW236" s="160"/>
    </row>
    <row r="237" spans="3:101" ht="12.75" customHeight="1" x14ac:dyDescent="0.25">
      <c r="C237" s="313" t="s">
        <v>540</v>
      </c>
      <c r="D237" s="313" t="s">
        <v>515</v>
      </c>
      <c r="E237" s="314" t="s">
        <v>611</v>
      </c>
      <c r="F237" s="439"/>
      <c r="G237" s="439"/>
      <c r="H237" s="439"/>
      <c r="I237" s="314" t="s">
        <v>93</v>
      </c>
      <c r="J237" s="416"/>
      <c r="K237" s="416"/>
      <c r="L237" s="440" t="s">
        <v>92</v>
      </c>
      <c r="M237" s="440">
        <v>0</v>
      </c>
      <c r="N237" s="314" t="s">
        <v>93</v>
      </c>
      <c r="O237" s="416"/>
      <c r="P237" s="440" t="s">
        <v>238</v>
      </c>
      <c r="Q237" s="440">
        <v>0</v>
      </c>
      <c r="R237" s="314" t="s">
        <v>93</v>
      </c>
      <c r="S237" s="416"/>
      <c r="T237" s="440" t="s">
        <v>92</v>
      </c>
      <c r="U237" s="440">
        <v>0</v>
      </c>
      <c r="V237" s="316" t="s">
        <v>591</v>
      </c>
      <c r="W237" s="416"/>
      <c r="X237" s="417" t="s">
        <v>591</v>
      </c>
      <c r="Y237" s="417" t="s">
        <v>0</v>
      </c>
      <c r="Z237" s="316" t="s">
        <v>106</v>
      </c>
      <c r="AA237" s="442"/>
      <c r="AB237" s="440">
        <v>0</v>
      </c>
      <c r="AC237" s="440">
        <v>0</v>
      </c>
      <c r="AD237" s="314" t="s">
        <v>337</v>
      </c>
      <c r="AE237" s="308"/>
      <c r="AF237" s="477"/>
      <c r="AO237" s="488"/>
      <c r="BS237" s="157" t="str">
        <f>IF('INPUT &amp; OUTPUT'!$B$14="Reconfiguration of Lot",AK237,IF('INPUT &amp; OUTPUT'!$B$14="Material Change of Use",E237,""))</f>
        <v/>
      </c>
      <c r="BT237" s="161"/>
      <c r="BU237" s="161"/>
      <c r="BV237" s="161"/>
      <c r="BW237" s="157" t="str">
        <f>IF('INPUT &amp; OUTPUT'!$B$14="Reconfiguration of Lot",IF(AK237&lt;&gt;"",$AO$8,""),IF('INPUT &amp; OUTPUT'!$B$14="Material Change of Use",I237,""))</f>
        <v/>
      </c>
      <c r="BX237" s="161"/>
      <c r="BY237" s="161"/>
      <c r="BZ237" s="157" t="str">
        <f>IF('INPUT &amp; OUTPUT'!$B$14="Reconfiguration of Lot",IF(BW237&lt;&gt;"",$AR$8,""),IF('INPUT &amp; OUTPUT'!$B$14="Material Change of Use",L237,""))</f>
        <v/>
      </c>
      <c r="CA237" s="157" t="str">
        <f>IF('INPUT &amp; OUTPUT'!$B$14="Reconfiguration of Lot",IF(BW237&lt;&gt;"",$AS$8,""),IF('INPUT &amp; OUTPUT'!$B$14="Material Change of Use",M237,""))</f>
        <v/>
      </c>
      <c r="CB237" s="157" t="str">
        <f>IF('INPUT &amp; OUTPUT'!$B$14="Reconfiguration of Lot",AT237,IF('INPUT &amp; OUTPUT'!$B$14="Material Change of Use",N237,""))</f>
        <v/>
      </c>
      <c r="CC237" s="196"/>
      <c r="CD237" s="157" t="str">
        <f>IF('INPUT &amp; OUTPUT'!$B$14="Reconfiguration of Lot",AV237,IF('INPUT &amp; OUTPUT'!$B$14="Material Change of Use",P237,""))</f>
        <v/>
      </c>
      <c r="CE237" s="157" t="str">
        <f>IF('INPUT &amp; OUTPUT'!$B$14="Reconfiguration of Lot",AW237,IF('INPUT &amp; OUTPUT'!$B$14="Material Change of Use",Q237,""))</f>
        <v/>
      </c>
      <c r="CF237" s="157" t="str">
        <f>IF('INPUT &amp; OUTPUT'!$B$14="Reconfiguration of Lot",AX237,IF('INPUT &amp; OUTPUT'!$B$14="Material Change of Use",R237,""))</f>
        <v/>
      </c>
      <c r="CG237" s="196"/>
      <c r="CH237" s="157" t="str">
        <f>IF('INPUT &amp; OUTPUT'!$B$14="Reconfiguration of Lot",BA237,IF('INPUT &amp; OUTPUT'!$B$14="Material Change of Use",T237,""))</f>
        <v/>
      </c>
      <c r="CI237" s="157" t="str">
        <f>IF('INPUT &amp; OUTPUT'!$B$14="Reconfiguration of Lot",BB237,IF('INPUT &amp; OUTPUT'!$B$14="Material Change of Use",U237,""))</f>
        <v/>
      </c>
      <c r="CJ237" s="157" t="str">
        <f>IF('INPUT &amp; OUTPUT'!$B$14="Reconfiguration of Lot",BC237,IF('INPUT &amp; OUTPUT'!$B$14="Material Change of Use",V237,""))</f>
        <v/>
      </c>
      <c r="CK237" s="196"/>
      <c r="CL237" s="236"/>
      <c r="CM237" s="239"/>
      <c r="CN237" s="157" t="str">
        <f>IF('INPUT &amp; OUTPUT'!$B$14="Reconfiguration of Lot",BG237,IF('INPUT &amp; OUTPUT'!$B$14="Material Change of Use",X237,""))</f>
        <v/>
      </c>
      <c r="CO237" s="199" t="str">
        <f>IF('INPUT &amp; OUTPUT'!$B$14="Reconfiguration of Lot",BH237,IF('INPUT &amp; OUTPUT'!$B$14="Material Change of Use",Y237,""))</f>
        <v/>
      </c>
      <c r="CP237" s="157" t="str">
        <f>IF('INPUT &amp; OUTPUT'!$B$14="Reconfiguration of Lot",BI237,IF('INPUT &amp; OUTPUT'!$B$14="Material Change of Use",Z237,""))</f>
        <v/>
      </c>
      <c r="CQ237" s="161"/>
      <c r="CR237" s="244" t="str">
        <f>IF('INPUT &amp; OUTPUT'!$B$14="Reconfiguration of Lot",BJ237,IF('INPUT &amp; OUTPUT'!$B$14="Material Change of Use",AB237,""))</f>
        <v/>
      </c>
      <c r="CS237" s="198" t="str">
        <f>IF('INPUT &amp; OUTPUT'!$B$14="Reconfiguration of Lot",BK237,IF('INPUT &amp; OUTPUT'!$B$14="Material Change of Use",AC237,""))</f>
        <v/>
      </c>
      <c r="CT237" s="199" t="str">
        <f>IF('INPUT &amp; OUTPUT'!$B$14="Reconfiguration of Lot",BL237,IF('INPUT &amp; OUTPUT'!$B$14="Material Change of Use",AD237,""))</f>
        <v/>
      </c>
      <c r="CU237" s="161"/>
      <c r="CV237" s="161"/>
      <c r="CW237" s="160"/>
    </row>
    <row r="238" spans="3:101" ht="12.75" customHeight="1" x14ac:dyDescent="0.25">
      <c r="C238" s="313" t="s">
        <v>544</v>
      </c>
      <c r="D238" s="313" t="s">
        <v>541</v>
      </c>
      <c r="E238" s="314" t="s">
        <v>544</v>
      </c>
      <c r="F238" s="309"/>
      <c r="G238" s="439"/>
      <c r="H238" s="439"/>
      <c r="I238" s="314" t="s">
        <v>93</v>
      </c>
      <c r="J238" s="311"/>
      <c r="K238" s="311"/>
      <c r="L238" s="440" t="s">
        <v>92</v>
      </c>
      <c r="M238" s="440">
        <v>0</v>
      </c>
      <c r="N238" s="559" t="s">
        <v>93</v>
      </c>
      <c r="O238" s="311"/>
      <c r="P238" s="440" t="s">
        <v>238</v>
      </c>
      <c r="Q238" s="440">
        <v>0</v>
      </c>
      <c r="R238" s="559" t="s">
        <v>93</v>
      </c>
      <c r="S238" s="311"/>
      <c r="T238" s="440" t="s">
        <v>92</v>
      </c>
      <c r="U238" s="440">
        <v>0</v>
      </c>
      <c r="V238" s="316" t="s">
        <v>591</v>
      </c>
      <c r="W238" s="416"/>
      <c r="X238" s="417" t="s">
        <v>591</v>
      </c>
      <c r="Y238" s="417" t="s">
        <v>0</v>
      </c>
      <c r="Z238" s="316" t="s">
        <v>255</v>
      </c>
      <c r="AA238" s="312"/>
      <c r="AB238" s="440" t="s">
        <v>347</v>
      </c>
      <c r="AC238" s="440">
        <v>2.2500000000000003E-3</v>
      </c>
      <c r="AD238" s="314" t="s">
        <v>93</v>
      </c>
      <c r="AE238" s="476"/>
      <c r="AF238" s="477"/>
      <c r="AO238" s="488"/>
      <c r="BS238" s="157" t="str">
        <f>IF('INPUT &amp; OUTPUT'!$B$14="Reconfiguration of Lot",AK238,IF('INPUT &amp; OUTPUT'!$B$14="Material Change of Use",E238,""))</f>
        <v/>
      </c>
      <c r="BT238" s="161"/>
      <c r="BU238" s="161"/>
      <c r="BV238" s="161"/>
      <c r="BW238" s="157" t="str">
        <f>IF('INPUT &amp; OUTPUT'!$B$14="Reconfiguration of Lot",IF(AK238&lt;&gt;"",$AO$8,""),IF('INPUT &amp; OUTPUT'!$B$14="Material Change of Use",I238,""))</f>
        <v/>
      </c>
      <c r="BX238" s="161"/>
      <c r="BY238" s="161"/>
      <c r="BZ238" s="157" t="str">
        <f>IF('INPUT &amp; OUTPUT'!$B$14="Reconfiguration of Lot",IF(BW238&lt;&gt;"",$AR$8,""),IF('INPUT &amp; OUTPUT'!$B$14="Material Change of Use",L238,""))</f>
        <v/>
      </c>
      <c r="CA238" s="157" t="str">
        <f>IF('INPUT &amp; OUTPUT'!$B$14="Reconfiguration of Lot",IF(BW238&lt;&gt;"",$AS$8,""),IF('INPUT &amp; OUTPUT'!$B$14="Material Change of Use",M238,""))</f>
        <v/>
      </c>
      <c r="CB238" s="157" t="str">
        <f>IF('INPUT &amp; OUTPUT'!$B$14="Reconfiguration of Lot",AT238,IF('INPUT &amp; OUTPUT'!$B$14="Material Change of Use",N238,""))</f>
        <v/>
      </c>
      <c r="CC238" s="196"/>
      <c r="CD238" s="157" t="str">
        <f>IF('INPUT &amp; OUTPUT'!$B$14="Reconfiguration of Lot",AV238,IF('INPUT &amp; OUTPUT'!$B$14="Material Change of Use",P238,""))</f>
        <v/>
      </c>
      <c r="CE238" s="157" t="str">
        <f>IF('INPUT &amp; OUTPUT'!$B$14="Reconfiguration of Lot",AW238,IF('INPUT &amp; OUTPUT'!$B$14="Material Change of Use",Q238,""))</f>
        <v/>
      </c>
      <c r="CF238" s="157" t="str">
        <f>IF('INPUT &amp; OUTPUT'!$B$14="Reconfiguration of Lot",AX238,IF('INPUT &amp; OUTPUT'!$B$14="Material Change of Use",R238,""))</f>
        <v/>
      </c>
      <c r="CG238" s="196"/>
      <c r="CH238" s="157" t="str">
        <f>IF('INPUT &amp; OUTPUT'!$B$14="Reconfiguration of Lot",BA238,IF('INPUT &amp; OUTPUT'!$B$14="Material Change of Use",T238,""))</f>
        <v/>
      </c>
      <c r="CI238" s="157" t="str">
        <f>IF('INPUT &amp; OUTPUT'!$B$14="Reconfiguration of Lot",BB238,IF('INPUT &amp; OUTPUT'!$B$14="Material Change of Use",U238,""))</f>
        <v/>
      </c>
      <c r="CJ238" s="157" t="str">
        <f>IF('INPUT &amp; OUTPUT'!$B$14="Reconfiguration of Lot",BC238,IF('INPUT &amp; OUTPUT'!$B$14="Material Change of Use",V238,""))</f>
        <v/>
      </c>
      <c r="CK238" s="196"/>
      <c r="CL238" s="236"/>
      <c r="CM238" s="239"/>
      <c r="CN238" s="157" t="str">
        <f>IF('INPUT &amp; OUTPUT'!$B$14="Reconfiguration of Lot",BG238,IF('INPUT &amp; OUTPUT'!$B$14="Material Change of Use",X238,""))</f>
        <v/>
      </c>
      <c r="CO238" s="199" t="str">
        <f>IF('INPUT &amp; OUTPUT'!$B$14="Reconfiguration of Lot",BH238,IF('INPUT &amp; OUTPUT'!$B$14="Material Change of Use",Y238,""))</f>
        <v/>
      </c>
      <c r="CP238" s="157" t="str">
        <f>IF('INPUT &amp; OUTPUT'!$B$14="Reconfiguration of Lot",BI238,IF('INPUT &amp; OUTPUT'!$B$14="Material Change of Use",Z238,""))</f>
        <v/>
      </c>
      <c r="CQ238" s="161"/>
      <c r="CR238" s="244" t="str">
        <f>IF('INPUT &amp; OUTPUT'!$B$14="Reconfiguration of Lot",BJ238,IF('INPUT &amp; OUTPUT'!$B$14="Material Change of Use",AB238,""))</f>
        <v/>
      </c>
      <c r="CS238" s="198" t="str">
        <f>IF('INPUT &amp; OUTPUT'!$B$14="Reconfiguration of Lot",BK238,IF('INPUT &amp; OUTPUT'!$B$14="Material Change of Use",AC238,""))</f>
        <v/>
      </c>
      <c r="CT238" s="199" t="str">
        <f>IF('INPUT &amp; OUTPUT'!$B$14="Reconfiguration of Lot",BL238,IF('INPUT &amp; OUTPUT'!$B$14="Material Change of Use",AD238,""))</f>
        <v/>
      </c>
      <c r="CU238" s="161"/>
      <c r="CV238" s="161"/>
      <c r="CW238" s="160"/>
    </row>
    <row r="239" spans="3:101" ht="12.75" customHeight="1" x14ac:dyDescent="0.25">
      <c r="C239" s="437" t="s">
        <v>543</v>
      </c>
      <c r="D239" s="471" t="s">
        <v>510</v>
      </c>
      <c r="E239" s="316" t="s">
        <v>592</v>
      </c>
      <c r="F239" s="439"/>
      <c r="G239" s="439"/>
      <c r="H239" s="439"/>
      <c r="I239" s="472" t="s">
        <v>93</v>
      </c>
      <c r="J239" s="416"/>
      <c r="K239" s="416"/>
      <c r="L239" s="440" t="s">
        <v>92</v>
      </c>
      <c r="M239" s="440">
        <v>0</v>
      </c>
      <c r="N239" s="314" t="s">
        <v>93</v>
      </c>
      <c r="O239" s="317"/>
      <c r="P239" s="440" t="s">
        <v>238</v>
      </c>
      <c r="Q239" s="440">
        <v>0</v>
      </c>
      <c r="R239" s="472" t="s">
        <v>93</v>
      </c>
      <c r="S239" s="439"/>
      <c r="T239" s="440" t="s">
        <v>92</v>
      </c>
      <c r="U239" s="440">
        <v>0</v>
      </c>
      <c r="V239" s="316" t="s">
        <v>591</v>
      </c>
      <c r="W239" s="416"/>
      <c r="X239" s="417" t="s">
        <v>591</v>
      </c>
      <c r="Y239" s="417" t="s">
        <v>0</v>
      </c>
      <c r="Z239" s="316" t="s">
        <v>591</v>
      </c>
      <c r="AA239" s="442"/>
      <c r="AB239" s="440" t="s">
        <v>591</v>
      </c>
      <c r="AC239" s="440">
        <v>0</v>
      </c>
      <c r="AD239" s="316" t="s">
        <v>336</v>
      </c>
      <c r="AE239" s="309"/>
      <c r="AF239" s="477"/>
      <c r="AO239" s="488"/>
      <c r="BS239" s="157" t="str">
        <f>IF('INPUT &amp; OUTPUT'!$B$14="Reconfiguration of Lot",AK239,IF('INPUT &amp; OUTPUT'!$B$14="Material Change of Use",E239,""))</f>
        <v/>
      </c>
      <c r="BT239" s="161"/>
      <c r="BU239" s="161"/>
      <c r="BV239" s="161"/>
      <c r="BW239" s="157" t="str">
        <f>IF('INPUT &amp; OUTPUT'!$B$14="Reconfiguration of Lot",IF(AK239&lt;&gt;"",$AO$8,""),IF('INPUT &amp; OUTPUT'!$B$14="Material Change of Use",I239,""))</f>
        <v/>
      </c>
      <c r="BX239" s="161"/>
      <c r="BY239" s="161"/>
      <c r="BZ239" s="157" t="str">
        <f>IF('INPUT &amp; OUTPUT'!$B$14="Reconfiguration of Lot",IF(BW239&lt;&gt;"",$AR$8,""),IF('INPUT &amp; OUTPUT'!$B$14="Material Change of Use",L239,""))</f>
        <v/>
      </c>
      <c r="CA239" s="157" t="str">
        <f>IF('INPUT &amp; OUTPUT'!$B$14="Reconfiguration of Lot",IF(BW239&lt;&gt;"",$AS$8,""),IF('INPUT &amp; OUTPUT'!$B$14="Material Change of Use",M239,""))</f>
        <v/>
      </c>
      <c r="CB239" s="157" t="str">
        <f>IF('INPUT &amp; OUTPUT'!$B$14="Reconfiguration of Lot",AT239,IF('INPUT &amp; OUTPUT'!$B$14="Material Change of Use",N239,""))</f>
        <v/>
      </c>
      <c r="CC239" s="196"/>
      <c r="CD239" s="157" t="str">
        <f>IF('INPUT &amp; OUTPUT'!$B$14="Reconfiguration of Lot",AV239,IF('INPUT &amp; OUTPUT'!$B$14="Material Change of Use",P239,""))</f>
        <v/>
      </c>
      <c r="CE239" s="157" t="str">
        <f>IF('INPUT &amp; OUTPUT'!$B$14="Reconfiguration of Lot",AW239,IF('INPUT &amp; OUTPUT'!$B$14="Material Change of Use",Q239,""))</f>
        <v/>
      </c>
      <c r="CF239" s="157" t="str">
        <f>IF('INPUT &amp; OUTPUT'!$B$14="Reconfiguration of Lot",AX239,IF('INPUT &amp; OUTPUT'!$B$14="Material Change of Use",R239,""))</f>
        <v/>
      </c>
      <c r="CG239" s="196"/>
      <c r="CH239" s="157" t="str">
        <f>IF('INPUT &amp; OUTPUT'!$B$14="Reconfiguration of Lot",BA239,IF('INPUT &amp; OUTPUT'!$B$14="Material Change of Use",T239,""))</f>
        <v/>
      </c>
      <c r="CI239" s="157" t="str">
        <f>IF('INPUT &amp; OUTPUT'!$B$14="Reconfiguration of Lot",BB239,IF('INPUT &amp; OUTPUT'!$B$14="Material Change of Use",U239,""))</f>
        <v/>
      </c>
      <c r="CJ239" s="157" t="str">
        <f>IF('INPUT &amp; OUTPUT'!$B$14="Reconfiguration of Lot",BC239,IF('INPUT &amp; OUTPUT'!$B$14="Material Change of Use",V239,""))</f>
        <v/>
      </c>
      <c r="CK239" s="196"/>
      <c r="CL239" s="236"/>
      <c r="CM239" s="239"/>
      <c r="CN239" s="157" t="str">
        <f>IF('INPUT &amp; OUTPUT'!$B$14="Reconfiguration of Lot",BG239,IF('INPUT &amp; OUTPUT'!$B$14="Material Change of Use",X239,""))</f>
        <v/>
      </c>
      <c r="CO239" s="199" t="str">
        <f>IF('INPUT &amp; OUTPUT'!$B$14="Reconfiguration of Lot",BH239,IF('INPUT &amp; OUTPUT'!$B$14="Material Change of Use",Y239,""))</f>
        <v/>
      </c>
      <c r="CP239" s="157" t="str">
        <f>IF('INPUT &amp; OUTPUT'!$B$14="Reconfiguration of Lot",BI239,IF('INPUT &amp; OUTPUT'!$B$14="Material Change of Use",Z239,""))</f>
        <v/>
      </c>
      <c r="CQ239" s="161"/>
      <c r="CR239" s="244" t="str">
        <f>IF('INPUT &amp; OUTPUT'!$B$14="Reconfiguration of Lot",BJ239,IF('INPUT &amp; OUTPUT'!$B$14="Material Change of Use",AB239,""))</f>
        <v/>
      </c>
      <c r="CS239" s="198" t="str">
        <f>IF('INPUT &amp; OUTPUT'!$B$14="Reconfiguration of Lot",BK239,IF('INPUT &amp; OUTPUT'!$B$14="Material Change of Use",AC239,""))</f>
        <v/>
      </c>
      <c r="CT239" s="199" t="str">
        <f>IF('INPUT &amp; OUTPUT'!$B$14="Reconfiguration of Lot",BL239,IF('INPUT &amp; OUTPUT'!$B$14="Material Change of Use",AD239,""))</f>
        <v/>
      </c>
      <c r="CU239" s="161"/>
      <c r="CV239" s="161"/>
      <c r="CW239" s="160"/>
    </row>
    <row r="240" spans="3:101" ht="12.75" customHeight="1" x14ac:dyDescent="0.25">
      <c r="C240" s="471" t="s">
        <v>301</v>
      </c>
      <c r="D240" s="471" t="s">
        <v>409</v>
      </c>
      <c r="E240" s="316" t="s">
        <v>301</v>
      </c>
      <c r="F240" s="309"/>
      <c r="G240" s="439"/>
      <c r="H240" s="439"/>
      <c r="I240" s="472" t="s">
        <v>301</v>
      </c>
      <c r="J240" s="311"/>
      <c r="K240" s="311"/>
      <c r="L240" s="440" t="s">
        <v>392</v>
      </c>
      <c r="M240" s="440">
        <v>5.2999999999999999E-2</v>
      </c>
      <c r="N240" s="559" t="s">
        <v>93</v>
      </c>
      <c r="O240" s="311"/>
      <c r="P240" s="440" t="s">
        <v>238</v>
      </c>
      <c r="Q240" s="440">
        <v>0</v>
      </c>
      <c r="R240" s="559" t="s">
        <v>93</v>
      </c>
      <c r="S240" s="311"/>
      <c r="T240" s="440" t="s">
        <v>92</v>
      </c>
      <c r="U240" s="440">
        <v>0</v>
      </c>
      <c r="V240" s="316" t="s">
        <v>591</v>
      </c>
      <c r="W240" s="416"/>
      <c r="X240" s="417" t="s">
        <v>591</v>
      </c>
      <c r="Y240" s="417" t="s">
        <v>0</v>
      </c>
      <c r="Z240" s="316" t="s">
        <v>253</v>
      </c>
      <c r="AA240" s="312"/>
      <c r="AB240" s="440" t="s">
        <v>347</v>
      </c>
      <c r="AC240" s="440">
        <v>2.5000000000000001E-3</v>
      </c>
      <c r="AD240" s="314" t="s">
        <v>14</v>
      </c>
      <c r="AE240" s="476"/>
      <c r="AF240" s="477"/>
      <c r="AO240" s="488"/>
      <c r="BS240" s="157" t="str">
        <f>IF('INPUT &amp; OUTPUT'!$B$14="Reconfiguration of Lot",AK240,IF('INPUT &amp; OUTPUT'!$B$14="Material Change of Use",E240,""))</f>
        <v/>
      </c>
      <c r="BT240" s="161"/>
      <c r="BU240" s="161"/>
      <c r="BV240" s="161"/>
      <c r="BW240" s="157" t="str">
        <f>IF('INPUT &amp; OUTPUT'!$B$14="Reconfiguration of Lot",IF(AK240&lt;&gt;"",$AO$8,""),IF('INPUT &amp; OUTPUT'!$B$14="Material Change of Use",I240,""))</f>
        <v/>
      </c>
      <c r="BX240" s="161"/>
      <c r="BY240" s="161"/>
      <c r="BZ240" s="157" t="str">
        <f>IF('INPUT &amp; OUTPUT'!$B$14="Reconfiguration of Lot",IF(BW240&lt;&gt;"",$AR$8,""),IF('INPUT &amp; OUTPUT'!$B$14="Material Change of Use",L240,""))</f>
        <v/>
      </c>
      <c r="CA240" s="157" t="str">
        <f>IF('INPUT &amp; OUTPUT'!$B$14="Reconfiguration of Lot",IF(BW240&lt;&gt;"",$AS$8,""),IF('INPUT &amp; OUTPUT'!$B$14="Material Change of Use",M240,""))</f>
        <v/>
      </c>
      <c r="CB240" s="157" t="str">
        <f>IF('INPUT &amp; OUTPUT'!$B$14="Reconfiguration of Lot",AT240,IF('INPUT &amp; OUTPUT'!$B$14="Material Change of Use",N240,""))</f>
        <v/>
      </c>
      <c r="CC240" s="196"/>
      <c r="CD240" s="157" t="str">
        <f>IF('INPUT &amp; OUTPUT'!$B$14="Reconfiguration of Lot",AV240,IF('INPUT &amp; OUTPUT'!$B$14="Material Change of Use",P240,""))</f>
        <v/>
      </c>
      <c r="CE240" s="157" t="str">
        <f>IF('INPUT &amp; OUTPUT'!$B$14="Reconfiguration of Lot",AW240,IF('INPUT &amp; OUTPUT'!$B$14="Material Change of Use",Q240,""))</f>
        <v/>
      </c>
      <c r="CF240" s="157" t="str">
        <f>IF('INPUT &amp; OUTPUT'!$B$14="Reconfiguration of Lot",AX240,IF('INPUT &amp; OUTPUT'!$B$14="Material Change of Use",R240,""))</f>
        <v/>
      </c>
      <c r="CG240" s="196"/>
      <c r="CH240" s="157" t="str">
        <f>IF('INPUT &amp; OUTPUT'!$B$14="Reconfiguration of Lot",BA240,IF('INPUT &amp; OUTPUT'!$B$14="Material Change of Use",T240,""))</f>
        <v/>
      </c>
      <c r="CI240" s="157" t="str">
        <f>IF('INPUT &amp; OUTPUT'!$B$14="Reconfiguration of Lot",BB240,IF('INPUT &amp; OUTPUT'!$B$14="Material Change of Use",U240,""))</f>
        <v/>
      </c>
      <c r="CJ240" s="157" t="str">
        <f>IF('INPUT &amp; OUTPUT'!$B$14="Reconfiguration of Lot",BC240,IF('INPUT &amp; OUTPUT'!$B$14="Material Change of Use",V240,""))</f>
        <v/>
      </c>
      <c r="CK240" s="196"/>
      <c r="CL240" s="236"/>
      <c r="CM240" s="239"/>
      <c r="CN240" s="157" t="str">
        <f>IF('INPUT &amp; OUTPUT'!$B$14="Reconfiguration of Lot",BG240,IF('INPUT &amp; OUTPUT'!$B$14="Material Change of Use",X240,""))</f>
        <v/>
      </c>
      <c r="CO240" s="199" t="str">
        <f>IF('INPUT &amp; OUTPUT'!$B$14="Reconfiguration of Lot",BH240,IF('INPUT &amp; OUTPUT'!$B$14="Material Change of Use",Y240,""))</f>
        <v/>
      </c>
      <c r="CP240" s="157" t="str">
        <f>IF('INPUT &amp; OUTPUT'!$B$14="Reconfiguration of Lot",BI240,IF('INPUT &amp; OUTPUT'!$B$14="Material Change of Use",Z240,""))</f>
        <v/>
      </c>
      <c r="CQ240" s="161"/>
      <c r="CR240" s="244" t="str">
        <f>IF('INPUT &amp; OUTPUT'!$B$14="Reconfiguration of Lot",BJ240,IF('INPUT &amp; OUTPUT'!$B$14="Material Change of Use",AB240,""))</f>
        <v/>
      </c>
      <c r="CS240" s="198" t="str">
        <f>IF('INPUT &amp; OUTPUT'!$B$14="Reconfiguration of Lot",BK240,IF('INPUT &amp; OUTPUT'!$B$14="Material Change of Use",AC240,""))</f>
        <v/>
      </c>
      <c r="CT240" s="199" t="str">
        <f>IF('INPUT &amp; OUTPUT'!$B$14="Reconfiguration of Lot",BL240,IF('INPUT &amp; OUTPUT'!$B$14="Material Change of Use",AD240,""))</f>
        <v/>
      </c>
      <c r="CU240" s="161"/>
      <c r="CV240" s="161"/>
      <c r="CW240" s="160"/>
    </row>
    <row r="241" spans="3:101" ht="12.75" customHeight="1" x14ac:dyDescent="0.25">
      <c r="C241" s="313" t="s">
        <v>176</v>
      </c>
      <c r="D241" s="313" t="s">
        <v>545</v>
      </c>
      <c r="E241" s="314" t="s">
        <v>176</v>
      </c>
      <c r="F241" s="309"/>
      <c r="G241" s="439"/>
      <c r="H241" s="439"/>
      <c r="I241" s="314" t="s">
        <v>29</v>
      </c>
      <c r="J241" s="311"/>
      <c r="K241" s="311"/>
      <c r="L241" s="440" t="s">
        <v>392</v>
      </c>
      <c r="M241" s="440">
        <v>8.5999999999999993E-2</v>
      </c>
      <c r="N241" s="559" t="s">
        <v>93</v>
      </c>
      <c r="O241" s="311"/>
      <c r="P241" s="440" t="s">
        <v>238</v>
      </c>
      <c r="Q241" s="440">
        <v>0</v>
      </c>
      <c r="R241" s="314" t="s">
        <v>176</v>
      </c>
      <c r="S241" s="311"/>
      <c r="T241" s="440" t="s">
        <v>387</v>
      </c>
      <c r="U241" s="440">
        <v>2.7999999999999997E-2</v>
      </c>
      <c r="V241" s="316" t="s">
        <v>591</v>
      </c>
      <c r="W241" s="416"/>
      <c r="X241" s="417" t="s">
        <v>591</v>
      </c>
      <c r="Y241" s="417" t="s">
        <v>0</v>
      </c>
      <c r="Z241" s="316" t="s">
        <v>253</v>
      </c>
      <c r="AA241" s="312"/>
      <c r="AB241" s="440" t="s">
        <v>347</v>
      </c>
      <c r="AC241" s="440">
        <v>2.5000000000000001E-3</v>
      </c>
      <c r="AD241" s="314" t="s">
        <v>65</v>
      </c>
      <c r="AE241" s="311"/>
      <c r="AF241" s="477"/>
      <c r="AO241" s="488"/>
      <c r="BS241" s="157" t="str">
        <f>IF('INPUT &amp; OUTPUT'!$B$14="Reconfiguration of Lot",AK241,IF('INPUT &amp; OUTPUT'!$B$14="Material Change of Use",E241,""))</f>
        <v/>
      </c>
      <c r="BT241" s="161"/>
      <c r="BU241" s="161"/>
      <c r="BV241" s="161"/>
      <c r="BW241" s="157" t="str">
        <f>IF('INPUT &amp; OUTPUT'!$B$14="Reconfiguration of Lot",IF(AK241&lt;&gt;"",$AO$8,""),IF('INPUT &amp; OUTPUT'!$B$14="Material Change of Use",I241,""))</f>
        <v/>
      </c>
      <c r="BX241" s="161"/>
      <c r="BY241" s="161"/>
      <c r="BZ241" s="157" t="str">
        <f>IF('INPUT &amp; OUTPUT'!$B$14="Reconfiguration of Lot",IF(BW241&lt;&gt;"",$AR$8,""),IF('INPUT &amp; OUTPUT'!$B$14="Material Change of Use",L241,""))</f>
        <v/>
      </c>
      <c r="CA241" s="157" t="str">
        <f>IF('INPUT &amp; OUTPUT'!$B$14="Reconfiguration of Lot",IF(BW241&lt;&gt;"",$AS$8,""),IF('INPUT &amp; OUTPUT'!$B$14="Material Change of Use",M241,""))</f>
        <v/>
      </c>
      <c r="CB241" s="157" t="str">
        <f>IF('INPUT &amp; OUTPUT'!$B$14="Reconfiguration of Lot",AT241,IF('INPUT &amp; OUTPUT'!$B$14="Material Change of Use",N241,""))</f>
        <v/>
      </c>
      <c r="CC241" s="196"/>
      <c r="CD241" s="157" t="str">
        <f>IF('INPUT &amp; OUTPUT'!$B$14="Reconfiguration of Lot",AV241,IF('INPUT &amp; OUTPUT'!$B$14="Material Change of Use",P241,""))</f>
        <v/>
      </c>
      <c r="CE241" s="157" t="str">
        <f>IF('INPUT &amp; OUTPUT'!$B$14="Reconfiguration of Lot",AW241,IF('INPUT &amp; OUTPUT'!$B$14="Material Change of Use",Q241,""))</f>
        <v/>
      </c>
      <c r="CF241" s="157" t="str">
        <f>IF('INPUT &amp; OUTPUT'!$B$14="Reconfiguration of Lot",AX241,IF('INPUT &amp; OUTPUT'!$B$14="Material Change of Use",R241,""))</f>
        <v/>
      </c>
      <c r="CG241" s="196"/>
      <c r="CH241" s="157" t="str">
        <f>IF('INPUT &amp; OUTPUT'!$B$14="Reconfiguration of Lot",BA241,IF('INPUT &amp; OUTPUT'!$B$14="Material Change of Use",T241,""))</f>
        <v/>
      </c>
      <c r="CI241" s="157" t="str">
        <f>IF('INPUT &amp; OUTPUT'!$B$14="Reconfiguration of Lot",BB241,IF('INPUT &amp; OUTPUT'!$B$14="Material Change of Use",U241,""))</f>
        <v/>
      </c>
      <c r="CJ241" s="157" t="str">
        <f>IF('INPUT &amp; OUTPUT'!$B$14="Reconfiguration of Lot",BC241,IF('INPUT &amp; OUTPUT'!$B$14="Material Change of Use",V241,""))</f>
        <v/>
      </c>
      <c r="CK241" s="196"/>
      <c r="CL241" s="236"/>
      <c r="CM241" s="239"/>
      <c r="CN241" s="157" t="str">
        <f>IF('INPUT &amp; OUTPUT'!$B$14="Reconfiguration of Lot",BG241,IF('INPUT &amp; OUTPUT'!$B$14="Material Change of Use",X241,""))</f>
        <v/>
      </c>
      <c r="CO241" s="199" t="str">
        <f>IF('INPUT &amp; OUTPUT'!$B$14="Reconfiguration of Lot",BH241,IF('INPUT &amp; OUTPUT'!$B$14="Material Change of Use",Y241,""))</f>
        <v/>
      </c>
      <c r="CP241" s="157" t="str">
        <f>IF('INPUT &amp; OUTPUT'!$B$14="Reconfiguration of Lot",BI241,IF('INPUT &amp; OUTPUT'!$B$14="Material Change of Use",Z241,""))</f>
        <v/>
      </c>
      <c r="CQ241" s="161"/>
      <c r="CR241" s="244" t="str">
        <f>IF('INPUT &amp; OUTPUT'!$B$14="Reconfiguration of Lot",BJ241,IF('INPUT &amp; OUTPUT'!$B$14="Material Change of Use",AB241,""))</f>
        <v/>
      </c>
      <c r="CS241" s="198" t="str">
        <f>IF('INPUT &amp; OUTPUT'!$B$14="Reconfiguration of Lot",BK241,IF('INPUT &amp; OUTPUT'!$B$14="Material Change of Use",AC241,""))</f>
        <v/>
      </c>
      <c r="CT241" s="199" t="str">
        <f>IF('INPUT &amp; OUTPUT'!$B$14="Reconfiguration of Lot",BL241,IF('INPUT &amp; OUTPUT'!$B$14="Material Change of Use",AD241,""))</f>
        <v/>
      </c>
      <c r="CU241" s="161"/>
      <c r="CV241" s="161"/>
      <c r="CW241" s="160"/>
    </row>
    <row r="242" spans="3:101" ht="12.75" customHeight="1" x14ac:dyDescent="0.25">
      <c r="C242" s="313" t="s">
        <v>177</v>
      </c>
      <c r="D242" s="313" t="s">
        <v>545</v>
      </c>
      <c r="E242" s="314" t="s">
        <v>177</v>
      </c>
      <c r="F242" s="309"/>
      <c r="G242" s="439"/>
      <c r="H242" s="439"/>
      <c r="I242" s="314" t="s">
        <v>29</v>
      </c>
      <c r="J242" s="416"/>
      <c r="K242" s="416"/>
      <c r="L242" s="440" t="s">
        <v>392</v>
      </c>
      <c r="M242" s="440">
        <v>8.5999999999999993E-2</v>
      </c>
      <c r="N242" s="559" t="s">
        <v>93</v>
      </c>
      <c r="O242" s="311"/>
      <c r="P242" s="440" t="s">
        <v>238</v>
      </c>
      <c r="Q242" s="440">
        <v>0</v>
      </c>
      <c r="R242" s="314" t="s">
        <v>177</v>
      </c>
      <c r="S242" s="416"/>
      <c r="T242" s="440" t="s">
        <v>387</v>
      </c>
      <c r="U242" s="440">
        <v>2.7999999999999997E-2</v>
      </c>
      <c r="V242" s="316" t="s">
        <v>591</v>
      </c>
      <c r="W242" s="416"/>
      <c r="X242" s="417" t="s">
        <v>591</v>
      </c>
      <c r="Y242" s="417" t="s">
        <v>0</v>
      </c>
      <c r="Z242" s="316" t="s">
        <v>253</v>
      </c>
      <c r="AA242" s="442"/>
      <c r="AB242" s="440" t="s">
        <v>347</v>
      </c>
      <c r="AC242" s="440">
        <v>2.5000000000000001E-3</v>
      </c>
      <c r="AD242" s="314" t="s">
        <v>65</v>
      </c>
      <c r="AE242" s="308"/>
      <c r="AF242" s="477"/>
      <c r="AO242" s="488"/>
      <c r="BS242" s="157" t="str">
        <f>IF('INPUT &amp; OUTPUT'!$B$14="Reconfiguration of Lot",AK242,IF('INPUT &amp; OUTPUT'!$B$14="Material Change of Use",E242,""))</f>
        <v/>
      </c>
      <c r="BT242" s="161"/>
      <c r="BU242" s="161"/>
      <c r="BV242" s="161"/>
      <c r="BW242" s="157" t="str">
        <f>IF('INPUT &amp; OUTPUT'!$B$14="Reconfiguration of Lot",IF(AK242&lt;&gt;"",$AO$8,""),IF('INPUT &amp; OUTPUT'!$B$14="Material Change of Use",I242,""))</f>
        <v/>
      </c>
      <c r="BX242" s="161"/>
      <c r="BY242" s="161"/>
      <c r="BZ242" s="157" t="str">
        <f>IF('INPUT &amp; OUTPUT'!$B$14="Reconfiguration of Lot",IF(BW242&lt;&gt;"",$AR$8,""),IF('INPUT &amp; OUTPUT'!$B$14="Material Change of Use",L242,""))</f>
        <v/>
      </c>
      <c r="CA242" s="157" t="str">
        <f>IF('INPUT &amp; OUTPUT'!$B$14="Reconfiguration of Lot",IF(BW242&lt;&gt;"",$AS$8,""),IF('INPUT &amp; OUTPUT'!$B$14="Material Change of Use",M242,""))</f>
        <v/>
      </c>
      <c r="CB242" s="157" t="str">
        <f>IF('INPUT &amp; OUTPUT'!$B$14="Reconfiguration of Lot",AT242,IF('INPUT &amp; OUTPUT'!$B$14="Material Change of Use",N242,""))</f>
        <v/>
      </c>
      <c r="CC242" s="196"/>
      <c r="CD242" s="157" t="str">
        <f>IF('INPUT &amp; OUTPUT'!$B$14="Reconfiguration of Lot",AV242,IF('INPUT &amp; OUTPUT'!$B$14="Material Change of Use",P242,""))</f>
        <v/>
      </c>
      <c r="CE242" s="157" t="str">
        <f>IF('INPUT &amp; OUTPUT'!$B$14="Reconfiguration of Lot",AW242,IF('INPUT &amp; OUTPUT'!$B$14="Material Change of Use",Q242,""))</f>
        <v/>
      </c>
      <c r="CF242" s="157" t="str">
        <f>IF('INPUT &amp; OUTPUT'!$B$14="Reconfiguration of Lot",AX242,IF('INPUT &amp; OUTPUT'!$B$14="Material Change of Use",R242,""))</f>
        <v/>
      </c>
      <c r="CG242" s="196"/>
      <c r="CH242" s="157" t="str">
        <f>IF('INPUT &amp; OUTPUT'!$B$14="Reconfiguration of Lot",BA242,IF('INPUT &amp; OUTPUT'!$B$14="Material Change of Use",T242,""))</f>
        <v/>
      </c>
      <c r="CI242" s="157" t="str">
        <f>IF('INPUT &amp; OUTPUT'!$B$14="Reconfiguration of Lot",BB242,IF('INPUT &amp; OUTPUT'!$B$14="Material Change of Use",U242,""))</f>
        <v/>
      </c>
      <c r="CJ242" s="157" t="str">
        <f>IF('INPUT &amp; OUTPUT'!$B$14="Reconfiguration of Lot",BC242,IF('INPUT &amp; OUTPUT'!$B$14="Material Change of Use",V242,""))</f>
        <v/>
      </c>
      <c r="CK242" s="196"/>
      <c r="CL242" s="236"/>
      <c r="CM242" s="239"/>
      <c r="CN242" s="157" t="str">
        <f>IF('INPUT &amp; OUTPUT'!$B$14="Reconfiguration of Lot",BG242,IF('INPUT &amp; OUTPUT'!$B$14="Material Change of Use",X242,""))</f>
        <v/>
      </c>
      <c r="CO242" s="199" t="str">
        <f>IF('INPUT &amp; OUTPUT'!$B$14="Reconfiguration of Lot",BH242,IF('INPUT &amp; OUTPUT'!$B$14="Material Change of Use",Y242,""))</f>
        <v/>
      </c>
      <c r="CP242" s="157" t="str">
        <f>IF('INPUT &amp; OUTPUT'!$B$14="Reconfiguration of Lot",BI242,IF('INPUT &amp; OUTPUT'!$B$14="Material Change of Use",Z242,""))</f>
        <v/>
      </c>
      <c r="CQ242" s="161"/>
      <c r="CR242" s="244" t="str">
        <f>IF('INPUT &amp; OUTPUT'!$B$14="Reconfiguration of Lot",BJ242,IF('INPUT &amp; OUTPUT'!$B$14="Material Change of Use",AB242,""))</f>
        <v/>
      </c>
      <c r="CS242" s="198" t="str">
        <f>IF('INPUT &amp; OUTPUT'!$B$14="Reconfiguration of Lot",BK242,IF('INPUT &amp; OUTPUT'!$B$14="Material Change of Use",AC242,""))</f>
        <v/>
      </c>
      <c r="CT242" s="199" t="str">
        <f>IF('INPUT &amp; OUTPUT'!$B$14="Reconfiguration of Lot",BL242,IF('INPUT &amp; OUTPUT'!$B$14="Material Change of Use",AD242,""))</f>
        <v/>
      </c>
      <c r="CU242" s="161"/>
      <c r="CV242" s="161"/>
      <c r="CW242" s="160"/>
    </row>
    <row r="243" spans="3:101" ht="12.75" customHeight="1" x14ac:dyDescent="0.25">
      <c r="C243" s="313" t="s">
        <v>202</v>
      </c>
      <c r="D243" s="313" t="s">
        <v>202</v>
      </c>
      <c r="E243" s="314" t="s">
        <v>563</v>
      </c>
      <c r="F243" s="416"/>
      <c r="G243" s="439"/>
      <c r="H243" s="439"/>
      <c r="I243" s="314" t="s">
        <v>202</v>
      </c>
      <c r="J243" s="311"/>
      <c r="K243" s="311"/>
      <c r="L243" s="440" t="s">
        <v>392</v>
      </c>
      <c r="M243" s="440">
        <v>2.2000000000000002E-2</v>
      </c>
      <c r="N243" s="559" t="s">
        <v>93</v>
      </c>
      <c r="O243" s="311"/>
      <c r="P243" s="440" t="s">
        <v>238</v>
      </c>
      <c r="Q243" s="440">
        <v>0</v>
      </c>
      <c r="R243" s="314" t="s">
        <v>563</v>
      </c>
      <c r="S243" s="311"/>
      <c r="T243" s="440" t="s">
        <v>153</v>
      </c>
      <c r="U243" s="440">
        <v>2.8</v>
      </c>
      <c r="V243" s="316" t="s">
        <v>591</v>
      </c>
      <c r="W243" s="416"/>
      <c r="X243" s="417" t="s">
        <v>591</v>
      </c>
      <c r="Y243" s="417" t="s">
        <v>0</v>
      </c>
      <c r="Z243" s="316" t="s">
        <v>253</v>
      </c>
      <c r="AA243" s="312"/>
      <c r="AB243" s="440" t="s">
        <v>347</v>
      </c>
      <c r="AC243" s="440">
        <v>2.5000000000000001E-3</v>
      </c>
      <c r="AD243" s="314" t="s">
        <v>14</v>
      </c>
      <c r="AE243" s="476"/>
      <c r="AF243" s="477"/>
      <c r="AO243" s="488"/>
      <c r="BS243" s="157" t="str">
        <f>IF('INPUT &amp; OUTPUT'!$B$14="Reconfiguration of Lot",AK243,IF('INPUT &amp; OUTPUT'!$B$14="Material Change of Use",E243,""))</f>
        <v/>
      </c>
      <c r="BT243" s="161"/>
      <c r="BU243" s="161"/>
      <c r="BV243" s="161"/>
      <c r="BW243" s="157" t="str">
        <f>IF('INPUT &amp; OUTPUT'!$B$14="Reconfiguration of Lot",IF(AK243&lt;&gt;"",$AO$8,""),IF('INPUT &amp; OUTPUT'!$B$14="Material Change of Use",I243,""))</f>
        <v/>
      </c>
      <c r="BX243" s="161"/>
      <c r="BY243" s="161"/>
      <c r="BZ243" s="157" t="str">
        <f>IF('INPUT &amp; OUTPUT'!$B$14="Reconfiguration of Lot",IF(BW243&lt;&gt;"",$AR$8,""),IF('INPUT &amp; OUTPUT'!$B$14="Material Change of Use",L243,""))</f>
        <v/>
      </c>
      <c r="CA243" s="157" t="str">
        <f>IF('INPUT &amp; OUTPUT'!$B$14="Reconfiguration of Lot",IF(BW243&lt;&gt;"",$AS$8,""),IF('INPUT &amp; OUTPUT'!$B$14="Material Change of Use",M243,""))</f>
        <v/>
      </c>
      <c r="CB243" s="157" t="str">
        <f>IF('INPUT &amp; OUTPUT'!$B$14="Reconfiguration of Lot",AT243,IF('INPUT &amp; OUTPUT'!$B$14="Material Change of Use",N243,""))</f>
        <v/>
      </c>
      <c r="CC243" s="196"/>
      <c r="CD243" s="157" t="str">
        <f>IF('INPUT &amp; OUTPUT'!$B$14="Reconfiguration of Lot",AV243,IF('INPUT &amp; OUTPUT'!$B$14="Material Change of Use",P243,""))</f>
        <v/>
      </c>
      <c r="CE243" s="157" t="str">
        <f>IF('INPUT &amp; OUTPUT'!$B$14="Reconfiguration of Lot",AW243,IF('INPUT &amp; OUTPUT'!$B$14="Material Change of Use",Q243,""))</f>
        <v/>
      </c>
      <c r="CF243" s="157" t="str">
        <f>IF('INPUT &amp; OUTPUT'!$B$14="Reconfiguration of Lot",AX243,IF('INPUT &amp; OUTPUT'!$B$14="Material Change of Use",R243,""))</f>
        <v/>
      </c>
      <c r="CG243" s="196"/>
      <c r="CH243" s="157" t="str">
        <f>IF('INPUT &amp; OUTPUT'!$B$14="Reconfiguration of Lot",BA243,IF('INPUT &amp; OUTPUT'!$B$14="Material Change of Use",T243,""))</f>
        <v/>
      </c>
      <c r="CI243" s="157" t="str">
        <f>IF('INPUT &amp; OUTPUT'!$B$14="Reconfiguration of Lot",BB243,IF('INPUT &amp; OUTPUT'!$B$14="Material Change of Use",U243,""))</f>
        <v/>
      </c>
      <c r="CJ243" s="157" t="str">
        <f>IF('INPUT &amp; OUTPUT'!$B$14="Reconfiguration of Lot",BC243,IF('INPUT &amp; OUTPUT'!$B$14="Material Change of Use",V243,""))</f>
        <v/>
      </c>
      <c r="CK243" s="196"/>
      <c r="CL243" s="236"/>
      <c r="CM243" s="239"/>
      <c r="CN243" s="157" t="str">
        <f>IF('INPUT &amp; OUTPUT'!$B$14="Reconfiguration of Lot",BG243,IF('INPUT &amp; OUTPUT'!$B$14="Material Change of Use",X243,""))</f>
        <v/>
      </c>
      <c r="CO243" s="199" t="str">
        <f>IF('INPUT &amp; OUTPUT'!$B$14="Reconfiguration of Lot",BH243,IF('INPUT &amp; OUTPUT'!$B$14="Material Change of Use",Y243,""))</f>
        <v/>
      </c>
      <c r="CP243" s="157" t="str">
        <f>IF('INPUT &amp; OUTPUT'!$B$14="Reconfiguration of Lot",BI243,IF('INPUT &amp; OUTPUT'!$B$14="Material Change of Use",Z243,""))</f>
        <v/>
      </c>
      <c r="CQ243" s="161"/>
      <c r="CR243" s="244" t="str">
        <f>IF('INPUT &amp; OUTPUT'!$B$14="Reconfiguration of Lot",BJ243,IF('INPUT &amp; OUTPUT'!$B$14="Material Change of Use",AB243,""))</f>
        <v/>
      </c>
      <c r="CS243" s="198" t="str">
        <f>IF('INPUT &amp; OUTPUT'!$B$14="Reconfiguration of Lot",BK243,IF('INPUT &amp; OUTPUT'!$B$14="Material Change of Use",AC243,""))</f>
        <v/>
      </c>
      <c r="CT243" s="199" t="str">
        <f>IF('INPUT &amp; OUTPUT'!$B$14="Reconfiguration of Lot",BL243,IF('INPUT &amp; OUTPUT'!$B$14="Material Change of Use",AD243,""))</f>
        <v/>
      </c>
      <c r="CU243" s="161"/>
      <c r="CV243" s="161"/>
      <c r="CW243" s="160"/>
    </row>
    <row r="244" spans="3:101" ht="12.75" customHeight="1" x14ac:dyDescent="0.25">
      <c r="C244" s="313" t="s">
        <v>202</v>
      </c>
      <c r="D244" s="313" t="s">
        <v>202</v>
      </c>
      <c r="E244" s="314" t="s">
        <v>424</v>
      </c>
      <c r="F244" s="309"/>
      <c r="G244" s="439"/>
      <c r="H244" s="439"/>
      <c r="I244" s="314" t="s">
        <v>202</v>
      </c>
      <c r="J244" s="311"/>
      <c r="K244" s="311"/>
      <c r="L244" s="440" t="s">
        <v>392</v>
      </c>
      <c r="M244" s="440">
        <v>2.2000000000000002E-2</v>
      </c>
      <c r="N244" s="559" t="s">
        <v>93</v>
      </c>
      <c r="O244" s="311"/>
      <c r="P244" s="440" t="s">
        <v>238</v>
      </c>
      <c r="Q244" s="440">
        <v>0</v>
      </c>
      <c r="R244" s="314" t="s">
        <v>424</v>
      </c>
      <c r="S244" s="311"/>
      <c r="T244" s="440" t="s">
        <v>153</v>
      </c>
      <c r="U244" s="440">
        <v>4.2</v>
      </c>
      <c r="V244" s="316" t="s">
        <v>591</v>
      </c>
      <c r="W244" s="416"/>
      <c r="X244" s="417" t="s">
        <v>591</v>
      </c>
      <c r="Y244" s="417" t="s">
        <v>0</v>
      </c>
      <c r="Z244" s="316" t="s">
        <v>253</v>
      </c>
      <c r="AA244" s="312"/>
      <c r="AB244" s="440" t="s">
        <v>347</v>
      </c>
      <c r="AC244" s="440">
        <v>2.5000000000000001E-3</v>
      </c>
      <c r="AD244" s="314" t="s">
        <v>14</v>
      </c>
      <c r="AE244" s="476"/>
      <c r="AF244" s="477"/>
      <c r="AO244" s="488"/>
      <c r="BS244" s="157" t="str">
        <f>IF('INPUT &amp; OUTPUT'!$B$14="Reconfiguration of Lot",AK244,IF('INPUT &amp; OUTPUT'!$B$14="Material Change of Use",E244,""))</f>
        <v/>
      </c>
      <c r="BT244" s="161"/>
      <c r="BU244" s="161"/>
      <c r="BV244" s="161"/>
      <c r="BW244" s="157" t="str">
        <f>IF('INPUT &amp; OUTPUT'!$B$14="Reconfiguration of Lot",IF(AK244&lt;&gt;"",$AO$8,""),IF('INPUT &amp; OUTPUT'!$B$14="Material Change of Use",I244,""))</f>
        <v/>
      </c>
      <c r="BX244" s="161"/>
      <c r="BY244" s="161"/>
      <c r="BZ244" s="157" t="str">
        <f>IF('INPUT &amp; OUTPUT'!$B$14="Reconfiguration of Lot",IF(BW244&lt;&gt;"",$AR$8,""),IF('INPUT &amp; OUTPUT'!$B$14="Material Change of Use",L244,""))</f>
        <v/>
      </c>
      <c r="CA244" s="157" t="str">
        <f>IF('INPUT &amp; OUTPUT'!$B$14="Reconfiguration of Lot",IF(BW244&lt;&gt;"",$AS$8,""),IF('INPUT &amp; OUTPUT'!$B$14="Material Change of Use",M244,""))</f>
        <v/>
      </c>
      <c r="CB244" s="157" t="str">
        <f>IF('INPUT &amp; OUTPUT'!$B$14="Reconfiguration of Lot",AT244,IF('INPUT &amp; OUTPUT'!$B$14="Material Change of Use",N244,""))</f>
        <v/>
      </c>
      <c r="CC244" s="196"/>
      <c r="CD244" s="157" t="str">
        <f>IF('INPUT &amp; OUTPUT'!$B$14="Reconfiguration of Lot",AV244,IF('INPUT &amp; OUTPUT'!$B$14="Material Change of Use",P244,""))</f>
        <v/>
      </c>
      <c r="CE244" s="157" t="str">
        <f>IF('INPUT &amp; OUTPUT'!$B$14="Reconfiguration of Lot",AW244,IF('INPUT &amp; OUTPUT'!$B$14="Material Change of Use",Q244,""))</f>
        <v/>
      </c>
      <c r="CF244" s="157" t="str">
        <f>IF('INPUT &amp; OUTPUT'!$B$14="Reconfiguration of Lot",AX244,IF('INPUT &amp; OUTPUT'!$B$14="Material Change of Use",R244,""))</f>
        <v/>
      </c>
      <c r="CG244" s="196"/>
      <c r="CH244" s="157" t="str">
        <f>IF('INPUT &amp; OUTPUT'!$B$14="Reconfiguration of Lot",BA244,IF('INPUT &amp; OUTPUT'!$B$14="Material Change of Use",T244,""))</f>
        <v/>
      </c>
      <c r="CI244" s="157" t="str">
        <f>IF('INPUT &amp; OUTPUT'!$B$14="Reconfiguration of Lot",BB244,IF('INPUT &amp; OUTPUT'!$B$14="Material Change of Use",U244,""))</f>
        <v/>
      </c>
      <c r="CJ244" s="157" t="str">
        <f>IF('INPUT &amp; OUTPUT'!$B$14="Reconfiguration of Lot",BC244,IF('INPUT &amp; OUTPUT'!$B$14="Material Change of Use",V244,""))</f>
        <v/>
      </c>
      <c r="CK244" s="196"/>
      <c r="CL244" s="236"/>
      <c r="CM244" s="239"/>
      <c r="CN244" s="157" t="str">
        <f>IF('INPUT &amp; OUTPUT'!$B$14="Reconfiguration of Lot",BG244,IF('INPUT &amp; OUTPUT'!$B$14="Material Change of Use",X244,""))</f>
        <v/>
      </c>
      <c r="CO244" s="199" t="str">
        <f>IF('INPUT &amp; OUTPUT'!$B$14="Reconfiguration of Lot",BH244,IF('INPUT &amp; OUTPUT'!$B$14="Material Change of Use",Y244,""))</f>
        <v/>
      </c>
      <c r="CP244" s="157" t="str">
        <f>IF('INPUT &amp; OUTPUT'!$B$14="Reconfiguration of Lot",BI244,IF('INPUT &amp; OUTPUT'!$B$14="Material Change of Use",Z244,""))</f>
        <v/>
      </c>
      <c r="CQ244" s="161"/>
      <c r="CR244" s="244" t="str">
        <f>IF('INPUT &amp; OUTPUT'!$B$14="Reconfiguration of Lot",BJ244,IF('INPUT &amp; OUTPUT'!$B$14="Material Change of Use",AB244,""))</f>
        <v/>
      </c>
      <c r="CS244" s="198" t="str">
        <f>IF('INPUT &amp; OUTPUT'!$B$14="Reconfiguration of Lot",BK244,IF('INPUT &amp; OUTPUT'!$B$14="Material Change of Use",AC244,""))</f>
        <v/>
      </c>
      <c r="CT244" s="199" t="str">
        <f>IF('INPUT &amp; OUTPUT'!$B$14="Reconfiguration of Lot",BL244,IF('INPUT &amp; OUTPUT'!$B$14="Material Change of Use",AD244,""))</f>
        <v/>
      </c>
      <c r="CU244" s="161"/>
      <c r="CV244" s="161"/>
      <c r="CW244" s="160"/>
    </row>
    <row r="245" spans="3:101" ht="12.75" customHeight="1" x14ac:dyDescent="0.25">
      <c r="C245" s="313" t="s">
        <v>202</v>
      </c>
      <c r="D245" s="313" t="s">
        <v>202</v>
      </c>
      <c r="E245" s="314" t="s">
        <v>425</v>
      </c>
      <c r="F245" s="309"/>
      <c r="G245" s="439"/>
      <c r="H245" s="439"/>
      <c r="I245" s="314" t="s">
        <v>202</v>
      </c>
      <c r="J245" s="311"/>
      <c r="K245" s="311"/>
      <c r="L245" s="440" t="s">
        <v>392</v>
      </c>
      <c r="M245" s="440">
        <v>2.2000000000000002E-2</v>
      </c>
      <c r="N245" s="559" t="s">
        <v>93</v>
      </c>
      <c r="O245" s="311"/>
      <c r="P245" s="440" t="s">
        <v>238</v>
      </c>
      <c r="Q245" s="440">
        <v>0</v>
      </c>
      <c r="R245" s="314" t="s">
        <v>425</v>
      </c>
      <c r="S245" s="311"/>
      <c r="T245" s="440" t="s">
        <v>387</v>
      </c>
      <c r="U245" s="440" t="s">
        <v>426</v>
      </c>
      <c r="V245" s="316" t="s">
        <v>591</v>
      </c>
      <c r="W245" s="416"/>
      <c r="X245" s="417" t="s">
        <v>591</v>
      </c>
      <c r="Y245" s="417" t="s">
        <v>0</v>
      </c>
      <c r="Z245" s="316" t="s">
        <v>253</v>
      </c>
      <c r="AA245" s="312"/>
      <c r="AB245" s="440" t="s">
        <v>347</v>
      </c>
      <c r="AC245" s="440">
        <v>2.5000000000000001E-3</v>
      </c>
      <c r="AD245" s="314" t="s">
        <v>14</v>
      </c>
      <c r="AE245" s="476"/>
      <c r="AF245" s="477"/>
      <c r="AO245" s="488"/>
      <c r="BS245" s="157" t="str">
        <f>IF('INPUT &amp; OUTPUT'!$B$14="Reconfiguration of Lot",AK245,IF('INPUT &amp; OUTPUT'!$B$14="Material Change of Use",E245,""))</f>
        <v/>
      </c>
      <c r="BT245" s="161"/>
      <c r="BU245" s="161"/>
      <c r="BV245" s="161"/>
      <c r="BW245" s="157" t="str">
        <f>IF('INPUT &amp; OUTPUT'!$B$14="Reconfiguration of Lot",IF(AK245&lt;&gt;"",$AO$8,""),IF('INPUT &amp; OUTPUT'!$B$14="Material Change of Use",I245,""))</f>
        <v/>
      </c>
      <c r="BX245" s="161"/>
      <c r="BY245" s="161"/>
      <c r="BZ245" s="157" t="str">
        <f>IF('INPUT &amp; OUTPUT'!$B$14="Reconfiguration of Lot",IF(BW245&lt;&gt;"",$AR$8,""),IF('INPUT &amp; OUTPUT'!$B$14="Material Change of Use",L245,""))</f>
        <v/>
      </c>
      <c r="CA245" s="157" t="str">
        <f>IF('INPUT &amp; OUTPUT'!$B$14="Reconfiguration of Lot",IF(BW245&lt;&gt;"",$AS$8,""),IF('INPUT &amp; OUTPUT'!$B$14="Material Change of Use",M245,""))</f>
        <v/>
      </c>
      <c r="CB245" s="157" t="str">
        <f>IF('INPUT &amp; OUTPUT'!$B$14="Reconfiguration of Lot",AT245,IF('INPUT &amp; OUTPUT'!$B$14="Material Change of Use",N245,""))</f>
        <v/>
      </c>
      <c r="CC245" s="196"/>
      <c r="CD245" s="157" t="str">
        <f>IF('INPUT &amp; OUTPUT'!$B$14="Reconfiguration of Lot",AV245,IF('INPUT &amp; OUTPUT'!$B$14="Material Change of Use",P245,""))</f>
        <v/>
      </c>
      <c r="CE245" s="157" t="str">
        <f>IF('INPUT &amp; OUTPUT'!$B$14="Reconfiguration of Lot",AW245,IF('INPUT &amp; OUTPUT'!$B$14="Material Change of Use",Q245,""))</f>
        <v/>
      </c>
      <c r="CF245" s="157" t="str">
        <f>IF('INPUT &amp; OUTPUT'!$B$14="Reconfiguration of Lot",AX245,IF('INPUT &amp; OUTPUT'!$B$14="Material Change of Use",R245,""))</f>
        <v/>
      </c>
      <c r="CG245" s="196"/>
      <c r="CH245" s="157" t="str">
        <f>IF('INPUT &amp; OUTPUT'!$B$14="Reconfiguration of Lot",BA245,IF('INPUT &amp; OUTPUT'!$B$14="Material Change of Use",T245,""))</f>
        <v/>
      </c>
      <c r="CI245" s="157" t="str">
        <f>IF('INPUT &amp; OUTPUT'!$B$14="Reconfiguration of Lot",BB245,IF('INPUT &amp; OUTPUT'!$B$14="Material Change of Use",U245,""))</f>
        <v/>
      </c>
      <c r="CJ245" s="157" t="str">
        <f>IF('INPUT &amp; OUTPUT'!$B$14="Reconfiguration of Lot",BC245,IF('INPUT &amp; OUTPUT'!$B$14="Material Change of Use",V245,""))</f>
        <v/>
      </c>
      <c r="CK245" s="196"/>
      <c r="CL245" s="236"/>
      <c r="CM245" s="239"/>
      <c r="CN245" s="157" t="str">
        <f>IF('INPUT &amp; OUTPUT'!$B$14="Reconfiguration of Lot",BG245,IF('INPUT &amp; OUTPUT'!$B$14="Material Change of Use",X245,""))</f>
        <v/>
      </c>
      <c r="CO245" s="199" t="str">
        <f>IF('INPUT &amp; OUTPUT'!$B$14="Reconfiguration of Lot",BH245,IF('INPUT &amp; OUTPUT'!$B$14="Material Change of Use",Y245,""))</f>
        <v/>
      </c>
      <c r="CP245" s="157" t="str">
        <f>IF('INPUT &amp; OUTPUT'!$B$14="Reconfiguration of Lot",BI245,IF('INPUT &amp; OUTPUT'!$B$14="Material Change of Use",Z245,""))</f>
        <v/>
      </c>
      <c r="CQ245" s="161"/>
      <c r="CR245" s="244" t="str">
        <f>IF('INPUT &amp; OUTPUT'!$B$14="Reconfiguration of Lot",BJ245,IF('INPUT &amp; OUTPUT'!$B$14="Material Change of Use",AB245,""))</f>
        <v/>
      </c>
      <c r="CS245" s="198" t="str">
        <f>IF('INPUT &amp; OUTPUT'!$B$14="Reconfiguration of Lot",BK245,IF('INPUT &amp; OUTPUT'!$B$14="Material Change of Use",AC245,""))</f>
        <v/>
      </c>
      <c r="CT245" s="199" t="str">
        <f>IF('INPUT &amp; OUTPUT'!$B$14="Reconfiguration of Lot",BL245,IF('INPUT &amp; OUTPUT'!$B$14="Material Change of Use",AD245,""))</f>
        <v/>
      </c>
      <c r="CU245" s="161"/>
      <c r="CV245" s="161"/>
      <c r="CW245" s="160"/>
    </row>
    <row r="246" spans="3:101" ht="12.75" customHeight="1" x14ac:dyDescent="0.25">
      <c r="C246" s="437" t="s">
        <v>30</v>
      </c>
      <c r="D246" s="437" t="s">
        <v>412</v>
      </c>
      <c r="E246" s="316" t="s">
        <v>30</v>
      </c>
      <c r="F246" s="416"/>
      <c r="G246" s="416"/>
      <c r="H246" s="416"/>
      <c r="I246" s="316" t="s">
        <v>30</v>
      </c>
      <c r="J246" s="311"/>
      <c r="K246" s="311"/>
      <c r="L246" s="440" t="s">
        <v>392</v>
      </c>
      <c r="M246" s="440">
        <v>2.1999999999999999E-2</v>
      </c>
      <c r="N246" s="316" t="s">
        <v>143</v>
      </c>
      <c r="O246" s="311"/>
      <c r="P246" s="440" t="s">
        <v>387</v>
      </c>
      <c r="Q246" s="440">
        <v>0.1</v>
      </c>
      <c r="R246" s="316" t="s">
        <v>143</v>
      </c>
      <c r="S246" s="311"/>
      <c r="T246" s="440" t="s">
        <v>387</v>
      </c>
      <c r="U246" s="440">
        <v>2.7999999999999997E-2</v>
      </c>
      <c r="V246" s="316" t="s">
        <v>591</v>
      </c>
      <c r="W246" s="416"/>
      <c r="X246" s="417" t="s">
        <v>591</v>
      </c>
      <c r="Y246" s="417" t="s">
        <v>0</v>
      </c>
      <c r="Z246" s="316" t="s">
        <v>255</v>
      </c>
      <c r="AA246" s="312"/>
      <c r="AB246" s="440" t="s">
        <v>347</v>
      </c>
      <c r="AC246" s="440">
        <v>2.2500000000000003E-3</v>
      </c>
      <c r="AD246" s="314" t="s">
        <v>14</v>
      </c>
      <c r="AE246" s="476"/>
      <c r="AF246" s="477"/>
      <c r="AO246" s="488"/>
      <c r="BS246" s="157" t="str">
        <f>IF('INPUT &amp; OUTPUT'!$B$14="Reconfiguration of Lot",AK246,IF('INPUT &amp; OUTPUT'!$B$14="Material Change of Use",E246,""))</f>
        <v/>
      </c>
      <c r="BT246" s="161"/>
      <c r="BU246" s="161"/>
      <c r="BV246" s="161"/>
      <c r="BW246" s="157" t="str">
        <f>IF('INPUT &amp; OUTPUT'!$B$14="Reconfiguration of Lot",IF(AK246&lt;&gt;"",$AO$8,""),IF('INPUT &amp; OUTPUT'!$B$14="Material Change of Use",I246,""))</f>
        <v/>
      </c>
      <c r="BX246" s="161"/>
      <c r="BY246" s="161"/>
      <c r="BZ246" s="157" t="str">
        <f>IF('INPUT &amp; OUTPUT'!$B$14="Reconfiguration of Lot",IF(BW246&lt;&gt;"",$AR$8,""),IF('INPUT &amp; OUTPUT'!$B$14="Material Change of Use",L246,""))</f>
        <v/>
      </c>
      <c r="CA246" s="157" t="str">
        <f>IF('INPUT &amp; OUTPUT'!$B$14="Reconfiguration of Lot",IF(BW246&lt;&gt;"",$AS$8,""),IF('INPUT &amp; OUTPUT'!$B$14="Material Change of Use",M246,""))</f>
        <v/>
      </c>
      <c r="CB246" s="157" t="str">
        <f>IF('INPUT &amp; OUTPUT'!$B$14="Reconfiguration of Lot",AT246,IF('INPUT &amp; OUTPUT'!$B$14="Material Change of Use",N246,""))</f>
        <v/>
      </c>
      <c r="CC246" s="196"/>
      <c r="CD246" s="157" t="str">
        <f>IF('INPUT &amp; OUTPUT'!$B$14="Reconfiguration of Lot",AV246,IF('INPUT &amp; OUTPUT'!$B$14="Material Change of Use",P246,""))</f>
        <v/>
      </c>
      <c r="CE246" s="157" t="str">
        <f>IF('INPUT &amp; OUTPUT'!$B$14="Reconfiguration of Lot",AW246,IF('INPUT &amp; OUTPUT'!$B$14="Material Change of Use",Q246,""))</f>
        <v/>
      </c>
      <c r="CF246" s="157" t="str">
        <f>IF('INPUT &amp; OUTPUT'!$B$14="Reconfiguration of Lot",AX246,IF('INPUT &amp; OUTPUT'!$B$14="Material Change of Use",R246,""))</f>
        <v/>
      </c>
      <c r="CG246" s="196"/>
      <c r="CH246" s="157" t="str">
        <f>IF('INPUT &amp; OUTPUT'!$B$14="Reconfiguration of Lot",BA246,IF('INPUT &amp; OUTPUT'!$B$14="Material Change of Use",T246,""))</f>
        <v/>
      </c>
      <c r="CI246" s="157" t="str">
        <f>IF('INPUT &amp; OUTPUT'!$B$14="Reconfiguration of Lot",BB246,IF('INPUT &amp; OUTPUT'!$B$14="Material Change of Use",U246,""))</f>
        <v/>
      </c>
      <c r="CJ246" s="157" t="str">
        <f>IF('INPUT &amp; OUTPUT'!$B$14="Reconfiguration of Lot",BC246,IF('INPUT &amp; OUTPUT'!$B$14="Material Change of Use",V246,""))</f>
        <v/>
      </c>
      <c r="CK246" s="196"/>
      <c r="CL246" s="236"/>
      <c r="CM246" s="239"/>
      <c r="CN246" s="157" t="str">
        <f>IF('INPUT &amp; OUTPUT'!$B$14="Reconfiguration of Lot",BG246,IF('INPUT &amp; OUTPUT'!$B$14="Material Change of Use",X246,""))</f>
        <v/>
      </c>
      <c r="CO246" s="199" t="str">
        <f>IF('INPUT &amp; OUTPUT'!$B$14="Reconfiguration of Lot",BH246,IF('INPUT &amp; OUTPUT'!$B$14="Material Change of Use",Y246,""))</f>
        <v/>
      </c>
      <c r="CP246" s="157" t="str">
        <f>IF('INPUT &amp; OUTPUT'!$B$14="Reconfiguration of Lot",BI246,IF('INPUT &amp; OUTPUT'!$B$14="Material Change of Use",Z246,""))</f>
        <v/>
      </c>
      <c r="CQ246" s="161"/>
      <c r="CR246" s="244" t="str">
        <f>IF('INPUT &amp; OUTPUT'!$B$14="Reconfiguration of Lot",BJ246,IF('INPUT &amp; OUTPUT'!$B$14="Material Change of Use",AB246,""))</f>
        <v/>
      </c>
      <c r="CS246" s="198" t="str">
        <f>IF('INPUT &amp; OUTPUT'!$B$14="Reconfiguration of Lot",BK246,IF('INPUT &amp; OUTPUT'!$B$14="Material Change of Use",AC246,""))</f>
        <v/>
      </c>
      <c r="CT246" s="199" t="str">
        <f>IF('INPUT &amp; OUTPUT'!$B$14="Reconfiguration of Lot",BL246,IF('INPUT &amp; OUTPUT'!$B$14="Material Change of Use",AD246,""))</f>
        <v/>
      </c>
      <c r="CU246" s="161"/>
      <c r="CV246" s="161"/>
      <c r="CW246" s="160"/>
    </row>
    <row r="247" spans="3:101" ht="12.75" customHeight="1" x14ac:dyDescent="0.25">
      <c r="AO247" s="488"/>
      <c r="BS247" s="157"/>
      <c r="BT247" s="161"/>
      <c r="BU247" s="161"/>
      <c r="BV247" s="161"/>
      <c r="BW247" s="157"/>
      <c r="BX247" s="161"/>
      <c r="BY247" s="161"/>
      <c r="BZ247" s="157"/>
      <c r="CA247" s="157"/>
      <c r="CB247" s="157"/>
      <c r="CC247" s="196"/>
      <c r="CD247" s="157"/>
      <c r="CE247" s="157"/>
      <c r="CF247" s="157"/>
      <c r="CG247" s="196"/>
      <c r="CH247" s="157"/>
      <c r="CI247" s="157"/>
      <c r="CJ247" s="157"/>
      <c r="CK247" s="196"/>
      <c r="CL247" s="236"/>
      <c r="CM247" s="239"/>
      <c r="CN247" s="157"/>
      <c r="CO247" s="199"/>
      <c r="CP247" s="157"/>
      <c r="CQ247" s="161"/>
      <c r="CR247" s="244"/>
      <c r="CS247" s="198"/>
      <c r="CT247" s="199"/>
      <c r="CU247" s="161"/>
      <c r="CV247" s="161"/>
      <c r="CW247" s="160"/>
    </row>
    <row r="248" spans="3:101" ht="12.75" customHeight="1" x14ac:dyDescent="0.25">
      <c r="AO248" s="488"/>
      <c r="BS248" s="157"/>
      <c r="BT248" s="161"/>
      <c r="BU248" s="161"/>
      <c r="BV248" s="161"/>
      <c r="BW248" s="157"/>
      <c r="BX248" s="161"/>
      <c r="BY248" s="161"/>
      <c r="BZ248" s="157"/>
      <c r="CA248" s="157"/>
      <c r="CB248" s="157"/>
      <c r="CC248" s="196"/>
      <c r="CD248" s="157"/>
      <c r="CE248" s="157"/>
      <c r="CF248" s="157"/>
      <c r="CG248" s="196"/>
      <c r="CH248" s="157"/>
      <c r="CI248" s="157"/>
      <c r="CJ248" s="157"/>
      <c r="CK248" s="196"/>
      <c r="CL248" s="236"/>
      <c r="CM248" s="239"/>
      <c r="CN248" s="157"/>
      <c r="CO248" s="199"/>
      <c r="CP248" s="157"/>
      <c r="CQ248" s="161"/>
      <c r="CR248" s="244"/>
      <c r="CS248" s="198"/>
      <c r="CT248" s="199"/>
      <c r="CU248" s="161"/>
      <c r="CV248" s="161"/>
      <c r="CW248" s="160"/>
    </row>
    <row r="249" spans="3:101" ht="12.75" customHeight="1" x14ac:dyDescent="0.25">
      <c r="AO249" s="488"/>
      <c r="BS249" s="157"/>
      <c r="BT249" s="161"/>
      <c r="BU249" s="161"/>
      <c r="BV249" s="161"/>
      <c r="BW249" s="157"/>
      <c r="BX249" s="161"/>
      <c r="BY249" s="161"/>
      <c r="BZ249" s="157"/>
      <c r="CA249" s="157"/>
      <c r="CB249" s="157"/>
      <c r="CC249" s="196"/>
      <c r="CD249" s="157"/>
      <c r="CE249" s="157"/>
      <c r="CF249" s="157"/>
      <c r="CG249" s="196"/>
      <c r="CH249" s="157"/>
      <c r="CI249" s="157"/>
      <c r="CJ249" s="157"/>
      <c r="CK249" s="196"/>
      <c r="CL249" s="236"/>
      <c r="CM249" s="239"/>
      <c r="CN249" s="157"/>
      <c r="CO249" s="199"/>
      <c r="CP249" s="157"/>
      <c r="CQ249" s="161"/>
      <c r="CR249" s="244"/>
      <c r="CS249" s="198"/>
      <c r="CT249" s="199"/>
      <c r="CU249" s="161"/>
      <c r="CV249" s="161"/>
      <c r="CW249" s="160"/>
    </row>
    <row r="250" spans="3:101" ht="12.75" customHeight="1" x14ac:dyDescent="0.25">
      <c r="AO250" s="488"/>
      <c r="BS250" s="157"/>
      <c r="BT250" s="161"/>
      <c r="BU250" s="161"/>
      <c r="BV250" s="161"/>
      <c r="BW250" s="157"/>
      <c r="BX250" s="161"/>
      <c r="BY250" s="161"/>
      <c r="BZ250" s="157"/>
      <c r="CA250" s="157"/>
      <c r="CB250" s="157"/>
      <c r="CC250" s="196"/>
      <c r="CD250" s="157"/>
      <c r="CE250" s="157"/>
      <c r="CF250" s="157"/>
      <c r="CG250" s="196"/>
      <c r="CH250" s="157"/>
      <c r="CI250" s="157"/>
      <c r="CJ250" s="157"/>
      <c r="CK250" s="196"/>
      <c r="CL250" s="236"/>
      <c r="CM250" s="239"/>
      <c r="CN250" s="157"/>
      <c r="CO250" s="199"/>
      <c r="CP250" s="157"/>
      <c r="CQ250" s="161"/>
      <c r="CR250" s="244"/>
      <c r="CS250" s="198"/>
      <c r="CT250" s="199"/>
      <c r="CU250" s="161"/>
      <c r="CV250" s="161"/>
      <c r="CW250" s="160"/>
    </row>
    <row r="251" spans="3:101" ht="12.75" customHeight="1" x14ac:dyDescent="0.25">
      <c r="AO251" s="488"/>
      <c r="CE251" s="142"/>
    </row>
    <row r="252" spans="3:101" ht="12.75" customHeight="1" x14ac:dyDescent="0.25">
      <c r="AO252" s="488"/>
      <c r="CE252" s="142"/>
    </row>
    <row r="253" spans="3:101" ht="12.75" customHeight="1" x14ac:dyDescent="0.25">
      <c r="AO253" s="488"/>
      <c r="CE253" s="142"/>
    </row>
    <row r="254" spans="3:101" ht="12.75" customHeight="1" x14ac:dyDescent="0.25">
      <c r="AO254" s="488"/>
      <c r="CE254" s="142"/>
    </row>
    <row r="255" spans="3:101" ht="12.75" customHeight="1" x14ac:dyDescent="0.25">
      <c r="AO255" s="488"/>
      <c r="CE255" s="142"/>
    </row>
    <row r="256" spans="3:101" ht="12.75" customHeight="1" x14ac:dyDescent="0.25">
      <c r="AO256" s="492"/>
      <c r="CE256" s="142"/>
    </row>
    <row r="257" spans="41:83" ht="12.75" customHeight="1" x14ac:dyDescent="0.25">
      <c r="AO257" s="465"/>
      <c r="CE257" s="142"/>
    </row>
    <row r="258" spans="41:83" ht="12.75" customHeight="1" x14ac:dyDescent="0.25">
      <c r="AO258" s="492"/>
      <c r="CE258" s="142"/>
    </row>
    <row r="259" spans="41:83" ht="12.75" customHeight="1" x14ac:dyDescent="0.25">
      <c r="AO259" s="492"/>
      <c r="CE259" s="142"/>
    </row>
    <row r="260" spans="41:83" ht="12.75" customHeight="1" x14ac:dyDescent="0.25">
      <c r="AO260" s="488"/>
      <c r="CE260" s="142"/>
    </row>
    <row r="261" spans="41:83" ht="12.75" customHeight="1" x14ac:dyDescent="0.25">
      <c r="AO261" s="488"/>
      <c r="CE261" s="142"/>
    </row>
    <row r="262" spans="41:83" ht="12.75" customHeight="1" x14ac:dyDescent="0.25">
      <c r="AO262" s="488"/>
      <c r="CE262" s="142"/>
    </row>
    <row r="263" spans="41:83" ht="12.75" customHeight="1" x14ac:dyDescent="0.25">
      <c r="AO263" s="488"/>
      <c r="CE263" s="142"/>
    </row>
    <row r="264" spans="41:83" ht="12.75" customHeight="1" x14ac:dyDescent="0.25">
      <c r="AO264" s="488"/>
      <c r="CE264" s="142"/>
    </row>
    <row r="265" spans="41:83" ht="12.75" customHeight="1" x14ac:dyDescent="0.25">
      <c r="AO265" s="488"/>
      <c r="CE265" s="142"/>
    </row>
    <row r="266" spans="41:83" ht="12.75" customHeight="1" x14ac:dyDescent="0.25">
      <c r="AO266" s="488"/>
      <c r="CE266" s="142"/>
    </row>
    <row r="267" spans="41:83" ht="12.75" customHeight="1" x14ac:dyDescent="0.25">
      <c r="AO267" s="488"/>
      <c r="CE267" s="142"/>
    </row>
    <row r="268" spans="41:83" ht="12.75" customHeight="1" x14ac:dyDescent="0.25">
      <c r="AO268" s="488"/>
      <c r="CE268" s="142"/>
    </row>
    <row r="269" spans="41:83" ht="12.75" customHeight="1" x14ac:dyDescent="0.25">
      <c r="AO269" s="488"/>
      <c r="CE269" s="142"/>
    </row>
    <row r="270" spans="41:83" ht="12.75" customHeight="1" x14ac:dyDescent="0.25">
      <c r="AO270" s="488"/>
      <c r="CE270" s="142"/>
    </row>
    <row r="271" spans="41:83" ht="12.75" customHeight="1" x14ac:dyDescent="0.25">
      <c r="AO271" s="488"/>
      <c r="CE271" s="142"/>
    </row>
    <row r="272" spans="41:83" ht="12.75" customHeight="1" x14ac:dyDescent="0.25">
      <c r="AO272" s="488"/>
      <c r="CE272" s="142"/>
    </row>
    <row r="273" spans="41:83" ht="12.75" customHeight="1" x14ac:dyDescent="0.25">
      <c r="AO273" s="488"/>
      <c r="CE273" s="142"/>
    </row>
    <row r="274" spans="41:83" ht="12.75" customHeight="1" x14ac:dyDescent="0.25">
      <c r="AO274" s="488"/>
      <c r="CE274" s="142"/>
    </row>
    <row r="275" spans="41:83" ht="12.75" customHeight="1" x14ac:dyDescent="0.25">
      <c r="AO275" s="488"/>
      <c r="CE275" s="142"/>
    </row>
    <row r="276" spans="41:83" ht="12.75" customHeight="1" x14ac:dyDescent="0.25">
      <c r="AO276" s="488"/>
      <c r="CE276" s="142"/>
    </row>
    <row r="277" spans="41:83" ht="12.75" customHeight="1" x14ac:dyDescent="0.25">
      <c r="AO277" s="488"/>
      <c r="CE277" s="142"/>
    </row>
    <row r="278" spans="41:83" ht="12.75" customHeight="1" x14ac:dyDescent="0.25">
      <c r="AO278" s="488"/>
      <c r="CE278" s="142"/>
    </row>
    <row r="279" spans="41:83" ht="12.75" customHeight="1" x14ac:dyDescent="0.25">
      <c r="AO279" s="488"/>
      <c r="CE279" s="142"/>
    </row>
    <row r="280" spans="41:83" ht="12.75" customHeight="1" x14ac:dyDescent="0.25">
      <c r="AO280" s="488"/>
      <c r="CE280" s="142"/>
    </row>
    <row r="281" spans="41:83" ht="12.75" customHeight="1" x14ac:dyDescent="0.25">
      <c r="AO281" s="488"/>
      <c r="CE281" s="142"/>
    </row>
    <row r="282" spans="41:83" ht="12.75" customHeight="1" x14ac:dyDescent="0.25">
      <c r="AO282" s="488"/>
      <c r="CE282" s="142"/>
    </row>
    <row r="283" spans="41:83" ht="12.75" customHeight="1" x14ac:dyDescent="0.25">
      <c r="AO283" s="488"/>
      <c r="CE283" s="142"/>
    </row>
    <row r="284" spans="41:83" ht="12.75" customHeight="1" x14ac:dyDescent="0.25">
      <c r="AX284" s="488"/>
      <c r="CE284" s="142"/>
    </row>
    <row r="285" spans="41:83" ht="12.75" customHeight="1" x14ac:dyDescent="0.25">
      <c r="AX285" s="488"/>
      <c r="CE285" s="142"/>
    </row>
    <row r="286" spans="41:83" ht="12.75" customHeight="1" x14ac:dyDescent="0.25">
      <c r="AX286" s="488"/>
      <c r="CE286" s="142"/>
    </row>
    <row r="287" spans="41:83" ht="12.75" customHeight="1" x14ac:dyDescent="0.25">
      <c r="AX287" s="488"/>
      <c r="CE287" s="142"/>
    </row>
    <row r="288" spans="41:83" ht="12.75" customHeight="1" x14ac:dyDescent="0.25">
      <c r="AX288" s="488"/>
      <c r="CE288" s="142"/>
    </row>
    <row r="289" spans="3:83" ht="12.75" customHeight="1" x14ac:dyDescent="0.25">
      <c r="AY289" s="488"/>
      <c r="CE289" s="142"/>
    </row>
    <row r="290" spans="3:83" ht="12.75" customHeight="1" x14ac:dyDescent="0.25">
      <c r="AY290" s="488"/>
      <c r="CE290" s="142"/>
    </row>
    <row r="291" spans="3:83" ht="12.75" customHeight="1" x14ac:dyDescent="0.25">
      <c r="AY291" s="488"/>
      <c r="CE291" s="142"/>
    </row>
    <row r="292" spans="3:83" ht="12.75" customHeight="1" x14ac:dyDescent="0.25">
      <c r="AY292" s="488"/>
      <c r="CE292" s="142"/>
    </row>
    <row r="293" spans="3:83" ht="12.75" customHeight="1" x14ac:dyDescent="0.25">
      <c r="AY293" s="488"/>
      <c r="CE293" s="142"/>
    </row>
    <row r="294" spans="3:83" ht="12.75" customHeight="1" x14ac:dyDescent="0.25">
      <c r="AY294" s="488"/>
      <c r="CE294" s="142"/>
    </row>
    <row r="295" spans="3:83" ht="12.75" customHeight="1" x14ac:dyDescent="0.25">
      <c r="AY295" s="488"/>
      <c r="CE295" s="142"/>
    </row>
    <row r="296" spans="3:83" ht="12.75" customHeight="1" x14ac:dyDescent="0.25">
      <c r="CE296" s="142"/>
    </row>
    <row r="297" spans="3:83" ht="12.75" customHeight="1" x14ac:dyDescent="0.25">
      <c r="CE297" s="142"/>
    </row>
    <row r="298" spans="3:83" ht="12.75" customHeight="1" x14ac:dyDescent="0.25">
      <c r="CE298" s="142"/>
    </row>
    <row r="299" spans="3:83" ht="12.75" customHeight="1" x14ac:dyDescent="0.25">
      <c r="CE299" s="142"/>
    </row>
    <row r="300" spans="3:83" ht="12.75" customHeight="1" x14ac:dyDescent="0.25">
      <c r="CE300" s="142"/>
    </row>
    <row r="301" spans="3:83" s="63" customFormat="1" ht="12.75" customHeight="1" thickBot="1" x14ac:dyDescent="0.3">
      <c r="H301" s="142"/>
      <c r="I301" s="142"/>
      <c r="J301" s="142"/>
    </row>
    <row r="302" spans="3:83" s="63" customFormat="1" ht="21" customHeight="1" thickTop="1" x14ac:dyDescent="0.25">
      <c r="C302" s="63" t="s">
        <v>480</v>
      </c>
      <c r="D302" s="63" t="s">
        <v>480</v>
      </c>
      <c r="H302" s="142"/>
      <c r="I302" s="142"/>
      <c r="J302" s="142"/>
      <c r="M302" s="248"/>
      <c r="N302" s="247"/>
      <c r="O302" s="247"/>
      <c r="P302" s="247"/>
      <c r="Q302" s="247"/>
      <c r="R302" s="247"/>
      <c r="S302" s="247"/>
      <c r="T302" s="247"/>
      <c r="U302" s="247"/>
      <c r="V302" s="247"/>
      <c r="W302" s="247"/>
      <c r="X302" s="247"/>
      <c r="Y302" s="247"/>
      <c r="Z302" s="247"/>
      <c r="AA302" s="247"/>
      <c r="AB302" s="247"/>
      <c r="AC302" s="603" t="s">
        <v>572</v>
      </c>
      <c r="AD302" s="247"/>
      <c r="AE302" s="247"/>
      <c r="AF302" s="247"/>
      <c r="AG302" s="247"/>
      <c r="AH302" s="247"/>
      <c r="AI302" s="247"/>
      <c r="AJ302" s="247"/>
      <c r="AK302" s="247"/>
      <c r="AL302" s="247"/>
      <c r="AM302" s="247"/>
      <c r="AN302" s="247"/>
      <c r="AO302" s="246"/>
    </row>
    <row r="303" spans="3:83" ht="51.75" customHeight="1" thickBot="1" x14ac:dyDescent="0.3">
      <c r="C303" s="493" t="s">
        <v>900</v>
      </c>
      <c r="D303" s="494" t="s">
        <v>901</v>
      </c>
      <c r="M303" s="495"/>
      <c r="N303" s="937" t="s">
        <v>558</v>
      </c>
      <c r="O303" s="938"/>
      <c r="P303" s="938"/>
      <c r="Q303" s="938"/>
      <c r="R303" s="938"/>
      <c r="S303" s="938"/>
      <c r="T303" s="939"/>
      <c r="U303" s="933" t="s">
        <v>31</v>
      </c>
      <c r="V303" s="934"/>
      <c r="AC303" s="927" t="s">
        <v>69</v>
      </c>
      <c r="AD303" s="928"/>
      <c r="AE303" s="929"/>
      <c r="AF303" s="927" t="s">
        <v>573</v>
      </c>
      <c r="AG303" s="929"/>
      <c r="AH303" s="942" t="s">
        <v>74</v>
      </c>
      <c r="AI303" s="943"/>
      <c r="AJ303" s="944"/>
      <c r="AK303" s="945" t="s">
        <v>56</v>
      </c>
      <c r="AL303" s="946"/>
      <c r="AM303" s="947"/>
      <c r="AO303" s="496"/>
      <c r="CE303" s="142"/>
    </row>
    <row r="304" spans="3:83" ht="33.75" customHeight="1" x14ac:dyDescent="0.25">
      <c r="C304" s="497"/>
      <c r="D304" s="498"/>
      <c r="M304" s="495"/>
      <c r="N304" s="921" t="s">
        <v>100</v>
      </c>
      <c r="O304" s="922"/>
      <c r="P304" s="923"/>
      <c r="Q304" s="919" t="s">
        <v>257</v>
      </c>
      <c r="R304" s="920"/>
      <c r="S304" s="919" t="s">
        <v>258</v>
      </c>
      <c r="T304" s="920"/>
      <c r="U304" s="935"/>
      <c r="V304" s="936"/>
      <c r="AC304" s="930"/>
      <c r="AD304" s="931"/>
      <c r="AE304" s="932"/>
      <c r="AF304" s="930"/>
      <c r="AG304" s="932"/>
      <c r="AH304" s="499" t="s">
        <v>105</v>
      </c>
      <c r="AI304" s="499" t="s">
        <v>976</v>
      </c>
      <c r="AJ304" s="499" t="s">
        <v>574</v>
      </c>
      <c r="AK304" s="500" t="s">
        <v>75</v>
      </c>
      <c r="AL304" s="501" t="s">
        <v>575</v>
      </c>
      <c r="AM304" s="501" t="s">
        <v>576</v>
      </c>
      <c r="AO304" s="496"/>
      <c r="CE304" s="142"/>
    </row>
    <row r="305" spans="3:83" ht="12.75" customHeight="1" x14ac:dyDescent="0.25">
      <c r="C305" s="502" t="s">
        <v>261</v>
      </c>
      <c r="D305" s="497" t="s">
        <v>481</v>
      </c>
      <c r="M305" s="495"/>
      <c r="N305" s="924"/>
      <c r="O305" s="925"/>
      <c r="P305" s="926"/>
      <c r="Q305" s="74" t="s">
        <v>259</v>
      </c>
      <c r="R305" s="18" t="s">
        <v>260</v>
      </c>
      <c r="S305" s="74" t="s">
        <v>259</v>
      </c>
      <c r="T305" s="6" t="s">
        <v>260</v>
      </c>
      <c r="U305" s="35" t="s">
        <v>39</v>
      </c>
      <c r="V305" s="35" t="s">
        <v>40</v>
      </c>
      <c r="AC305" s="507"/>
      <c r="AD305" s="508"/>
      <c r="AE305" s="509"/>
      <c r="AF305" s="507"/>
      <c r="AG305" s="510"/>
      <c r="AH305" s="511"/>
      <c r="AI305" s="512"/>
      <c r="AJ305" s="511"/>
      <c r="AK305" s="511"/>
      <c r="AL305" s="513"/>
      <c r="AM305" s="513"/>
      <c r="AO305" s="496"/>
      <c r="CE305" s="142"/>
    </row>
    <row r="306" spans="3:83" ht="12.75" customHeight="1" x14ac:dyDescent="0.25">
      <c r="C306" s="502" t="s">
        <v>351</v>
      </c>
      <c r="D306" s="497" t="s">
        <v>482</v>
      </c>
      <c r="M306" s="495"/>
      <c r="N306" s="514" t="s">
        <v>106</v>
      </c>
      <c r="O306" s="504"/>
      <c r="P306" s="506"/>
      <c r="Q306" s="505"/>
      <c r="R306" s="515"/>
      <c r="S306" s="505"/>
      <c r="T306" s="515"/>
      <c r="U306" s="505"/>
      <c r="V306" s="515"/>
      <c r="AC306" s="516" t="s">
        <v>6</v>
      </c>
      <c r="AD306" s="517"/>
      <c r="AE306" s="518"/>
      <c r="AF306" s="519" t="s">
        <v>370</v>
      </c>
      <c r="AG306" s="518"/>
      <c r="AH306" s="520" t="s">
        <v>612</v>
      </c>
      <c r="AI306" s="745">
        <v>20222.3</v>
      </c>
      <c r="AJ306" s="521"/>
      <c r="AK306" s="522">
        <v>0</v>
      </c>
      <c r="AL306" s="521">
        <v>0</v>
      </c>
      <c r="AM306" s="521"/>
      <c r="AO306" s="744"/>
      <c r="CE306" s="142"/>
    </row>
    <row r="307" spans="3:83" ht="12.75" customHeight="1" x14ac:dyDescent="0.25">
      <c r="C307" s="497" t="s">
        <v>132</v>
      </c>
      <c r="D307" s="497" t="s">
        <v>378</v>
      </c>
      <c r="M307" s="495"/>
      <c r="N307" s="524" t="s">
        <v>302</v>
      </c>
      <c r="O307" s="525"/>
      <c r="P307" s="526"/>
      <c r="Q307" s="523">
        <v>831</v>
      </c>
      <c r="R307" s="229">
        <v>269</v>
      </c>
      <c r="S307" s="523">
        <v>0</v>
      </c>
      <c r="T307" s="229">
        <v>0</v>
      </c>
      <c r="U307" s="523" t="s">
        <v>41</v>
      </c>
      <c r="V307" s="229" t="s">
        <v>37</v>
      </c>
      <c r="AC307" s="231" t="s">
        <v>363</v>
      </c>
      <c r="AD307" s="517"/>
      <c r="AE307" s="518"/>
      <c r="AF307" s="516"/>
      <c r="AG307" s="518"/>
      <c r="AH307" s="520" t="s">
        <v>97</v>
      </c>
      <c r="AI307" s="745">
        <v>20222.3</v>
      </c>
      <c r="AJ307" s="521"/>
      <c r="AK307" s="522">
        <v>0</v>
      </c>
      <c r="AL307" s="521">
        <v>0</v>
      </c>
      <c r="AM307" s="521"/>
      <c r="AO307" s="744"/>
      <c r="CE307" s="142"/>
    </row>
    <row r="308" spans="3:83" ht="12.75" customHeight="1" x14ac:dyDescent="0.25">
      <c r="C308" s="497" t="s">
        <v>133</v>
      </c>
      <c r="D308" s="497" t="s">
        <v>386</v>
      </c>
      <c r="M308" s="495"/>
      <c r="N308" s="524" t="s">
        <v>303</v>
      </c>
      <c r="O308" s="525"/>
      <c r="P308" s="526"/>
      <c r="Q308" s="523">
        <v>823</v>
      </c>
      <c r="R308" s="229">
        <v>126</v>
      </c>
      <c r="S308" s="523">
        <v>0</v>
      </c>
      <c r="T308" s="229">
        <v>0</v>
      </c>
      <c r="U308" s="523" t="s">
        <v>42</v>
      </c>
      <c r="V308" s="229" t="s">
        <v>38</v>
      </c>
      <c r="AC308" s="231" t="s">
        <v>3</v>
      </c>
      <c r="AD308" s="517"/>
      <c r="AE308" s="518"/>
      <c r="AF308" s="519" t="s">
        <v>373</v>
      </c>
      <c r="AG308" s="518"/>
      <c r="AH308" s="520" t="s">
        <v>2</v>
      </c>
      <c r="AI308" s="745">
        <v>20222.3</v>
      </c>
      <c r="AJ308" s="521"/>
      <c r="AK308" s="522">
        <v>0</v>
      </c>
      <c r="AL308" s="521">
        <v>0</v>
      </c>
      <c r="AM308" s="521"/>
      <c r="AO308" s="744"/>
      <c r="CE308" s="142"/>
    </row>
    <row r="309" spans="3:83" ht="12.75" customHeight="1" x14ac:dyDescent="0.25">
      <c r="C309" s="497" t="s">
        <v>483</v>
      </c>
      <c r="D309" s="497" t="s">
        <v>389</v>
      </c>
      <c r="M309" s="495"/>
      <c r="N309" s="524" t="s">
        <v>9</v>
      </c>
      <c r="O309" s="525"/>
      <c r="P309" s="526"/>
      <c r="Q309" s="523">
        <v>2772</v>
      </c>
      <c r="R309" s="229">
        <v>343</v>
      </c>
      <c r="S309" s="523">
        <v>0</v>
      </c>
      <c r="T309" s="229">
        <v>0</v>
      </c>
      <c r="U309" s="523" t="s">
        <v>43</v>
      </c>
      <c r="V309" s="229" t="s">
        <v>45</v>
      </c>
      <c r="AC309" s="231" t="s">
        <v>5</v>
      </c>
      <c r="AD309" s="517"/>
      <c r="AE309" s="518"/>
      <c r="AF309" s="519" t="s">
        <v>370</v>
      </c>
      <c r="AG309" s="518"/>
      <c r="AH309" s="520" t="s">
        <v>612</v>
      </c>
      <c r="AI309" s="745">
        <v>28311.200000000001</v>
      </c>
      <c r="AJ309" s="521"/>
      <c r="AK309" s="522">
        <v>0</v>
      </c>
      <c r="AL309" s="521">
        <v>0</v>
      </c>
      <c r="AM309" s="521"/>
      <c r="AO309" s="744"/>
      <c r="CE309" s="142"/>
    </row>
    <row r="310" spans="3:83" ht="12.75" customHeight="1" x14ac:dyDescent="0.25">
      <c r="C310" s="497" t="s">
        <v>484</v>
      </c>
      <c r="D310" s="497" t="s">
        <v>483</v>
      </c>
      <c r="M310" s="495"/>
      <c r="N310" s="527" t="s">
        <v>10</v>
      </c>
      <c r="O310" s="528"/>
      <c r="P310" s="326"/>
      <c r="Q310" s="249">
        <v>90</v>
      </c>
      <c r="R310" s="230">
        <v>1</v>
      </c>
      <c r="S310" s="249">
        <v>0</v>
      </c>
      <c r="T310" s="230">
        <v>0</v>
      </c>
      <c r="U310" s="249" t="s">
        <v>44</v>
      </c>
      <c r="V310" s="230" t="s">
        <v>46</v>
      </c>
      <c r="AC310" s="231" t="s">
        <v>364</v>
      </c>
      <c r="AD310" s="517"/>
      <c r="AE310" s="518"/>
      <c r="AF310" s="519"/>
      <c r="AG310" s="518"/>
      <c r="AH310" s="520" t="s">
        <v>97</v>
      </c>
      <c r="AI310" s="745">
        <v>28311.200000000001</v>
      </c>
      <c r="AJ310" s="521"/>
      <c r="AK310" s="522">
        <v>0</v>
      </c>
      <c r="AL310" s="521">
        <v>0</v>
      </c>
      <c r="AM310" s="521"/>
      <c r="AO310" s="744"/>
      <c r="CE310" s="142"/>
    </row>
    <row r="311" spans="3:83" ht="12.75" customHeight="1" x14ac:dyDescent="0.25">
      <c r="C311" s="502" t="s">
        <v>485</v>
      </c>
      <c r="D311" s="497" t="s">
        <v>19</v>
      </c>
      <c r="M311" s="495"/>
      <c r="AC311" s="231" t="s">
        <v>4</v>
      </c>
      <c r="AD311" s="517"/>
      <c r="AE311" s="518"/>
      <c r="AF311" s="519" t="s">
        <v>373</v>
      </c>
      <c r="AG311" s="518"/>
      <c r="AH311" s="520" t="s">
        <v>2</v>
      </c>
      <c r="AI311" s="745">
        <v>28311.200000000001</v>
      </c>
      <c r="AJ311" s="521"/>
      <c r="AK311" s="522">
        <v>0</v>
      </c>
      <c r="AL311" s="521">
        <v>0</v>
      </c>
      <c r="AM311" s="521"/>
      <c r="AO311" s="744"/>
      <c r="CE311" s="142"/>
    </row>
    <row r="312" spans="3:83" ht="12.75" customHeight="1" x14ac:dyDescent="0.25">
      <c r="C312" s="497" t="s">
        <v>391</v>
      </c>
      <c r="D312" s="497" t="s">
        <v>486</v>
      </c>
      <c r="M312" s="495"/>
      <c r="AC312" s="516" t="s">
        <v>348</v>
      </c>
      <c r="AD312" s="517"/>
      <c r="AE312" s="518"/>
      <c r="AF312" s="516" t="s">
        <v>373</v>
      </c>
      <c r="AG312" s="518"/>
      <c r="AH312" s="520" t="s">
        <v>1</v>
      </c>
      <c r="AI312" s="745">
        <v>20222.3</v>
      </c>
      <c r="AJ312" s="521"/>
      <c r="AK312" s="522">
        <v>0</v>
      </c>
      <c r="AL312" s="521">
        <v>0</v>
      </c>
      <c r="AM312" s="521"/>
      <c r="AO312" s="744"/>
      <c r="CE312" s="142"/>
    </row>
    <row r="313" spans="3:83" ht="12.75" customHeight="1" x14ac:dyDescent="0.25">
      <c r="C313" s="497" t="s">
        <v>19</v>
      </c>
      <c r="D313" s="497" t="s">
        <v>488</v>
      </c>
      <c r="M313" s="495"/>
      <c r="AC313" s="231" t="s">
        <v>8</v>
      </c>
      <c r="AD313" s="517"/>
      <c r="AE313" s="518"/>
      <c r="AF313" s="519" t="s">
        <v>577</v>
      </c>
      <c r="AG313" s="518"/>
      <c r="AH313" s="520" t="s">
        <v>2</v>
      </c>
      <c r="AI313" s="745">
        <v>10111.15</v>
      </c>
      <c r="AJ313" s="521"/>
      <c r="AK313" s="522">
        <v>0</v>
      </c>
      <c r="AL313" s="521">
        <v>0</v>
      </c>
      <c r="AM313" s="521"/>
      <c r="AO313" s="744"/>
      <c r="CE313" s="142"/>
    </row>
    <row r="314" spans="3:83" ht="12.75" customHeight="1" thickBot="1" x14ac:dyDescent="0.3">
      <c r="C314" s="497" t="s">
        <v>489</v>
      </c>
      <c r="D314" s="502" t="s">
        <v>490</v>
      </c>
      <c r="M314" s="495"/>
      <c r="N314" s="142" t="s">
        <v>467</v>
      </c>
      <c r="AC314" s="231" t="s">
        <v>7</v>
      </c>
      <c r="AD314" s="517"/>
      <c r="AE314" s="518"/>
      <c r="AF314" s="519" t="s">
        <v>577</v>
      </c>
      <c r="AG314" s="518"/>
      <c r="AH314" s="520" t="s">
        <v>2</v>
      </c>
      <c r="AI314" s="745">
        <v>14155.6</v>
      </c>
      <c r="AJ314" s="521"/>
      <c r="AK314" s="522">
        <v>0</v>
      </c>
      <c r="AL314" s="521">
        <v>0</v>
      </c>
      <c r="AM314" s="521"/>
      <c r="AO314" s="744"/>
      <c r="CE314" s="142"/>
    </row>
    <row r="315" spans="3:83" ht="12.75" customHeight="1" thickBot="1" x14ac:dyDescent="0.3">
      <c r="C315" s="497" t="s">
        <v>491</v>
      </c>
      <c r="D315" s="497" t="s">
        <v>492</v>
      </c>
      <c r="M315" s="495"/>
      <c r="N315" s="904" t="s">
        <v>102</v>
      </c>
      <c r="O315" s="905"/>
      <c r="P315" s="905"/>
      <c r="Q315" s="906"/>
      <c r="AC315" s="231" t="s">
        <v>350</v>
      </c>
      <c r="AD315" s="517"/>
      <c r="AE315" s="518"/>
      <c r="AF315" s="519" t="s">
        <v>578</v>
      </c>
      <c r="AG315" s="518"/>
      <c r="AH315" s="520" t="s">
        <v>1</v>
      </c>
      <c r="AI315" s="745">
        <v>10111.15</v>
      </c>
      <c r="AJ315" s="521"/>
      <c r="AK315" s="522">
        <v>0</v>
      </c>
      <c r="AL315" s="521">
        <v>0</v>
      </c>
      <c r="AM315" s="521"/>
      <c r="AO315" s="744"/>
      <c r="CE315" s="142"/>
    </row>
    <row r="316" spans="3:83" ht="12.75" customHeight="1" x14ac:dyDescent="0.25">
      <c r="C316" s="502" t="s">
        <v>369</v>
      </c>
      <c r="D316" s="497" t="s">
        <v>454</v>
      </c>
      <c r="M316" s="495"/>
      <c r="N316" s="231">
        <v>0</v>
      </c>
      <c r="O316" s="503"/>
      <c r="P316" s="503"/>
      <c r="Q316" s="526"/>
      <c r="AC316" s="516" t="s">
        <v>343</v>
      </c>
      <c r="AD316" s="517"/>
      <c r="AE316" s="518"/>
      <c r="AF316" s="519" t="s">
        <v>371</v>
      </c>
      <c r="AG316" s="518"/>
      <c r="AH316" s="520" t="s">
        <v>586</v>
      </c>
      <c r="AI316" s="745">
        <v>10111.15</v>
      </c>
      <c r="AJ316" s="521"/>
      <c r="AK316" s="522">
        <v>0</v>
      </c>
      <c r="AL316" s="521">
        <v>0</v>
      </c>
      <c r="AM316" s="521"/>
      <c r="AO316" s="744"/>
      <c r="CE316" s="142"/>
    </row>
    <row r="317" spans="3:83" ht="12.75" customHeight="1" x14ac:dyDescent="0.25">
      <c r="C317" s="502" t="s">
        <v>121</v>
      </c>
      <c r="D317" s="497" t="s">
        <v>438</v>
      </c>
      <c r="M317" s="495"/>
      <c r="N317" s="231" t="s">
        <v>207</v>
      </c>
      <c r="O317" s="503"/>
      <c r="P317" s="503"/>
      <c r="Q317" s="526"/>
      <c r="AC317" s="516" t="s">
        <v>344</v>
      </c>
      <c r="AD317" s="517"/>
      <c r="AE317" s="518"/>
      <c r="AF317" s="519" t="s">
        <v>371</v>
      </c>
      <c r="AG317" s="518"/>
      <c r="AH317" s="520" t="s">
        <v>587</v>
      </c>
      <c r="AI317" s="745">
        <v>14155.6</v>
      </c>
      <c r="AJ317" s="521"/>
      <c r="AK317" s="522">
        <v>0</v>
      </c>
      <c r="AL317" s="521">
        <v>0</v>
      </c>
      <c r="AM317" s="521"/>
      <c r="AO317" s="744"/>
      <c r="CE317" s="142"/>
    </row>
    <row r="318" spans="3:83" ht="12.75" customHeight="1" x14ac:dyDescent="0.25">
      <c r="C318" s="497" t="s">
        <v>492</v>
      </c>
      <c r="D318" s="497" t="s">
        <v>376</v>
      </c>
      <c r="M318" s="495"/>
      <c r="N318" s="228" t="s">
        <v>256</v>
      </c>
      <c r="O318" s="534"/>
      <c r="P318" s="534"/>
      <c r="Q318" s="326"/>
      <c r="AC318" s="516" t="s">
        <v>356</v>
      </c>
      <c r="AD318" s="517"/>
      <c r="AE318" s="518"/>
      <c r="AF318" s="519" t="s">
        <v>371</v>
      </c>
      <c r="AG318" s="518"/>
      <c r="AH318" s="520" t="s">
        <v>579</v>
      </c>
      <c r="AI318" s="745">
        <v>10111.15</v>
      </c>
      <c r="AJ318" s="521"/>
      <c r="AK318" s="522">
        <v>0</v>
      </c>
      <c r="AL318" s="521">
        <v>0</v>
      </c>
      <c r="AM318" s="521"/>
      <c r="AO318" s="744"/>
      <c r="CE318" s="142"/>
    </row>
    <row r="319" spans="3:83" ht="12.75" customHeight="1" x14ac:dyDescent="0.25">
      <c r="C319" s="497" t="s">
        <v>268</v>
      </c>
      <c r="D319" s="502" t="s">
        <v>373</v>
      </c>
      <c r="M319" s="495"/>
      <c r="AC319" s="231" t="s">
        <v>358</v>
      </c>
      <c r="AD319" s="517"/>
      <c r="AE319" s="518"/>
      <c r="AF319" s="519" t="s">
        <v>371</v>
      </c>
      <c r="AG319" s="518"/>
      <c r="AH319" s="520" t="s">
        <v>579</v>
      </c>
      <c r="AI319" s="745">
        <v>14155.6</v>
      </c>
      <c r="AJ319" s="521"/>
      <c r="AK319" s="522">
        <v>0</v>
      </c>
      <c r="AL319" s="521">
        <v>0</v>
      </c>
      <c r="AM319" s="521"/>
      <c r="AO319" s="744"/>
      <c r="CE319" s="142"/>
    </row>
    <row r="320" spans="3:83" ht="12.75" customHeight="1" x14ac:dyDescent="0.25">
      <c r="C320" s="497" t="s">
        <v>21</v>
      </c>
      <c r="D320" s="497" t="s">
        <v>494</v>
      </c>
      <c r="M320" s="495"/>
      <c r="AC320" s="231" t="s">
        <v>61</v>
      </c>
      <c r="AD320" s="517"/>
      <c r="AE320" s="518"/>
      <c r="AF320" s="519"/>
      <c r="AG320" s="518"/>
      <c r="AH320" s="520" t="s">
        <v>399</v>
      </c>
      <c r="AI320" s="745">
        <v>141.55000000000001</v>
      </c>
      <c r="AJ320" s="521"/>
      <c r="AK320" s="522">
        <v>0.9</v>
      </c>
      <c r="AL320" s="741">
        <v>0</v>
      </c>
      <c r="AM320" s="521"/>
      <c r="AO320" s="744"/>
      <c r="CE320" s="142"/>
    </row>
    <row r="321" spans="1:83" ht="12.75" customHeight="1" x14ac:dyDescent="0.25">
      <c r="C321" s="497" t="s">
        <v>377</v>
      </c>
      <c r="D321" s="497" t="s">
        <v>495</v>
      </c>
      <c r="M321" s="495"/>
      <c r="AC321" s="516" t="s">
        <v>62</v>
      </c>
      <c r="AD321" s="517"/>
      <c r="AE321" s="517"/>
      <c r="AF321" s="519"/>
      <c r="AG321" s="517"/>
      <c r="AH321" s="520" t="s">
        <v>399</v>
      </c>
      <c r="AI321" s="745">
        <v>141.55000000000001</v>
      </c>
      <c r="AJ321" s="521"/>
      <c r="AK321" s="522">
        <v>0.9</v>
      </c>
      <c r="AL321" s="741">
        <v>0</v>
      </c>
      <c r="AM321" s="521"/>
      <c r="AO321" s="744"/>
      <c r="CE321" s="142"/>
    </row>
    <row r="322" spans="1:83" ht="12.75" customHeight="1" x14ac:dyDescent="0.25">
      <c r="C322" s="497" t="s">
        <v>183</v>
      </c>
      <c r="D322" s="497" t="s">
        <v>496</v>
      </c>
      <c r="M322" s="495"/>
      <c r="AC322" s="516" t="s">
        <v>63</v>
      </c>
      <c r="AD322" s="517"/>
      <c r="AE322" s="517"/>
      <c r="AF322" s="519"/>
      <c r="AG322" s="517"/>
      <c r="AH322" s="520" t="s">
        <v>399</v>
      </c>
      <c r="AI322" s="745">
        <v>182</v>
      </c>
      <c r="AJ322" s="521"/>
      <c r="AK322" s="522">
        <v>0.9</v>
      </c>
      <c r="AL322" s="741">
        <v>0</v>
      </c>
      <c r="AM322" s="521"/>
      <c r="AO322" s="744"/>
      <c r="CE322" s="142"/>
    </row>
    <row r="323" spans="1:83" ht="12.75" customHeight="1" x14ac:dyDescent="0.25">
      <c r="C323" s="497" t="s">
        <v>495</v>
      </c>
      <c r="D323" s="497" t="s">
        <v>379</v>
      </c>
      <c r="M323" s="495"/>
      <c r="N323" s="907" t="s">
        <v>100</v>
      </c>
      <c r="O323" s="909"/>
      <c r="P323" s="907" t="s">
        <v>559</v>
      </c>
      <c r="Q323" s="908"/>
      <c r="R323" s="908"/>
      <c r="S323" s="909"/>
      <c r="T323" s="902" t="s">
        <v>112</v>
      </c>
      <c r="U323" s="918"/>
      <c r="V323" s="903"/>
      <c r="W323" s="916" t="s">
        <v>123</v>
      </c>
      <c r="X323" s="902" t="s">
        <v>124</v>
      </c>
      <c r="Y323" s="903"/>
      <c r="AC323" s="516" t="s">
        <v>927</v>
      </c>
      <c r="AD323" s="517"/>
      <c r="AE323" s="517"/>
      <c r="AF323" s="519"/>
      <c r="AG323" s="518"/>
      <c r="AH323" s="520" t="s">
        <v>399</v>
      </c>
      <c r="AI323" s="745">
        <v>141.55000000000001</v>
      </c>
      <c r="AJ323" s="521"/>
      <c r="AK323" s="522">
        <v>0.2</v>
      </c>
      <c r="AL323" s="741">
        <v>0</v>
      </c>
      <c r="AM323" s="521"/>
      <c r="AO323" s="744"/>
      <c r="CE323" s="142"/>
    </row>
    <row r="324" spans="1:83" ht="12.75" customHeight="1" x14ac:dyDescent="0.25">
      <c r="A324" s="604"/>
      <c r="B324" s="604"/>
      <c r="C324" s="497" t="s">
        <v>137</v>
      </c>
      <c r="D324" s="502" t="s">
        <v>366</v>
      </c>
      <c r="M324" s="495"/>
      <c r="N324" s="910"/>
      <c r="O324" s="912"/>
      <c r="P324" s="910"/>
      <c r="Q324" s="911"/>
      <c r="R324" s="911"/>
      <c r="S324" s="912"/>
      <c r="T324" s="7"/>
      <c r="U324" s="601"/>
      <c r="V324" s="602"/>
      <c r="W324" s="948"/>
      <c r="X324" s="7"/>
      <c r="Y324" s="602"/>
      <c r="AC324" s="516" t="s">
        <v>64</v>
      </c>
      <c r="AD324" s="517"/>
      <c r="AE324" s="517"/>
      <c r="AF324" s="519"/>
      <c r="AG324" s="517"/>
      <c r="AH324" s="520" t="s">
        <v>399</v>
      </c>
      <c r="AI324" s="745">
        <v>202.2</v>
      </c>
      <c r="AJ324" s="521"/>
      <c r="AK324" s="522">
        <v>1</v>
      </c>
      <c r="AL324" s="741">
        <v>0</v>
      </c>
      <c r="AM324" s="521"/>
      <c r="AO324" s="744"/>
      <c r="CE324" s="142"/>
    </row>
    <row r="325" spans="1:83" ht="12.75" customHeight="1" x14ac:dyDescent="0.25">
      <c r="C325" s="497" t="s">
        <v>88</v>
      </c>
      <c r="D325" s="502" t="s">
        <v>362</v>
      </c>
      <c r="M325" s="495"/>
      <c r="N325" s="913"/>
      <c r="O325" s="915"/>
      <c r="P325" s="913"/>
      <c r="Q325" s="914"/>
      <c r="R325" s="914"/>
      <c r="S325" s="915"/>
      <c r="T325" s="6" t="s">
        <v>170</v>
      </c>
      <c r="U325" s="6" t="s">
        <v>101</v>
      </c>
      <c r="V325" s="6" t="s">
        <v>218</v>
      </c>
      <c r="W325" s="917"/>
      <c r="X325" s="6" t="str">
        <f>+T325</f>
        <v>$/SU</v>
      </c>
      <c r="Y325" s="6" t="s">
        <v>101</v>
      </c>
      <c r="AC325" s="516" t="s">
        <v>65</v>
      </c>
      <c r="AD325" s="517"/>
      <c r="AE325" s="517"/>
      <c r="AF325" s="519"/>
      <c r="AG325" s="517"/>
      <c r="AH325" s="520" t="s">
        <v>399</v>
      </c>
      <c r="AI325" s="745">
        <v>141.55000000000001</v>
      </c>
      <c r="AJ325" s="521"/>
      <c r="AK325" s="522">
        <v>0</v>
      </c>
      <c r="AL325" s="741">
        <v>0</v>
      </c>
      <c r="AM325" s="521"/>
      <c r="AO325" s="744"/>
      <c r="CE325" s="142"/>
    </row>
    <row r="326" spans="1:83" ht="12.75" customHeight="1" x14ac:dyDescent="0.25">
      <c r="C326" s="502" t="s">
        <v>270</v>
      </c>
      <c r="D326" s="497" t="s">
        <v>497</v>
      </c>
      <c r="M326" s="495"/>
      <c r="N326" s="962" t="s">
        <v>171</v>
      </c>
      <c r="O326" s="963"/>
      <c r="P326" s="255" t="s">
        <v>173</v>
      </c>
      <c r="Q326" s="209"/>
      <c r="R326" s="209"/>
      <c r="S326" s="435"/>
      <c r="T326" s="529">
        <v>244.77</v>
      </c>
      <c r="U326" s="530" t="s">
        <v>222</v>
      </c>
      <c r="V326" s="531">
        <v>91.8</v>
      </c>
      <c r="W326" s="532">
        <f>+Output!$O$7/V326</f>
        <v>0</v>
      </c>
      <c r="X326" s="533">
        <f>+T326*W326</f>
        <v>0</v>
      </c>
      <c r="Y326" s="530">
        <f>Output!O5</f>
        <v>0</v>
      </c>
      <c r="AC326" s="516" t="s">
        <v>929</v>
      </c>
      <c r="AD326" s="517"/>
      <c r="AE326" s="517"/>
      <c r="AF326" s="516" t="s">
        <v>928</v>
      </c>
      <c r="AG326" s="517"/>
      <c r="AH326" s="536" t="s">
        <v>591</v>
      </c>
      <c r="AI326" s="746">
        <v>0</v>
      </c>
      <c r="AJ326" s="521"/>
      <c r="AK326" s="522">
        <v>0</v>
      </c>
      <c r="AL326" s="521">
        <v>0</v>
      </c>
      <c r="AM326" s="521"/>
      <c r="AO326" s="744"/>
      <c r="CE326" s="142"/>
    </row>
    <row r="327" spans="1:83" ht="12.75" customHeight="1" x14ac:dyDescent="0.25">
      <c r="C327" s="502" t="s">
        <v>139</v>
      </c>
      <c r="D327" s="497" t="s">
        <v>498</v>
      </c>
      <c r="M327" s="495"/>
      <c r="N327" s="964"/>
      <c r="O327" s="965"/>
      <c r="P327" s="228" t="s">
        <v>127</v>
      </c>
      <c r="Q327" s="534"/>
      <c r="R327" s="534"/>
      <c r="S327" s="326"/>
      <c r="T327" s="529">
        <v>325.82</v>
      </c>
      <c r="U327" s="530" t="s">
        <v>222</v>
      </c>
      <c r="V327" s="531">
        <f>V326</f>
        <v>91.8</v>
      </c>
      <c r="W327" s="532">
        <f>+Output!$O$7/V327</f>
        <v>0</v>
      </c>
      <c r="X327" s="533">
        <f>+T327*W327</f>
        <v>0</v>
      </c>
      <c r="Y327" s="530">
        <f>+Y326</f>
        <v>0</v>
      </c>
      <c r="AC327" s="516" t="s">
        <v>66</v>
      </c>
      <c r="AD327" s="517"/>
      <c r="AE327" s="517"/>
      <c r="AF327" s="519"/>
      <c r="AG327" s="517"/>
      <c r="AH327" s="520" t="s">
        <v>399</v>
      </c>
      <c r="AI327" s="745">
        <v>70.8</v>
      </c>
      <c r="AJ327" s="521"/>
      <c r="AK327" s="522">
        <v>0.9</v>
      </c>
      <c r="AL327" s="741">
        <v>0</v>
      </c>
      <c r="AM327" s="521"/>
      <c r="AO327" s="744"/>
      <c r="CE327" s="142"/>
    </row>
    <row r="328" spans="1:83" ht="12.75" customHeight="1" x14ac:dyDescent="0.25">
      <c r="C328" s="497" t="s">
        <v>99</v>
      </c>
      <c r="D328" s="497" t="s">
        <v>380</v>
      </c>
      <c r="M328" s="495"/>
      <c r="AC328" s="516" t="s">
        <v>67</v>
      </c>
      <c r="AD328" s="517"/>
      <c r="AE328" s="517"/>
      <c r="AF328" s="519"/>
      <c r="AG328" s="517"/>
      <c r="AH328" s="520" t="s">
        <v>399</v>
      </c>
      <c r="AI328" s="747">
        <v>20.2</v>
      </c>
      <c r="AJ328" s="535"/>
      <c r="AK328" s="535">
        <v>0</v>
      </c>
      <c r="AL328" s="521">
        <v>0</v>
      </c>
      <c r="AM328" s="521"/>
      <c r="AO328" s="744"/>
      <c r="CE328" s="142"/>
    </row>
    <row r="329" spans="1:83" x14ac:dyDescent="0.25">
      <c r="C329" s="497" t="s">
        <v>22</v>
      </c>
      <c r="D329" s="497" t="s">
        <v>499</v>
      </c>
      <c r="M329" s="495"/>
      <c r="AC329" s="231" t="s">
        <v>334</v>
      </c>
      <c r="AD329" s="517"/>
      <c r="AE329" s="518"/>
      <c r="AF329" s="516"/>
      <c r="AG329" s="518"/>
      <c r="AH329" s="536" t="s">
        <v>399</v>
      </c>
      <c r="AI329" s="746">
        <v>20.2</v>
      </c>
      <c r="AJ329" s="521"/>
      <c r="AK329" s="522">
        <v>0</v>
      </c>
      <c r="AL329" s="741">
        <v>0</v>
      </c>
      <c r="AM329" s="521"/>
      <c r="AO329" s="744"/>
      <c r="CE329" s="142"/>
    </row>
    <row r="330" spans="1:83" ht="12.75" customHeight="1" x14ac:dyDescent="0.25">
      <c r="C330" s="497" t="s">
        <v>140</v>
      </c>
      <c r="D330" s="497" t="s">
        <v>422</v>
      </c>
      <c r="M330" s="495"/>
      <c r="N330" s="907" t="s">
        <v>100</v>
      </c>
      <c r="O330" s="909"/>
      <c r="P330" s="907" t="s">
        <v>560</v>
      </c>
      <c r="Q330" s="908"/>
      <c r="R330" s="908"/>
      <c r="S330" s="909"/>
      <c r="T330" s="902" t="s">
        <v>112</v>
      </c>
      <c r="U330" s="918"/>
      <c r="V330" s="918"/>
      <c r="W330" s="903"/>
      <c r="X330" s="916" t="s">
        <v>123</v>
      </c>
      <c r="Y330" s="902" t="s">
        <v>124</v>
      </c>
      <c r="Z330" s="903"/>
      <c r="AC330" s="231" t="s">
        <v>335</v>
      </c>
      <c r="AD330" s="517"/>
      <c r="AE330" s="518"/>
      <c r="AF330" s="516"/>
      <c r="AG330" s="518"/>
      <c r="AH330" s="536" t="s">
        <v>399</v>
      </c>
      <c r="AI330" s="746">
        <v>202.2</v>
      </c>
      <c r="AJ330" s="521"/>
      <c r="AK330" s="522">
        <v>0</v>
      </c>
      <c r="AL330" s="741">
        <v>0</v>
      </c>
      <c r="AM330" s="521"/>
      <c r="AO330" s="744"/>
      <c r="CE330" s="142"/>
    </row>
    <row r="331" spans="1:83" x14ac:dyDescent="0.25">
      <c r="C331" s="497" t="s">
        <v>404</v>
      </c>
      <c r="D331" s="497" t="s">
        <v>405</v>
      </c>
      <c r="M331" s="495"/>
      <c r="N331" s="913"/>
      <c r="O331" s="915"/>
      <c r="P331" s="913"/>
      <c r="Q331" s="914"/>
      <c r="R331" s="914"/>
      <c r="S331" s="915"/>
      <c r="T331" s="23" t="s">
        <v>115</v>
      </c>
      <c r="U331" s="6" t="s">
        <v>101</v>
      </c>
      <c r="V331" s="902" t="s">
        <v>245</v>
      </c>
      <c r="W331" s="903"/>
      <c r="X331" s="917"/>
      <c r="Y331" s="6" t="str">
        <f>+T331</f>
        <v>$/EP</v>
      </c>
      <c r="Z331" s="6" t="s">
        <v>101</v>
      </c>
      <c r="AC331" s="231" t="s">
        <v>14</v>
      </c>
      <c r="AD331" s="517"/>
      <c r="AE331" s="518"/>
      <c r="AF331" s="516"/>
      <c r="AG331" s="518"/>
      <c r="AH331" s="536" t="s">
        <v>399</v>
      </c>
      <c r="AI331" s="746">
        <v>50.55</v>
      </c>
      <c r="AJ331" s="521"/>
      <c r="AK331" s="522">
        <v>0.9</v>
      </c>
      <c r="AL331" s="741">
        <v>0</v>
      </c>
      <c r="AM331" s="521"/>
      <c r="AO331" s="744"/>
      <c r="CE331" s="142"/>
    </row>
    <row r="332" spans="1:83" x14ac:dyDescent="0.25">
      <c r="C332" s="497" t="s">
        <v>500</v>
      </c>
      <c r="D332" s="497" t="s">
        <v>501</v>
      </c>
      <c r="M332" s="495"/>
      <c r="N332" s="962" t="s">
        <v>171</v>
      </c>
      <c r="O332" s="963"/>
      <c r="P332" s="537" t="s">
        <v>313</v>
      </c>
      <c r="Q332" s="209"/>
      <c r="R332" s="209"/>
      <c r="S332" s="435"/>
      <c r="T332" s="533">
        <v>770</v>
      </c>
      <c r="U332" s="538" t="s">
        <v>244</v>
      </c>
      <c r="V332" s="539" t="s">
        <v>218</v>
      </c>
      <c r="W332" s="539">
        <v>80.099999999999994</v>
      </c>
      <c r="X332" s="540">
        <f>Output!$O$7/'Reference data'!W332</f>
        <v>0</v>
      </c>
      <c r="Y332" s="533">
        <f>X332*T332</f>
        <v>0</v>
      </c>
      <c r="Z332" s="530">
        <f>+Output!$O$5</f>
        <v>0</v>
      </c>
      <c r="AC332" s="231" t="s">
        <v>68</v>
      </c>
      <c r="AD332" s="517"/>
      <c r="AE332" s="518"/>
      <c r="AF332" s="516"/>
      <c r="AG332" s="518"/>
      <c r="AH332" s="536" t="s">
        <v>0</v>
      </c>
      <c r="AI332" s="746">
        <v>0</v>
      </c>
      <c r="AJ332" s="521"/>
      <c r="AK332" s="522">
        <v>0</v>
      </c>
      <c r="AL332" s="521">
        <v>0</v>
      </c>
      <c r="AM332" s="521"/>
      <c r="AO332" s="744"/>
      <c r="CE332" s="142"/>
    </row>
    <row r="333" spans="1:83" x14ac:dyDescent="0.25">
      <c r="C333" s="497" t="s">
        <v>12</v>
      </c>
      <c r="D333" s="497" t="s">
        <v>502</v>
      </c>
      <c r="M333" s="495"/>
      <c r="N333" s="966"/>
      <c r="O333" s="967"/>
      <c r="P333" s="541" t="s">
        <v>314</v>
      </c>
      <c r="Q333" s="504"/>
      <c r="R333" s="504"/>
      <c r="S333" s="506"/>
      <c r="T333" s="542">
        <v>178</v>
      </c>
      <c r="U333" s="543" t="str">
        <f>+U332</f>
        <v>Jun '06</v>
      </c>
      <c r="V333" s="539" t="s">
        <v>218</v>
      </c>
      <c r="W333" s="539">
        <v>80.099999999999994</v>
      </c>
      <c r="X333" s="540">
        <f>Output!$O$7/'Reference data'!W333</f>
        <v>0</v>
      </c>
      <c r="Y333" s="533">
        <f>X333*T333</f>
        <v>0</v>
      </c>
      <c r="Z333" s="530">
        <f>+Output!$O$5</f>
        <v>0</v>
      </c>
      <c r="AC333" s="231" t="s">
        <v>336</v>
      </c>
      <c r="AD333" s="517"/>
      <c r="AE333" s="518"/>
      <c r="AF333" s="516"/>
      <c r="AG333" s="518"/>
      <c r="AH333" s="536" t="s">
        <v>591</v>
      </c>
      <c r="AI333" s="746">
        <v>0</v>
      </c>
      <c r="AJ333" s="521"/>
      <c r="AK333" s="522">
        <v>0</v>
      </c>
      <c r="AL333" s="521">
        <v>0</v>
      </c>
      <c r="AM333" s="521"/>
      <c r="AO333" s="744"/>
      <c r="CE333" s="142"/>
    </row>
    <row r="334" spans="1:83" x14ac:dyDescent="0.25">
      <c r="C334" s="497" t="s">
        <v>271</v>
      </c>
      <c r="D334" s="497" t="s">
        <v>503</v>
      </c>
      <c r="M334" s="495"/>
      <c r="N334" s="966"/>
      <c r="O334" s="967"/>
      <c r="P334" s="514" t="s">
        <v>315</v>
      </c>
      <c r="Q334" s="504"/>
      <c r="R334" s="504"/>
      <c r="S334" s="506"/>
      <c r="T334" s="542">
        <f>333+896</f>
        <v>1229</v>
      </c>
      <c r="U334" s="543" t="str">
        <f>+U333</f>
        <v>Jun '06</v>
      </c>
      <c r="V334" s="539" t="s">
        <v>218</v>
      </c>
      <c r="W334" s="539">
        <v>80.099999999999994</v>
      </c>
      <c r="X334" s="540">
        <f>Output!$O$7/'Reference data'!W334</f>
        <v>0</v>
      </c>
      <c r="Y334" s="533">
        <f>X334*T334</f>
        <v>0</v>
      </c>
      <c r="Z334" s="530">
        <f>+Output!$O$5</f>
        <v>0</v>
      </c>
      <c r="AC334" s="231" t="s">
        <v>93</v>
      </c>
      <c r="AD334" s="517"/>
      <c r="AE334" s="518"/>
      <c r="AF334" s="516"/>
      <c r="AG334" s="518"/>
      <c r="AH334" s="536" t="s">
        <v>238</v>
      </c>
      <c r="AI334" s="746" t="s">
        <v>238</v>
      </c>
      <c r="AJ334" s="521"/>
      <c r="AK334" s="522" t="s">
        <v>238</v>
      </c>
      <c r="AL334" s="741">
        <v>0</v>
      </c>
      <c r="AM334" s="521"/>
      <c r="AO334" s="744"/>
      <c r="CE334" s="142"/>
    </row>
    <row r="335" spans="1:83" x14ac:dyDescent="0.25">
      <c r="C335" s="497" t="s">
        <v>98</v>
      </c>
      <c r="D335" s="497" t="s">
        <v>423</v>
      </c>
      <c r="M335" s="495"/>
      <c r="N335" s="964"/>
      <c r="O335" s="965"/>
      <c r="P335" s="537" t="s">
        <v>316</v>
      </c>
      <c r="Q335" s="209"/>
      <c r="R335" s="209"/>
      <c r="S335" s="435"/>
      <c r="T335" s="542">
        <v>110</v>
      </c>
      <c r="U335" s="543" t="str">
        <f>+U332</f>
        <v>Jun '06</v>
      </c>
      <c r="V335" s="539" t="s">
        <v>218</v>
      </c>
      <c r="W335" s="539">
        <v>80.099999999999994</v>
      </c>
      <c r="X335" s="540">
        <f>Output!$O$7/'Reference data'!W335</f>
        <v>0</v>
      </c>
      <c r="Y335" s="533">
        <f>X335*T335</f>
        <v>0</v>
      </c>
      <c r="Z335" s="530">
        <f>+Output!$O$5</f>
        <v>0</v>
      </c>
      <c r="AC335" s="231" t="s">
        <v>333</v>
      </c>
      <c r="AD335" s="517"/>
      <c r="AE335" s="518"/>
      <c r="AF335" s="516"/>
      <c r="AG335" s="518"/>
      <c r="AH335" s="536" t="s">
        <v>399</v>
      </c>
      <c r="AI335" s="746">
        <v>70.8</v>
      </c>
      <c r="AJ335" s="521"/>
      <c r="AK335" s="522">
        <v>0.2</v>
      </c>
      <c r="AL335" s="741">
        <v>0</v>
      </c>
      <c r="AM335" s="521"/>
      <c r="AO335" s="744"/>
      <c r="CE335" s="142"/>
    </row>
    <row r="336" spans="1:83" x14ac:dyDescent="0.25">
      <c r="C336" s="497" t="s">
        <v>23</v>
      </c>
      <c r="D336" s="497" t="s">
        <v>504</v>
      </c>
      <c r="M336" s="495"/>
      <c r="AC336" s="231" t="s">
        <v>367</v>
      </c>
      <c r="AD336" s="517"/>
      <c r="AE336" s="518"/>
      <c r="AF336" s="516"/>
      <c r="AG336" s="518"/>
      <c r="AH336" s="536" t="s">
        <v>158</v>
      </c>
      <c r="AI336" s="746">
        <v>20222.3</v>
      </c>
      <c r="AJ336" s="521"/>
      <c r="AK336" s="522">
        <v>0</v>
      </c>
      <c r="AL336" s="521">
        <v>0</v>
      </c>
      <c r="AM336" s="521"/>
      <c r="AO336" s="744"/>
      <c r="CE336" s="142"/>
    </row>
    <row r="337" spans="3:83" x14ac:dyDescent="0.25">
      <c r="C337" s="497" t="s">
        <v>505</v>
      </c>
      <c r="D337" s="497" t="s">
        <v>66</v>
      </c>
      <c r="M337" s="495"/>
      <c r="AC337" s="516" t="s">
        <v>368</v>
      </c>
      <c r="AD337" s="517"/>
      <c r="AE337" s="518"/>
      <c r="AF337" s="516"/>
      <c r="AG337" s="518"/>
      <c r="AH337" s="536" t="s">
        <v>158</v>
      </c>
      <c r="AI337" s="746">
        <v>28311.200000000001</v>
      </c>
      <c r="AJ337" s="521"/>
      <c r="AK337" s="522">
        <v>0</v>
      </c>
      <c r="AL337" s="521">
        <v>0</v>
      </c>
      <c r="AM337" s="521"/>
      <c r="AO337" s="744"/>
      <c r="CE337" s="142"/>
    </row>
    <row r="338" spans="3:83" x14ac:dyDescent="0.25">
      <c r="C338" s="497" t="s">
        <v>506</v>
      </c>
      <c r="D338" s="497" t="s">
        <v>507</v>
      </c>
      <c r="M338" s="495"/>
      <c r="AC338" s="516" t="s">
        <v>337</v>
      </c>
      <c r="AD338" s="517"/>
      <c r="AE338" s="518"/>
      <c r="AF338" s="516"/>
      <c r="AG338" s="518"/>
      <c r="AH338" s="536" t="s">
        <v>238</v>
      </c>
      <c r="AI338" s="746" t="s">
        <v>238</v>
      </c>
      <c r="AJ338" s="521"/>
      <c r="AK338" s="522" t="s">
        <v>238</v>
      </c>
      <c r="AL338" s="741">
        <v>0</v>
      </c>
      <c r="AM338" s="521"/>
      <c r="AO338" s="744"/>
      <c r="CE338" s="142"/>
    </row>
    <row r="339" spans="3:83" ht="12.75" customHeight="1" x14ac:dyDescent="0.25">
      <c r="C339" s="497" t="s">
        <v>508</v>
      </c>
      <c r="D339" s="497" t="s">
        <v>508</v>
      </c>
      <c r="M339" s="495"/>
      <c r="N339" s="907" t="s">
        <v>561</v>
      </c>
      <c r="O339" s="908"/>
      <c r="P339" s="908"/>
      <c r="Q339" s="909"/>
      <c r="R339" s="902" t="s">
        <v>112</v>
      </c>
      <c r="S339" s="918"/>
      <c r="T339" s="903"/>
      <c r="U339" s="916" t="s">
        <v>123</v>
      </c>
      <c r="V339" s="902" t="s">
        <v>124</v>
      </c>
      <c r="W339" s="903"/>
      <c r="AC339" s="228" t="s">
        <v>816</v>
      </c>
      <c r="AD339" s="544"/>
      <c r="AE339" s="545"/>
      <c r="AF339" s="546"/>
      <c r="AG339" s="545"/>
      <c r="AH339" s="547" t="s">
        <v>240</v>
      </c>
      <c r="AI339" s="748">
        <v>28311.200000000001</v>
      </c>
      <c r="AJ339" s="548"/>
      <c r="AK339" s="549">
        <v>0</v>
      </c>
      <c r="AL339" s="548">
        <v>0</v>
      </c>
      <c r="AM339" s="548"/>
      <c r="AO339" s="743"/>
      <c r="CE339" s="142"/>
    </row>
    <row r="340" spans="3:83" x14ac:dyDescent="0.25">
      <c r="C340" s="502" t="s">
        <v>354</v>
      </c>
      <c r="D340" s="502" t="s">
        <v>345</v>
      </c>
      <c r="M340" s="495"/>
      <c r="N340" s="913"/>
      <c r="O340" s="914"/>
      <c r="P340" s="914"/>
      <c r="Q340" s="915"/>
      <c r="R340" s="6" t="s">
        <v>209</v>
      </c>
      <c r="S340" s="6" t="s">
        <v>101</v>
      </c>
      <c r="T340" s="6" t="s">
        <v>218</v>
      </c>
      <c r="U340" s="917"/>
      <c r="V340" s="6" t="str">
        <f>+R340</f>
        <v>$/DU</v>
      </c>
      <c r="W340" s="6" t="s">
        <v>101</v>
      </c>
      <c r="AD340" s="366"/>
      <c r="AO340" s="496"/>
      <c r="CE340" s="142"/>
    </row>
    <row r="341" spans="3:83" x14ac:dyDescent="0.25">
      <c r="C341" s="502" t="s">
        <v>122</v>
      </c>
      <c r="D341" s="502" t="s">
        <v>122</v>
      </c>
      <c r="M341" s="495"/>
      <c r="N341" s="255" t="s">
        <v>208</v>
      </c>
      <c r="O341" s="209"/>
      <c r="P341" s="209"/>
      <c r="Q341" s="435"/>
      <c r="R341" s="533">
        <v>359</v>
      </c>
      <c r="S341" s="550" t="s">
        <v>222</v>
      </c>
      <c r="T341" s="531">
        <v>91.8</v>
      </c>
      <c r="U341" s="540">
        <f>Output!$O$7/'Reference data'!T341</f>
        <v>0</v>
      </c>
      <c r="V341" s="533">
        <f>+R341*U341</f>
        <v>0</v>
      </c>
      <c r="W341" s="530">
        <f>+Output!$O$5</f>
        <v>0</v>
      </c>
      <c r="AD341" s="366"/>
      <c r="AO341" s="496"/>
      <c r="CE341" s="142"/>
    </row>
    <row r="342" spans="3:83" x14ac:dyDescent="0.25">
      <c r="C342" s="497" t="s">
        <v>142</v>
      </c>
      <c r="D342" s="497" t="s">
        <v>428</v>
      </c>
      <c r="M342" s="495"/>
      <c r="AD342" s="366"/>
      <c r="AO342" s="496"/>
      <c r="CE342" s="142"/>
    </row>
    <row r="343" spans="3:83" x14ac:dyDescent="0.25">
      <c r="C343" s="497" t="s">
        <v>433</v>
      </c>
      <c r="D343" s="497" t="s">
        <v>457</v>
      </c>
      <c r="M343" s="495"/>
      <c r="AD343" s="366"/>
      <c r="AO343" s="496"/>
      <c r="CE343" s="142"/>
    </row>
    <row r="344" spans="3:83" ht="12.75" customHeight="1" x14ac:dyDescent="0.25">
      <c r="C344" s="497" t="s">
        <v>14</v>
      </c>
      <c r="D344" s="497" t="s">
        <v>509</v>
      </c>
      <c r="M344" s="495"/>
      <c r="N344" s="902" t="s">
        <v>562</v>
      </c>
      <c r="O344" s="918"/>
      <c r="P344" s="903"/>
      <c r="Q344" s="916" t="s">
        <v>123</v>
      </c>
      <c r="R344" s="902" t="s">
        <v>124</v>
      </c>
      <c r="S344" s="903"/>
      <c r="AD344" s="366"/>
      <c r="AO344" s="496"/>
      <c r="AW344" s="366"/>
      <c r="CE344" s="142"/>
    </row>
    <row r="345" spans="3:83" x14ac:dyDescent="0.25">
      <c r="C345" s="497" t="s">
        <v>456</v>
      </c>
      <c r="D345" s="497" t="s">
        <v>510</v>
      </c>
      <c r="M345" s="495"/>
      <c r="N345" s="6" t="s">
        <v>248</v>
      </c>
      <c r="O345" s="6" t="s">
        <v>101</v>
      </c>
      <c r="P345" s="6" t="s">
        <v>218</v>
      </c>
      <c r="Q345" s="917"/>
      <c r="R345" s="6" t="str">
        <f>+N345</f>
        <v>$/EDU</v>
      </c>
      <c r="S345" s="6" t="s">
        <v>101</v>
      </c>
      <c r="AD345" s="366"/>
      <c r="AO345" s="496"/>
      <c r="AW345" s="366"/>
      <c r="CE345" s="142"/>
    </row>
    <row r="346" spans="3:83" x14ac:dyDescent="0.25">
      <c r="C346" s="497" t="s">
        <v>280</v>
      </c>
      <c r="D346" s="497" t="s">
        <v>409</v>
      </c>
      <c r="M346" s="495"/>
      <c r="N346" s="551">
        <v>0</v>
      </c>
      <c r="O346" s="543" t="s">
        <v>222</v>
      </c>
      <c r="P346" s="232">
        <v>91.8</v>
      </c>
      <c r="Q346" s="540">
        <f>Output!$O$7/'Reference data'!P346</f>
        <v>0</v>
      </c>
      <c r="R346" s="551">
        <f>+N346*Q346</f>
        <v>0</v>
      </c>
      <c r="S346" s="530">
        <f>+Output!$O$5</f>
        <v>0</v>
      </c>
      <c r="AD346" s="366"/>
      <c r="AO346" s="496"/>
      <c r="AW346" s="366"/>
      <c r="CE346" s="142"/>
    </row>
    <row r="347" spans="3:83" x14ac:dyDescent="0.25">
      <c r="C347" s="497" t="s">
        <v>203</v>
      </c>
      <c r="D347" s="497" t="s">
        <v>381</v>
      </c>
      <c r="M347" s="495"/>
      <c r="AO347" s="496"/>
      <c r="AW347" s="366"/>
      <c r="CE347" s="142"/>
    </row>
    <row r="348" spans="3:83" x14ac:dyDescent="0.25">
      <c r="C348" s="497" t="s">
        <v>511</v>
      </c>
      <c r="D348" s="497" t="s">
        <v>440</v>
      </c>
      <c r="M348" s="495"/>
      <c r="AO348" s="496"/>
      <c r="AW348" s="366"/>
      <c r="CE348" s="142"/>
    </row>
    <row r="349" spans="3:83" ht="13.8" thickBot="1" x14ac:dyDescent="0.3">
      <c r="C349" s="497" t="s">
        <v>512</v>
      </c>
      <c r="D349" s="497" t="s">
        <v>411</v>
      </c>
      <c r="M349" s="552"/>
      <c r="N349" s="553"/>
      <c r="O349" s="553"/>
      <c r="P349" s="553"/>
      <c r="Q349" s="553"/>
      <c r="R349" s="553"/>
      <c r="S349" s="553"/>
      <c r="T349" s="553"/>
      <c r="U349" s="553"/>
      <c r="V349" s="553"/>
      <c r="W349" s="553"/>
      <c r="X349" s="553"/>
      <c r="Y349" s="553"/>
      <c r="Z349" s="553"/>
      <c r="AA349" s="553"/>
      <c r="AB349" s="553"/>
      <c r="AC349" s="553"/>
      <c r="AD349" s="553"/>
      <c r="AE349" s="553"/>
      <c r="AF349" s="553"/>
      <c r="AG349" s="553"/>
      <c r="AH349" s="553"/>
      <c r="AI349" s="553"/>
      <c r="AJ349" s="553"/>
      <c r="AK349" s="553"/>
      <c r="AL349" s="553"/>
      <c r="AM349" s="553"/>
      <c r="AN349" s="553"/>
      <c r="AO349" s="554"/>
      <c r="AW349" s="366"/>
      <c r="CE349" s="142"/>
    </row>
    <row r="350" spans="3:83" ht="13.8" thickTop="1" x14ac:dyDescent="0.25">
      <c r="C350" s="497" t="s">
        <v>451</v>
      </c>
      <c r="D350" s="497" t="s">
        <v>281</v>
      </c>
      <c r="AW350" s="366"/>
      <c r="CE350" s="142"/>
    </row>
    <row r="351" spans="3:83" x14ac:dyDescent="0.25">
      <c r="C351" s="497" t="s">
        <v>281</v>
      </c>
      <c r="D351" s="497" t="s">
        <v>412</v>
      </c>
      <c r="CE351" s="142"/>
    </row>
    <row r="352" spans="3:83" x14ac:dyDescent="0.25">
      <c r="C352" s="497" t="s">
        <v>95</v>
      </c>
      <c r="D352" s="497" t="s">
        <v>441</v>
      </c>
      <c r="CE352" s="142"/>
    </row>
    <row r="353" spans="3:83" ht="12.75" customHeight="1" x14ac:dyDescent="0.25">
      <c r="C353" s="497" t="s">
        <v>513</v>
      </c>
      <c r="D353" s="502" t="s">
        <v>514</v>
      </c>
      <c r="CE353" s="142"/>
    </row>
    <row r="354" spans="3:83" ht="14.25" customHeight="1" x14ac:dyDescent="0.25">
      <c r="C354" s="502" t="s">
        <v>86</v>
      </c>
      <c r="D354" s="497" t="s">
        <v>515</v>
      </c>
      <c r="CE354" s="142"/>
    </row>
    <row r="355" spans="3:83" ht="12" customHeight="1" x14ac:dyDescent="0.25">
      <c r="C355" s="502" t="s">
        <v>96</v>
      </c>
      <c r="D355" s="497" t="s">
        <v>430</v>
      </c>
      <c r="CE355" s="142"/>
    </row>
    <row r="356" spans="3:83" ht="12.75" customHeight="1" x14ac:dyDescent="0.25">
      <c r="C356" s="502" t="s">
        <v>517</v>
      </c>
      <c r="D356" s="502" t="s">
        <v>365</v>
      </c>
      <c r="CE356" s="142"/>
    </row>
    <row r="357" spans="3:83" x14ac:dyDescent="0.25">
      <c r="C357" s="497" t="s">
        <v>87</v>
      </c>
      <c r="D357" s="497" t="s">
        <v>285</v>
      </c>
      <c r="CE357" s="142"/>
    </row>
    <row r="358" spans="3:83" ht="12.75" customHeight="1" x14ac:dyDescent="0.25">
      <c r="C358" s="497" t="s">
        <v>414</v>
      </c>
      <c r="D358" s="497" t="s">
        <v>518</v>
      </c>
      <c r="CE358" s="142"/>
    </row>
    <row r="359" spans="3:83" ht="17.25" customHeight="1" x14ac:dyDescent="0.25">
      <c r="C359" s="497" t="s">
        <v>148</v>
      </c>
      <c r="D359" s="497" t="s">
        <v>444</v>
      </c>
      <c r="CE359" s="142"/>
    </row>
    <row r="360" spans="3:83" x14ac:dyDescent="0.25">
      <c r="C360" s="497" t="s">
        <v>443</v>
      </c>
      <c r="D360" s="497" t="s">
        <v>519</v>
      </c>
      <c r="CE360" s="142"/>
    </row>
    <row r="361" spans="3:83" x14ac:dyDescent="0.25">
      <c r="C361" s="497" t="s">
        <v>453</v>
      </c>
      <c r="D361" s="497" t="s">
        <v>520</v>
      </c>
      <c r="CE361" s="142"/>
    </row>
    <row r="362" spans="3:83" x14ac:dyDescent="0.25">
      <c r="C362" s="497" t="s">
        <v>519</v>
      </c>
      <c r="D362" s="497" t="s">
        <v>521</v>
      </c>
      <c r="BR362" s="366"/>
      <c r="CE362" s="142"/>
    </row>
    <row r="363" spans="3:83" x14ac:dyDescent="0.25">
      <c r="C363" s="497" t="s">
        <v>522</v>
      </c>
      <c r="D363" s="497" t="s">
        <v>523</v>
      </c>
      <c r="BR363" s="366"/>
      <c r="CE363" s="142"/>
    </row>
    <row r="364" spans="3:83" x14ac:dyDescent="0.25">
      <c r="C364" s="497" t="s">
        <v>174</v>
      </c>
      <c r="D364" s="497" t="s">
        <v>382</v>
      </c>
      <c r="BR364" s="366"/>
      <c r="CE364" s="142"/>
    </row>
    <row r="365" spans="3:83" x14ac:dyDescent="0.25">
      <c r="C365" s="497" t="s">
        <v>455</v>
      </c>
      <c r="D365" s="502" t="s">
        <v>370</v>
      </c>
      <c r="BR365" s="366"/>
      <c r="CE365" s="142"/>
    </row>
    <row r="366" spans="3:83" x14ac:dyDescent="0.25">
      <c r="C366" s="497" t="s">
        <v>24</v>
      </c>
      <c r="D366" s="497" t="s">
        <v>383</v>
      </c>
      <c r="BR366" s="366"/>
      <c r="CE366" s="142"/>
    </row>
    <row r="367" spans="3:83" x14ac:dyDescent="0.25">
      <c r="C367" s="497" t="s">
        <v>524</v>
      </c>
      <c r="D367" s="497" t="s">
        <v>413</v>
      </c>
      <c r="BR367" s="366"/>
      <c r="CE367" s="142"/>
    </row>
    <row r="368" spans="3:83" x14ac:dyDescent="0.25">
      <c r="C368" s="497" t="s">
        <v>525</v>
      </c>
      <c r="D368" s="502" t="s">
        <v>352</v>
      </c>
      <c r="BR368" s="366"/>
      <c r="CE368" s="142"/>
    </row>
    <row r="369" spans="3:102" x14ac:dyDescent="0.25">
      <c r="C369" s="497" t="s">
        <v>526</v>
      </c>
      <c r="D369" s="502" t="s">
        <v>527</v>
      </c>
      <c r="BR369" s="366"/>
      <c r="CE369" s="142"/>
    </row>
    <row r="370" spans="3:102" x14ac:dyDescent="0.25">
      <c r="C370" s="502" t="s">
        <v>361</v>
      </c>
      <c r="D370" s="502" t="s">
        <v>353</v>
      </c>
      <c r="BR370" s="366"/>
      <c r="CE370" s="142"/>
    </row>
    <row r="371" spans="3:102" x14ac:dyDescent="0.25">
      <c r="C371" s="497" t="s">
        <v>94</v>
      </c>
      <c r="D371" s="497" t="s">
        <v>528</v>
      </c>
      <c r="CE371" s="142"/>
      <c r="CX371" s="366"/>
    </row>
    <row r="372" spans="3:102" x14ac:dyDescent="0.25">
      <c r="C372" s="497" t="s">
        <v>529</v>
      </c>
      <c r="D372" s="497" t="s">
        <v>420</v>
      </c>
      <c r="CE372" s="142"/>
      <c r="CX372" s="366"/>
    </row>
    <row r="373" spans="3:102" x14ac:dyDescent="0.25">
      <c r="C373" s="502" t="s">
        <v>26</v>
      </c>
      <c r="D373" s="502" t="s">
        <v>530</v>
      </c>
      <c r="CE373" s="142"/>
      <c r="CX373" s="366"/>
    </row>
    <row r="374" spans="3:102" x14ac:dyDescent="0.25">
      <c r="C374" s="502" t="s">
        <v>27</v>
      </c>
      <c r="D374" s="497" t="s">
        <v>531</v>
      </c>
      <c r="CE374" s="142"/>
      <c r="CX374" s="366"/>
    </row>
    <row r="375" spans="3:102" x14ac:dyDescent="0.25">
      <c r="C375" s="497" t="s">
        <v>532</v>
      </c>
      <c r="D375" s="497" t="s">
        <v>418</v>
      </c>
      <c r="CE375" s="142"/>
      <c r="CX375" s="366"/>
    </row>
    <row r="376" spans="3:102" x14ac:dyDescent="0.25">
      <c r="C376" s="497" t="s">
        <v>419</v>
      </c>
      <c r="D376" s="497" t="s">
        <v>533</v>
      </c>
      <c r="CE376" s="142"/>
      <c r="CX376" s="366"/>
    </row>
    <row r="377" spans="3:102" x14ac:dyDescent="0.25">
      <c r="C377" s="497" t="s">
        <v>534</v>
      </c>
      <c r="D377" s="497" t="s">
        <v>299</v>
      </c>
      <c r="CE377" s="142"/>
      <c r="CX377" s="366"/>
    </row>
    <row r="378" spans="3:102" x14ac:dyDescent="0.25">
      <c r="C378" s="555" t="s">
        <v>28</v>
      </c>
      <c r="D378" s="497" t="s">
        <v>397</v>
      </c>
      <c r="CE378" s="142"/>
      <c r="CX378" s="366"/>
    </row>
    <row r="379" spans="3:102" x14ac:dyDescent="0.25">
      <c r="C379" s="555" t="s">
        <v>535</v>
      </c>
      <c r="D379" s="502" t="s">
        <v>349</v>
      </c>
      <c r="CE379" s="142"/>
      <c r="CX379" s="366"/>
    </row>
    <row r="380" spans="3:102" x14ac:dyDescent="0.25">
      <c r="C380" s="555" t="s">
        <v>299</v>
      </c>
      <c r="D380" s="497" t="s">
        <v>300</v>
      </c>
      <c r="CE380" s="142"/>
      <c r="CX380" s="366"/>
    </row>
    <row r="381" spans="3:102" x14ac:dyDescent="0.25">
      <c r="C381" s="555" t="s">
        <v>536</v>
      </c>
      <c r="D381" s="497" t="s">
        <v>416</v>
      </c>
      <c r="CE381" s="142"/>
      <c r="CX381" s="366"/>
    </row>
    <row r="382" spans="3:102" x14ac:dyDescent="0.25">
      <c r="C382" s="555" t="s">
        <v>300</v>
      </c>
      <c r="D382" s="497" t="s">
        <v>384</v>
      </c>
      <c r="CE382" s="142"/>
      <c r="CX382" s="366"/>
    </row>
    <row r="383" spans="3:102" x14ac:dyDescent="0.25">
      <c r="C383" s="555" t="s">
        <v>390</v>
      </c>
      <c r="D383" s="497" t="s">
        <v>452</v>
      </c>
      <c r="CE383" s="142"/>
      <c r="CX383" s="366"/>
    </row>
    <row r="384" spans="3:102" x14ac:dyDescent="0.25">
      <c r="C384" s="555" t="s">
        <v>537</v>
      </c>
      <c r="D384" s="497" t="s">
        <v>431</v>
      </c>
      <c r="CE384" s="142"/>
      <c r="CX384" s="366"/>
    </row>
    <row r="385" spans="3:102" x14ac:dyDescent="0.25">
      <c r="C385" s="497" t="s">
        <v>403</v>
      </c>
      <c r="D385" s="497" t="s">
        <v>538</v>
      </c>
      <c r="CE385" s="142"/>
      <c r="CX385" s="366"/>
    </row>
    <row r="386" spans="3:102" x14ac:dyDescent="0.25">
      <c r="C386" s="497" t="s">
        <v>539</v>
      </c>
      <c r="D386" s="497" t="s">
        <v>371</v>
      </c>
      <c r="CE386" s="142"/>
      <c r="CX386" s="366"/>
    </row>
    <row r="387" spans="3:102" x14ac:dyDescent="0.25">
      <c r="C387" s="555" t="s">
        <v>540</v>
      </c>
      <c r="D387" s="497" t="s">
        <v>541</v>
      </c>
      <c r="CE387" s="142"/>
      <c r="CX387" s="366"/>
    </row>
    <row r="388" spans="3:102" x14ac:dyDescent="0.25">
      <c r="C388" s="555" t="s">
        <v>542</v>
      </c>
      <c r="D388" s="497" t="s">
        <v>543</v>
      </c>
      <c r="CE388" s="142"/>
      <c r="CX388" s="366"/>
    </row>
    <row r="389" spans="3:102" x14ac:dyDescent="0.25">
      <c r="C389" s="555" t="s">
        <v>544</v>
      </c>
      <c r="D389" s="497" t="s">
        <v>385</v>
      </c>
      <c r="CE389" s="142"/>
      <c r="CX389" s="366"/>
    </row>
    <row r="390" spans="3:102" x14ac:dyDescent="0.25">
      <c r="C390" s="555" t="s">
        <v>543</v>
      </c>
      <c r="D390" s="497" t="s">
        <v>545</v>
      </c>
      <c r="CE390" s="142"/>
      <c r="CX390" s="366"/>
    </row>
    <row r="391" spans="3:102" x14ac:dyDescent="0.25">
      <c r="C391" s="555" t="s">
        <v>301</v>
      </c>
      <c r="D391" s="497" t="s">
        <v>202</v>
      </c>
      <c r="CE391" s="142"/>
      <c r="CX391" s="366"/>
    </row>
    <row r="392" spans="3:102" x14ac:dyDescent="0.25">
      <c r="C392" s="555" t="s">
        <v>176</v>
      </c>
      <c r="D392" s="497" t="s">
        <v>546</v>
      </c>
      <c r="CE392" s="142"/>
      <c r="CX392" s="366"/>
    </row>
    <row r="393" spans="3:102" x14ac:dyDescent="0.25">
      <c r="C393" s="555" t="s">
        <v>177</v>
      </c>
      <c r="D393" s="556" t="s">
        <v>407</v>
      </c>
      <c r="CE393" s="142"/>
      <c r="CX393" s="366"/>
    </row>
    <row r="394" spans="3:102" x14ac:dyDescent="0.25">
      <c r="C394" s="497" t="s">
        <v>202</v>
      </c>
      <c r="CE394" s="142"/>
      <c r="CX394" s="366"/>
    </row>
    <row r="395" spans="3:102" x14ac:dyDescent="0.25">
      <c r="C395" s="556" t="s">
        <v>30</v>
      </c>
      <c r="CE395" s="142"/>
      <c r="CX395" s="366"/>
    </row>
    <row r="396" spans="3:102" x14ac:dyDescent="0.25">
      <c r="CE396" s="142"/>
      <c r="CX396" s="366"/>
    </row>
    <row r="397" spans="3:102" x14ac:dyDescent="0.25">
      <c r="CE397" s="142"/>
      <c r="CX397" s="366"/>
    </row>
    <row r="398" spans="3:102" x14ac:dyDescent="0.25">
      <c r="CE398" s="142"/>
      <c r="CX398" s="366"/>
    </row>
    <row r="399" spans="3:102" x14ac:dyDescent="0.25">
      <c r="CE399" s="142"/>
      <c r="CX399" s="366"/>
    </row>
    <row r="400" spans="3:102" x14ac:dyDescent="0.25">
      <c r="D400" s="63"/>
      <c r="CE400" s="142"/>
      <c r="CX400" s="366"/>
    </row>
    <row r="401" spans="83:94" x14ac:dyDescent="0.25">
      <c r="CE401" s="142"/>
      <c r="CP401" s="366"/>
    </row>
    <row r="402" spans="83:94" x14ac:dyDescent="0.25">
      <c r="CE402" s="142"/>
      <c r="CP402" s="366"/>
    </row>
    <row r="403" spans="83:94" x14ac:dyDescent="0.25">
      <c r="CE403" s="142"/>
      <c r="CP403" s="366"/>
    </row>
    <row r="404" spans="83:94" x14ac:dyDescent="0.25">
      <c r="CE404" s="142"/>
      <c r="CP404" s="366"/>
    </row>
    <row r="405" spans="83:94" x14ac:dyDescent="0.25">
      <c r="CE405" s="142"/>
      <c r="CP405" s="366"/>
    </row>
    <row r="406" spans="83:94" x14ac:dyDescent="0.25">
      <c r="CE406" s="142"/>
      <c r="CP406" s="366"/>
    </row>
    <row r="407" spans="83:94" x14ac:dyDescent="0.25">
      <c r="CE407" s="142"/>
      <c r="CP407" s="366"/>
    </row>
    <row r="408" spans="83:94" x14ac:dyDescent="0.25">
      <c r="CE408" s="142"/>
      <c r="CP408" s="366"/>
    </row>
    <row r="409" spans="83:94" x14ac:dyDescent="0.25">
      <c r="CE409" s="142"/>
      <c r="CP409" s="366"/>
    </row>
    <row r="410" spans="83:94" x14ac:dyDescent="0.25">
      <c r="CE410" s="142"/>
      <c r="CP410" s="366"/>
    </row>
    <row r="411" spans="83:94" x14ac:dyDescent="0.25">
      <c r="CE411" s="142"/>
      <c r="CP411" s="366"/>
    </row>
    <row r="412" spans="83:94" x14ac:dyDescent="0.25">
      <c r="CE412" s="142"/>
      <c r="CP412" s="366"/>
    </row>
    <row r="413" spans="83:94" x14ac:dyDescent="0.25">
      <c r="CE413" s="142"/>
      <c r="CP413" s="366"/>
    </row>
    <row r="414" spans="83:94" x14ac:dyDescent="0.25">
      <c r="CE414" s="142"/>
      <c r="CP414" s="366"/>
    </row>
    <row r="415" spans="83:94" x14ac:dyDescent="0.25">
      <c r="CE415" s="142"/>
      <c r="CP415" s="366"/>
    </row>
    <row r="416" spans="83:94" x14ac:dyDescent="0.25">
      <c r="CE416" s="142"/>
      <c r="CP416" s="366"/>
    </row>
    <row r="417" spans="83:94" x14ac:dyDescent="0.25">
      <c r="CE417" s="142"/>
      <c r="CP417" s="366"/>
    </row>
    <row r="418" spans="83:94" x14ac:dyDescent="0.25">
      <c r="CE418" s="142"/>
      <c r="CP418" s="366"/>
    </row>
    <row r="419" spans="83:94" x14ac:dyDescent="0.25">
      <c r="CE419" s="142"/>
      <c r="CP419" s="366"/>
    </row>
    <row r="420" spans="83:94" x14ac:dyDescent="0.25">
      <c r="CE420" s="142"/>
      <c r="CP420" s="366"/>
    </row>
    <row r="421" spans="83:94" x14ac:dyDescent="0.25">
      <c r="CE421" s="142"/>
      <c r="CP421" s="366"/>
    </row>
    <row r="422" spans="83:94" x14ac:dyDescent="0.25">
      <c r="CE422" s="142"/>
      <c r="CP422" s="366"/>
    </row>
    <row r="423" spans="83:94" x14ac:dyDescent="0.25">
      <c r="CE423" s="142"/>
      <c r="CP423" s="366"/>
    </row>
    <row r="424" spans="83:94" x14ac:dyDescent="0.25">
      <c r="CE424" s="142"/>
      <c r="CP424" s="366"/>
    </row>
    <row r="425" spans="83:94" x14ac:dyDescent="0.25">
      <c r="CE425" s="142"/>
      <c r="CP425" s="366"/>
    </row>
    <row r="426" spans="83:94" x14ac:dyDescent="0.25">
      <c r="CE426" s="142"/>
      <c r="CP426" s="366"/>
    </row>
    <row r="427" spans="83:94" x14ac:dyDescent="0.25">
      <c r="CE427" s="142"/>
      <c r="CP427" s="366"/>
    </row>
    <row r="428" spans="83:94" x14ac:dyDescent="0.25">
      <c r="CE428" s="142"/>
      <c r="CP428" s="366"/>
    </row>
    <row r="429" spans="83:94" x14ac:dyDescent="0.25">
      <c r="CE429" s="142"/>
      <c r="CP429" s="366"/>
    </row>
    <row r="430" spans="83:94" x14ac:dyDescent="0.25">
      <c r="CE430" s="142"/>
      <c r="CP430" s="366"/>
    </row>
    <row r="431" spans="83:94" x14ac:dyDescent="0.25">
      <c r="CE431" s="142"/>
      <c r="CP431" s="366"/>
    </row>
    <row r="432" spans="83:94" x14ac:dyDescent="0.25">
      <c r="CE432" s="142"/>
      <c r="CP432" s="366"/>
    </row>
    <row r="433" spans="3:94" x14ac:dyDescent="0.25">
      <c r="CE433" s="142"/>
      <c r="CP433" s="366"/>
    </row>
    <row r="434" spans="3:94" x14ac:dyDescent="0.25">
      <c r="CE434" s="142"/>
      <c r="CP434" s="366"/>
    </row>
    <row r="435" spans="3:94" x14ac:dyDescent="0.25">
      <c r="CE435" s="142"/>
      <c r="CP435" s="366"/>
    </row>
    <row r="436" spans="3:94" x14ac:dyDescent="0.25">
      <c r="CE436" s="142"/>
      <c r="CP436" s="366"/>
    </row>
    <row r="437" spans="3:94" x14ac:dyDescent="0.25">
      <c r="CE437" s="142"/>
      <c r="CP437" s="366"/>
    </row>
    <row r="438" spans="3:94" x14ac:dyDescent="0.25">
      <c r="CE438" s="142"/>
      <c r="CP438" s="366"/>
    </row>
    <row r="439" spans="3:94" x14ac:dyDescent="0.25">
      <c r="CE439" s="142"/>
      <c r="CP439" s="366"/>
    </row>
    <row r="440" spans="3:94" x14ac:dyDescent="0.25">
      <c r="N440" s="366"/>
      <c r="CE440" s="142"/>
      <c r="CP440" s="366"/>
    </row>
    <row r="441" spans="3:94" x14ac:dyDescent="0.25">
      <c r="N441" s="366"/>
      <c r="CE441" s="142"/>
      <c r="CP441" s="366"/>
    </row>
    <row r="442" spans="3:94" x14ac:dyDescent="0.25">
      <c r="CE442" s="142"/>
      <c r="CP442" s="366"/>
    </row>
    <row r="443" spans="3:94" x14ac:dyDescent="0.25">
      <c r="C443" s="142" t="s">
        <v>840</v>
      </c>
      <c r="CE443" s="142"/>
      <c r="CP443" s="366"/>
    </row>
    <row r="444" spans="3:94" x14ac:dyDescent="0.25">
      <c r="C444" s="971" t="s">
        <v>752</v>
      </c>
      <c r="D444" s="972"/>
      <c r="E444" s="972"/>
      <c r="F444" s="972"/>
      <c r="G444" s="972"/>
      <c r="H444" s="972"/>
      <c r="I444" s="972"/>
      <c r="J444" s="973"/>
      <c r="CE444" s="142"/>
      <c r="CP444" s="366"/>
    </row>
    <row r="445" spans="3:94" x14ac:dyDescent="0.25">
      <c r="C445" s="638" t="s">
        <v>782</v>
      </c>
      <c r="D445" s="639"/>
      <c r="E445" s="639"/>
      <c r="F445" s="971" t="s">
        <v>934</v>
      </c>
      <c r="G445" s="972"/>
      <c r="H445" s="972"/>
      <c r="I445" s="972"/>
      <c r="J445" s="973"/>
      <c r="CE445" s="142"/>
      <c r="CP445" s="366"/>
    </row>
    <row r="446" spans="3:94" x14ac:dyDescent="0.25">
      <c r="C446" s="640"/>
      <c r="D446" s="641"/>
      <c r="E446" s="642"/>
      <c r="F446" s="643" t="s">
        <v>462</v>
      </c>
      <c r="G446" s="644" t="s">
        <v>463</v>
      </c>
      <c r="H446" s="644" t="s">
        <v>464</v>
      </c>
      <c r="I446" s="960" t="s">
        <v>763</v>
      </c>
      <c r="J446" s="961"/>
      <c r="CE446" s="142"/>
      <c r="CP446" s="366"/>
    </row>
    <row r="447" spans="3:94" x14ac:dyDescent="0.25">
      <c r="C447" s="634" t="s">
        <v>369</v>
      </c>
      <c r="D447" s="635"/>
      <c r="E447" s="636"/>
      <c r="F447" s="637" t="s">
        <v>591</v>
      </c>
      <c r="G447" s="637" t="s">
        <v>757</v>
      </c>
      <c r="H447" s="637" t="s">
        <v>756</v>
      </c>
      <c r="I447" s="956" t="s">
        <v>790</v>
      </c>
      <c r="J447" s="957"/>
      <c r="CE447" s="142"/>
      <c r="CP447" s="366"/>
    </row>
    <row r="448" spans="3:94" x14ac:dyDescent="0.25">
      <c r="C448" s="634" t="s">
        <v>369</v>
      </c>
      <c r="D448" s="635"/>
      <c r="E448" s="636"/>
      <c r="F448" s="637"/>
      <c r="G448" s="637" t="s">
        <v>757</v>
      </c>
      <c r="H448" s="637" t="s">
        <v>756</v>
      </c>
      <c r="I448" s="956" t="s">
        <v>790</v>
      </c>
      <c r="J448" s="957"/>
      <c r="CE448" s="142"/>
      <c r="CP448" s="366"/>
    </row>
    <row r="449" spans="3:94" ht="23.25" customHeight="1" x14ac:dyDescent="0.25">
      <c r="C449" s="634" t="s">
        <v>369</v>
      </c>
      <c r="D449" s="635"/>
      <c r="E449" s="636"/>
      <c r="F449" s="637"/>
      <c r="G449" s="637" t="s">
        <v>757</v>
      </c>
      <c r="H449" s="637" t="s">
        <v>756</v>
      </c>
      <c r="I449" s="956" t="s">
        <v>790</v>
      </c>
      <c r="J449" s="957"/>
      <c r="CE449" s="142"/>
      <c r="CP449" s="366"/>
    </row>
    <row r="450" spans="3:94" ht="23.25" customHeight="1" x14ac:dyDescent="0.25">
      <c r="C450" s="634" t="s">
        <v>369</v>
      </c>
      <c r="D450" s="635"/>
      <c r="E450" s="636"/>
      <c r="F450" s="637"/>
      <c r="G450" s="637" t="s">
        <v>757</v>
      </c>
      <c r="H450" s="637" t="s">
        <v>756</v>
      </c>
      <c r="I450" s="956" t="s">
        <v>790</v>
      </c>
      <c r="J450" s="957"/>
      <c r="CE450" s="142"/>
      <c r="CP450" s="366"/>
    </row>
    <row r="451" spans="3:94" ht="23.25" customHeight="1" x14ac:dyDescent="0.25">
      <c r="C451" s="634" t="s">
        <v>369</v>
      </c>
      <c r="D451" s="635"/>
      <c r="E451" s="636"/>
      <c r="F451" s="637"/>
      <c r="G451" s="637" t="s">
        <v>757</v>
      </c>
      <c r="H451" s="637" t="s">
        <v>756</v>
      </c>
      <c r="I451" s="956" t="s">
        <v>790</v>
      </c>
      <c r="J451" s="957"/>
      <c r="CE451" s="142"/>
      <c r="CP451" s="366"/>
    </row>
    <row r="452" spans="3:94" ht="23.25" customHeight="1" x14ac:dyDescent="0.25">
      <c r="C452" s="634" t="s">
        <v>369</v>
      </c>
      <c r="D452" s="635"/>
      <c r="E452" s="636"/>
      <c r="F452" s="637"/>
      <c r="G452" s="637" t="s">
        <v>757</v>
      </c>
      <c r="H452" s="637" t="s">
        <v>756</v>
      </c>
      <c r="I452" s="956" t="s">
        <v>790</v>
      </c>
      <c r="J452" s="957"/>
      <c r="CE452" s="142"/>
      <c r="CP452" s="366"/>
    </row>
    <row r="453" spans="3:94" ht="23.25" customHeight="1" x14ac:dyDescent="0.25">
      <c r="C453" s="634" t="s">
        <v>369</v>
      </c>
      <c r="D453" s="635"/>
      <c r="E453" s="636"/>
      <c r="F453" s="637"/>
      <c r="G453" s="637" t="s">
        <v>757</v>
      </c>
      <c r="H453" s="637" t="s">
        <v>756</v>
      </c>
      <c r="I453" s="956" t="s">
        <v>790</v>
      </c>
      <c r="J453" s="957"/>
      <c r="CE453" s="142"/>
      <c r="CP453" s="366"/>
    </row>
    <row r="454" spans="3:94" ht="23.25" customHeight="1" x14ac:dyDescent="0.25">
      <c r="C454" s="634" t="s">
        <v>369</v>
      </c>
      <c r="D454" s="635"/>
      <c r="E454" s="636"/>
      <c r="F454" s="637"/>
      <c r="G454" s="637" t="s">
        <v>757</v>
      </c>
      <c r="H454" s="637" t="s">
        <v>756</v>
      </c>
      <c r="I454" s="956" t="s">
        <v>790</v>
      </c>
      <c r="J454" s="957"/>
      <c r="CE454" s="142"/>
      <c r="CP454" s="366"/>
    </row>
    <row r="455" spans="3:94" ht="23.25" customHeight="1" x14ac:dyDescent="0.25">
      <c r="C455" s="634" t="s">
        <v>491</v>
      </c>
      <c r="D455" s="635"/>
      <c r="E455" s="636"/>
      <c r="F455" s="637"/>
      <c r="G455" s="637" t="s">
        <v>92</v>
      </c>
      <c r="H455" s="637" t="s">
        <v>92</v>
      </c>
      <c r="I455" s="956"/>
      <c r="J455" s="957"/>
      <c r="CE455" s="142"/>
      <c r="CP455" s="366"/>
    </row>
    <row r="456" spans="3:94" ht="23.25" customHeight="1" x14ac:dyDescent="0.25">
      <c r="C456" s="634" t="s">
        <v>404</v>
      </c>
      <c r="D456" s="635"/>
      <c r="E456" s="636"/>
      <c r="F456" s="637"/>
      <c r="G456" s="637" t="s">
        <v>759</v>
      </c>
      <c r="H456" s="637" t="s">
        <v>758</v>
      </c>
      <c r="I456" s="956" t="s">
        <v>799</v>
      </c>
      <c r="J456" s="957"/>
      <c r="CE456" s="142"/>
      <c r="CP456" s="366"/>
    </row>
    <row r="457" spans="3:94" ht="23.25" customHeight="1" x14ac:dyDescent="0.25">
      <c r="C457" s="634"/>
      <c r="D457" s="635"/>
      <c r="E457" s="636"/>
      <c r="F457" s="637"/>
      <c r="G457" s="637"/>
      <c r="H457" s="637"/>
      <c r="I457" s="956"/>
      <c r="J457" s="957"/>
      <c r="CE457" s="142"/>
      <c r="CP457" s="366"/>
    </row>
    <row r="458" spans="3:94" ht="23.25" customHeight="1" x14ac:dyDescent="0.25">
      <c r="C458" s="634"/>
      <c r="D458" s="635"/>
      <c r="E458" s="636"/>
      <c r="F458" s="637"/>
      <c r="G458" s="637"/>
      <c r="H458" s="637"/>
      <c r="I458" s="956"/>
      <c r="J458" s="957"/>
      <c r="CE458" s="142"/>
      <c r="CP458" s="366"/>
    </row>
    <row r="459" spans="3:94" ht="23.25" customHeight="1" x14ac:dyDescent="0.25">
      <c r="C459" s="634" t="s">
        <v>98</v>
      </c>
      <c r="D459" s="635"/>
      <c r="E459" s="636"/>
      <c r="F459" s="637"/>
      <c r="G459" s="637" t="s">
        <v>761</v>
      </c>
      <c r="H459" s="637" t="s">
        <v>760</v>
      </c>
      <c r="I459" s="956" t="s">
        <v>800</v>
      </c>
      <c r="J459" s="957"/>
      <c r="CE459" s="142"/>
      <c r="CP459" s="366"/>
    </row>
    <row r="460" spans="3:94" ht="23.25" customHeight="1" x14ac:dyDescent="0.25">
      <c r="C460" s="634" t="s">
        <v>762</v>
      </c>
      <c r="D460" s="635"/>
      <c r="E460" s="636"/>
      <c r="F460" s="637"/>
      <c r="G460" s="637"/>
      <c r="H460" s="637" t="s">
        <v>764</v>
      </c>
      <c r="I460" s="956" t="s">
        <v>801</v>
      </c>
      <c r="J460" s="957"/>
      <c r="CE460" s="142"/>
      <c r="CP460" s="366"/>
    </row>
    <row r="461" spans="3:94" ht="23.25" customHeight="1" x14ac:dyDescent="0.25">
      <c r="C461" s="634" t="s">
        <v>508</v>
      </c>
      <c r="D461" s="635"/>
      <c r="E461" s="636"/>
      <c r="F461" s="637"/>
      <c r="G461" s="637" t="s">
        <v>92</v>
      </c>
      <c r="H461" s="637" t="s">
        <v>92</v>
      </c>
      <c r="I461" s="956"/>
      <c r="J461" s="957"/>
      <c r="CE461" s="142"/>
      <c r="CP461" s="366"/>
    </row>
    <row r="462" spans="3:94" ht="23.25" customHeight="1" x14ac:dyDescent="0.25">
      <c r="C462" s="634" t="s">
        <v>765</v>
      </c>
      <c r="D462" s="635"/>
      <c r="E462" s="636"/>
      <c r="F462" s="637"/>
      <c r="G462" s="637"/>
      <c r="H462" s="637" t="s">
        <v>92</v>
      </c>
      <c r="I462" s="956"/>
      <c r="J462" s="957"/>
      <c r="CE462" s="142"/>
      <c r="CP462" s="366"/>
    </row>
    <row r="463" spans="3:94" ht="23.25" customHeight="1" x14ac:dyDescent="0.25">
      <c r="C463" s="634" t="s">
        <v>766</v>
      </c>
      <c r="D463" s="635"/>
      <c r="E463" s="636"/>
      <c r="F463" s="637"/>
      <c r="G463" s="637"/>
      <c r="H463" s="637" t="s">
        <v>92</v>
      </c>
      <c r="I463" s="956"/>
      <c r="J463" s="957"/>
      <c r="CE463" s="142"/>
      <c r="CP463" s="366"/>
    </row>
    <row r="464" spans="3:94" ht="23.25" customHeight="1" x14ac:dyDescent="0.25">
      <c r="C464" s="634" t="s">
        <v>767</v>
      </c>
      <c r="D464" s="635"/>
      <c r="E464" s="636"/>
      <c r="F464" s="637"/>
      <c r="G464" s="637"/>
      <c r="H464" s="637" t="s">
        <v>768</v>
      </c>
      <c r="I464" s="956" t="s">
        <v>800</v>
      </c>
      <c r="J464" s="957"/>
      <c r="CE464" s="142"/>
      <c r="CP464" s="366"/>
    </row>
    <row r="465" spans="3:94" ht="23.25" customHeight="1" x14ac:dyDescent="0.25">
      <c r="C465" s="634" t="s">
        <v>769</v>
      </c>
      <c r="D465" s="635"/>
      <c r="E465" s="636"/>
      <c r="F465" s="637"/>
      <c r="G465" s="637"/>
      <c r="H465" s="637" t="s">
        <v>92</v>
      </c>
      <c r="I465" s="956"/>
      <c r="J465" s="957"/>
      <c r="CE465" s="142"/>
      <c r="CP465" s="366"/>
    </row>
    <row r="466" spans="3:94" ht="23.25" customHeight="1" x14ac:dyDescent="0.25">
      <c r="C466" s="634" t="s">
        <v>770</v>
      </c>
      <c r="D466" s="635"/>
      <c r="E466" s="636"/>
      <c r="F466" s="637"/>
      <c r="G466" s="637"/>
      <c r="H466" s="637" t="s">
        <v>92</v>
      </c>
      <c r="I466" s="956"/>
      <c r="J466" s="957"/>
      <c r="CE466" s="142"/>
      <c r="CP466" s="366"/>
    </row>
    <row r="467" spans="3:94" ht="23.25" customHeight="1" x14ac:dyDescent="0.25">
      <c r="C467" s="634" t="s">
        <v>771</v>
      </c>
      <c r="D467" s="635"/>
      <c r="E467" s="636"/>
      <c r="F467" s="637"/>
      <c r="G467" s="637"/>
      <c r="H467" s="637" t="s">
        <v>92</v>
      </c>
      <c r="I467" s="956"/>
      <c r="J467" s="957"/>
      <c r="CE467" s="142"/>
      <c r="CP467" s="366"/>
    </row>
    <row r="468" spans="3:94" ht="23.25" customHeight="1" x14ac:dyDescent="0.25">
      <c r="C468" s="634" t="s">
        <v>772</v>
      </c>
      <c r="D468" s="635"/>
      <c r="E468" s="636"/>
      <c r="F468" s="637" t="s">
        <v>774</v>
      </c>
      <c r="G468" s="637"/>
      <c r="H468" s="637"/>
      <c r="I468" s="956" t="s">
        <v>773</v>
      </c>
      <c r="J468" s="957"/>
      <c r="CE468" s="142"/>
      <c r="CP468" s="366"/>
    </row>
    <row r="469" spans="3:94" ht="23.25" customHeight="1" x14ac:dyDescent="0.25">
      <c r="C469" s="634" t="s">
        <v>94</v>
      </c>
      <c r="D469" s="635"/>
      <c r="E469" s="636"/>
      <c r="F469" s="637"/>
      <c r="G469" s="637"/>
      <c r="H469" s="637" t="s">
        <v>758</v>
      </c>
      <c r="I469" s="956" t="s">
        <v>787</v>
      </c>
      <c r="J469" s="957"/>
      <c r="CE469" s="142"/>
      <c r="CP469" s="366"/>
    </row>
    <row r="470" spans="3:94" ht="23.25" customHeight="1" x14ac:dyDescent="0.25">
      <c r="C470" s="634" t="s">
        <v>775</v>
      </c>
      <c r="D470" s="635"/>
      <c r="E470" s="636"/>
      <c r="F470" s="637"/>
      <c r="G470" s="637"/>
      <c r="H470" s="637" t="s">
        <v>92</v>
      </c>
      <c r="I470" s="956"/>
      <c r="J470" s="957"/>
      <c r="CE470" s="142"/>
      <c r="CP470" s="366"/>
    </row>
    <row r="471" spans="3:94" ht="23.25" customHeight="1" x14ac:dyDescent="0.25">
      <c r="C471" s="634" t="s">
        <v>300</v>
      </c>
      <c r="D471" s="635"/>
      <c r="E471" s="636"/>
      <c r="F471" s="637"/>
      <c r="G471" s="637"/>
      <c r="H471" s="637" t="s">
        <v>789</v>
      </c>
      <c r="I471" s="956" t="s">
        <v>789</v>
      </c>
      <c r="J471" s="957"/>
      <c r="CE471" s="142"/>
      <c r="CP471" s="366"/>
    </row>
    <row r="472" spans="3:94" ht="23.25" customHeight="1" x14ac:dyDescent="0.25">
      <c r="C472" s="634" t="s">
        <v>397</v>
      </c>
      <c r="D472" s="635"/>
      <c r="E472" s="636"/>
      <c r="F472" s="637"/>
      <c r="G472" s="637"/>
      <c r="H472" s="637" t="s">
        <v>776</v>
      </c>
      <c r="I472" s="956" t="s">
        <v>788</v>
      </c>
      <c r="J472" s="957"/>
      <c r="CE472" s="142"/>
      <c r="CP472" s="366"/>
    </row>
    <row r="473" spans="3:94" ht="23.25" customHeight="1" x14ac:dyDescent="0.25">
      <c r="C473" s="634" t="s">
        <v>202</v>
      </c>
      <c r="D473" s="635"/>
      <c r="E473" s="636"/>
      <c r="F473" s="637"/>
      <c r="G473" s="637"/>
      <c r="H473" s="637" t="s">
        <v>780</v>
      </c>
      <c r="I473" s="956" t="s">
        <v>784</v>
      </c>
      <c r="J473" s="957"/>
      <c r="CE473" s="142"/>
      <c r="CP473" s="366"/>
    </row>
    <row r="474" spans="3:94" ht="23.25" customHeight="1" x14ac:dyDescent="0.25">
      <c r="C474" s="634" t="s">
        <v>541</v>
      </c>
      <c r="D474" s="635"/>
      <c r="E474" s="636"/>
      <c r="F474" s="637"/>
      <c r="G474" s="637"/>
      <c r="H474" s="637" t="s">
        <v>777</v>
      </c>
      <c r="I474" s="956" t="s">
        <v>783</v>
      </c>
      <c r="J474" s="957"/>
      <c r="CE474" s="142"/>
      <c r="CP474" s="366"/>
    </row>
    <row r="475" spans="3:94" ht="23.25" customHeight="1" x14ac:dyDescent="0.25">
      <c r="C475" s="634" t="s">
        <v>778</v>
      </c>
      <c r="D475" s="635"/>
      <c r="E475" s="636"/>
      <c r="F475" s="637"/>
      <c r="G475" s="637"/>
      <c r="H475" s="637" t="s">
        <v>779</v>
      </c>
      <c r="I475" s="956" t="s">
        <v>786</v>
      </c>
      <c r="J475" s="957"/>
      <c r="CE475" s="142"/>
      <c r="CP475" s="366"/>
    </row>
    <row r="476" spans="3:94" ht="23.25" customHeight="1" x14ac:dyDescent="0.25">
      <c r="C476" s="634" t="s">
        <v>176</v>
      </c>
      <c r="D476" s="635"/>
      <c r="E476" s="636"/>
      <c r="F476" s="637"/>
      <c r="G476" s="637"/>
      <c r="H476" s="637"/>
      <c r="I476" s="956" t="s">
        <v>781</v>
      </c>
      <c r="J476" s="957"/>
      <c r="CE476" s="142"/>
      <c r="CP476" s="366"/>
    </row>
    <row r="477" spans="3:94" ht="23.25" customHeight="1" x14ac:dyDescent="0.25">
      <c r="C477" s="634" t="s">
        <v>177</v>
      </c>
      <c r="D477" s="635"/>
      <c r="E477" s="636"/>
      <c r="F477" s="637"/>
      <c r="G477" s="637"/>
      <c r="H477" s="637"/>
      <c r="I477" s="956" t="s">
        <v>781</v>
      </c>
      <c r="J477" s="957"/>
      <c r="CE477" s="142"/>
      <c r="CP477" s="366"/>
    </row>
    <row r="478" spans="3:94" ht="23.25" customHeight="1" x14ac:dyDescent="0.25">
      <c r="CE478" s="142"/>
      <c r="CP478" s="366"/>
    </row>
    <row r="479" spans="3:94" ht="23.25" customHeight="1" x14ac:dyDescent="0.25">
      <c r="CE479" s="142"/>
      <c r="CP479" s="366"/>
    </row>
    <row r="480" spans="3:94" x14ac:dyDescent="0.25">
      <c r="CE480" s="142"/>
      <c r="CP480" s="366"/>
    </row>
    <row r="481" spans="83:94" x14ac:dyDescent="0.25">
      <c r="CE481" s="142"/>
      <c r="CP481" s="366"/>
    </row>
    <row r="482" spans="83:94" x14ac:dyDescent="0.25">
      <c r="CE482" s="142"/>
      <c r="CP482" s="366"/>
    </row>
    <row r="483" spans="83:94" x14ac:dyDescent="0.25">
      <c r="CE483" s="142"/>
      <c r="CP483" s="366"/>
    </row>
    <row r="484" spans="83:94" x14ac:dyDescent="0.25">
      <c r="CE484" s="142"/>
      <c r="CP484" s="366"/>
    </row>
    <row r="485" spans="83:94" x14ac:dyDescent="0.25">
      <c r="CE485" s="142"/>
      <c r="CP485" s="366"/>
    </row>
    <row r="486" spans="83:94" x14ac:dyDescent="0.25">
      <c r="CE486" s="142"/>
      <c r="CP486" s="366"/>
    </row>
    <row r="487" spans="83:94" x14ac:dyDescent="0.25">
      <c r="CE487" s="142"/>
      <c r="CP487" s="366"/>
    </row>
    <row r="488" spans="83:94" x14ac:dyDescent="0.25">
      <c r="CE488" s="142"/>
      <c r="CP488" s="366"/>
    </row>
    <row r="489" spans="83:94" x14ac:dyDescent="0.25">
      <c r="CE489" s="142"/>
      <c r="CP489" s="366"/>
    </row>
    <row r="490" spans="83:94" x14ac:dyDescent="0.25">
      <c r="CE490" s="142"/>
      <c r="CP490" s="366"/>
    </row>
    <row r="491" spans="83:94" x14ac:dyDescent="0.25">
      <c r="CE491" s="142"/>
      <c r="CP491" s="366"/>
    </row>
    <row r="492" spans="83:94" x14ac:dyDescent="0.25">
      <c r="CE492" s="142"/>
      <c r="CO492" s="366"/>
    </row>
    <row r="493" spans="83:94" x14ac:dyDescent="0.25">
      <c r="CE493" s="142"/>
      <c r="CO493" s="366"/>
    </row>
    <row r="494" spans="83:94" x14ac:dyDescent="0.25">
      <c r="CE494" s="142"/>
      <c r="CO494" s="366"/>
    </row>
    <row r="495" spans="83:94" x14ac:dyDescent="0.25">
      <c r="CE495" s="142"/>
      <c r="CO495" s="366"/>
    </row>
    <row r="496" spans="83:94" x14ac:dyDescent="0.25">
      <c r="CE496" s="142"/>
      <c r="CO496" s="366"/>
    </row>
    <row r="497" spans="3:93" x14ac:dyDescent="0.25">
      <c r="C497" s="73" t="s">
        <v>841</v>
      </c>
      <c r="CE497" s="142"/>
      <c r="CO497" s="366"/>
    </row>
    <row r="498" spans="3:93" x14ac:dyDescent="0.25">
      <c r="CE498" s="142"/>
      <c r="CO498" s="366"/>
    </row>
    <row r="499" spans="3:93" x14ac:dyDescent="0.25">
      <c r="CE499" s="142"/>
      <c r="CO499" s="366"/>
    </row>
    <row r="500" spans="3:93" x14ac:dyDescent="0.25">
      <c r="CE500" s="142"/>
      <c r="CO500" s="366"/>
    </row>
    <row r="501" spans="3:93" x14ac:dyDescent="0.25">
      <c r="CE501" s="142"/>
      <c r="CO501" s="366"/>
    </row>
    <row r="502" spans="3:93" x14ac:dyDescent="0.25">
      <c r="CE502" s="142"/>
      <c r="CO502" s="366"/>
    </row>
    <row r="503" spans="3:93" x14ac:dyDescent="0.25">
      <c r="CE503" s="142"/>
      <c r="CO503" s="366"/>
    </row>
    <row r="504" spans="3:93" x14ac:dyDescent="0.25">
      <c r="CE504" s="142"/>
      <c r="CO504" s="366"/>
    </row>
    <row r="505" spans="3:93" x14ac:dyDescent="0.25">
      <c r="CE505" s="142"/>
      <c r="CO505" s="366"/>
    </row>
    <row r="506" spans="3:93" x14ac:dyDescent="0.25">
      <c r="CE506" s="142"/>
      <c r="CO506" s="366"/>
    </row>
    <row r="507" spans="3:93" x14ac:dyDescent="0.25">
      <c r="CE507" s="142"/>
      <c r="CO507" s="366"/>
    </row>
    <row r="508" spans="3:93" x14ac:dyDescent="0.25">
      <c r="CE508" s="142"/>
      <c r="CO508" s="366"/>
    </row>
    <row r="509" spans="3:93" x14ac:dyDescent="0.25">
      <c r="CE509" s="142"/>
      <c r="CO509" s="366"/>
    </row>
    <row r="510" spans="3:93" x14ac:dyDescent="0.25">
      <c r="CE510" s="142"/>
      <c r="CO510" s="366"/>
    </row>
    <row r="511" spans="3:93" x14ac:dyDescent="0.25">
      <c r="CE511" s="142"/>
      <c r="CO511" s="366"/>
    </row>
    <row r="512" spans="3:93" x14ac:dyDescent="0.25">
      <c r="CE512" s="142"/>
      <c r="CO512" s="366"/>
    </row>
    <row r="513" spans="83:93" x14ac:dyDescent="0.25">
      <c r="CE513" s="142"/>
      <c r="CO513" s="366"/>
    </row>
    <row r="514" spans="83:93" x14ac:dyDescent="0.25">
      <c r="CE514" s="142"/>
      <c r="CO514" s="366"/>
    </row>
    <row r="515" spans="83:93" x14ac:dyDescent="0.25">
      <c r="CE515" s="142"/>
      <c r="CO515" s="366"/>
    </row>
    <row r="516" spans="83:93" x14ac:dyDescent="0.25">
      <c r="CE516" s="142"/>
      <c r="CO516" s="366"/>
    </row>
    <row r="517" spans="83:93" x14ac:dyDescent="0.25">
      <c r="CE517" s="142"/>
      <c r="CO517" s="366"/>
    </row>
    <row r="518" spans="83:93" x14ac:dyDescent="0.25">
      <c r="CE518" s="142"/>
      <c r="CO518" s="366"/>
    </row>
    <row r="519" spans="83:93" x14ac:dyDescent="0.25">
      <c r="CE519" s="142"/>
      <c r="CO519" s="366"/>
    </row>
    <row r="520" spans="83:93" x14ac:dyDescent="0.25">
      <c r="CE520" s="142"/>
      <c r="CO520" s="366"/>
    </row>
    <row r="521" spans="83:93" x14ac:dyDescent="0.25">
      <c r="CE521" s="142"/>
      <c r="CO521" s="366"/>
    </row>
    <row r="522" spans="83:93" x14ac:dyDescent="0.25">
      <c r="CE522" s="142"/>
      <c r="CO522" s="366"/>
    </row>
    <row r="523" spans="83:93" x14ac:dyDescent="0.25">
      <c r="CE523" s="142"/>
      <c r="CO523" s="366"/>
    </row>
    <row r="524" spans="83:93" x14ac:dyDescent="0.25">
      <c r="CE524" s="142"/>
      <c r="CO524" s="366"/>
    </row>
    <row r="525" spans="83:93" x14ac:dyDescent="0.25">
      <c r="CE525" s="142"/>
      <c r="CO525" s="366"/>
    </row>
    <row r="526" spans="83:93" x14ac:dyDescent="0.25">
      <c r="CE526" s="142"/>
      <c r="CO526" s="366"/>
    </row>
    <row r="527" spans="83:93" x14ac:dyDescent="0.25">
      <c r="CE527" s="142"/>
      <c r="CO527" s="366"/>
    </row>
    <row r="528" spans="83:93" x14ac:dyDescent="0.25">
      <c r="CE528" s="142"/>
      <c r="CO528" s="366"/>
    </row>
    <row r="529" spans="83:93" x14ac:dyDescent="0.25">
      <c r="CE529" s="142"/>
      <c r="CO529" s="366"/>
    </row>
    <row r="530" spans="83:93" x14ac:dyDescent="0.25">
      <c r="CE530" s="142"/>
      <c r="CO530" s="366"/>
    </row>
    <row r="531" spans="83:93" x14ac:dyDescent="0.25">
      <c r="CE531" s="142"/>
      <c r="CO531" s="366"/>
    </row>
    <row r="532" spans="83:93" x14ac:dyDescent="0.25">
      <c r="CE532" s="142"/>
      <c r="CO532" s="366"/>
    </row>
    <row r="533" spans="83:93" x14ac:dyDescent="0.25">
      <c r="CE533" s="142"/>
      <c r="CO533" s="366"/>
    </row>
    <row r="534" spans="83:93" x14ac:dyDescent="0.25">
      <c r="CE534" s="142"/>
      <c r="CO534" s="366"/>
    </row>
    <row r="535" spans="83:93" x14ac:dyDescent="0.25">
      <c r="CE535" s="142"/>
      <c r="CO535" s="366"/>
    </row>
    <row r="536" spans="83:93" x14ac:dyDescent="0.25">
      <c r="CE536" s="142"/>
      <c r="CN536" s="366"/>
    </row>
    <row r="537" spans="83:93" x14ac:dyDescent="0.25">
      <c r="CE537" s="142"/>
      <c r="CN537" s="366"/>
    </row>
    <row r="538" spans="83:93" x14ac:dyDescent="0.25">
      <c r="CE538" s="142"/>
      <c r="CN538" s="366"/>
    </row>
    <row r="539" spans="83:93" x14ac:dyDescent="0.25">
      <c r="CE539" s="142"/>
      <c r="CN539" s="366"/>
    </row>
    <row r="540" spans="83:93" x14ac:dyDescent="0.25">
      <c r="CE540" s="142"/>
      <c r="CN540" s="366"/>
    </row>
    <row r="541" spans="83:93" x14ac:dyDescent="0.25">
      <c r="CE541" s="142"/>
      <c r="CN541" s="366"/>
    </row>
    <row r="542" spans="83:93" x14ac:dyDescent="0.25">
      <c r="CE542" s="142"/>
      <c r="CN542" s="366"/>
    </row>
    <row r="543" spans="83:93" x14ac:dyDescent="0.25">
      <c r="CE543" s="142"/>
      <c r="CN543" s="366"/>
    </row>
    <row r="544" spans="83:93" x14ac:dyDescent="0.25">
      <c r="CE544" s="142"/>
      <c r="CN544" s="366"/>
    </row>
    <row r="545" spans="63:92" x14ac:dyDescent="0.25">
      <c r="CE545" s="142"/>
      <c r="CN545" s="366"/>
    </row>
    <row r="546" spans="63:92" x14ac:dyDescent="0.25">
      <c r="CE546" s="142"/>
      <c r="CN546" s="366"/>
    </row>
    <row r="547" spans="63:92" x14ac:dyDescent="0.25">
      <c r="CE547" s="142"/>
      <c r="CN547" s="366"/>
    </row>
    <row r="548" spans="63:92" x14ac:dyDescent="0.25">
      <c r="BK548" s="901"/>
      <c r="BL548" s="901"/>
      <c r="BM548" s="901"/>
      <c r="CE548" s="142"/>
      <c r="CN548" s="366"/>
    </row>
    <row r="549" spans="63:92" x14ac:dyDescent="0.25">
      <c r="BK549" s="901"/>
      <c r="BL549" s="901"/>
      <c r="BM549" s="901"/>
      <c r="CE549" s="142"/>
      <c r="CN549" s="366"/>
    </row>
    <row r="550" spans="63:92" x14ac:dyDescent="0.25">
      <c r="BK550" s="901"/>
      <c r="BL550" s="901"/>
      <c r="BM550" s="901"/>
      <c r="CE550" s="142"/>
      <c r="CN550" s="366"/>
    </row>
    <row r="551" spans="63:92" x14ac:dyDescent="0.25">
      <c r="CE551" s="142"/>
      <c r="CN551" s="366"/>
    </row>
    <row r="552" spans="63:92" x14ac:dyDescent="0.25">
      <c r="CE552" s="142"/>
      <c r="CN552" s="366"/>
    </row>
    <row r="553" spans="63:92" x14ac:dyDescent="0.25">
      <c r="CE553" s="142"/>
      <c r="CN553" s="366"/>
    </row>
    <row r="554" spans="63:92" x14ac:dyDescent="0.25">
      <c r="CE554" s="142"/>
      <c r="CN554" s="366"/>
    </row>
    <row r="555" spans="63:92" x14ac:dyDescent="0.25">
      <c r="CE555" s="142"/>
      <c r="CN555" s="366"/>
    </row>
    <row r="556" spans="63:92" x14ac:dyDescent="0.25">
      <c r="CE556" s="142"/>
      <c r="CN556" s="366"/>
    </row>
    <row r="557" spans="63:92" x14ac:dyDescent="0.25">
      <c r="CE557" s="142"/>
      <c r="CN557" s="366"/>
    </row>
    <row r="558" spans="63:92" x14ac:dyDescent="0.25">
      <c r="CE558" s="142"/>
      <c r="CN558" s="366"/>
    </row>
    <row r="559" spans="63:92" x14ac:dyDescent="0.25">
      <c r="CE559" s="142"/>
      <c r="CN559" s="366"/>
    </row>
    <row r="560" spans="63:92" x14ac:dyDescent="0.25">
      <c r="CE560" s="142"/>
      <c r="CN560" s="366"/>
    </row>
    <row r="561" spans="83:92" x14ac:dyDescent="0.25">
      <c r="CE561" s="142"/>
      <c r="CN561" s="366"/>
    </row>
    <row r="562" spans="83:92" x14ac:dyDescent="0.25">
      <c r="CE562" s="142"/>
      <c r="CN562" s="366"/>
    </row>
    <row r="563" spans="83:92" x14ac:dyDescent="0.25">
      <c r="CE563" s="142"/>
      <c r="CN563" s="366"/>
    </row>
    <row r="564" spans="83:92" x14ac:dyDescent="0.25">
      <c r="CE564" s="142"/>
      <c r="CN564" s="366"/>
    </row>
    <row r="565" spans="83:92" x14ac:dyDescent="0.25">
      <c r="CE565" s="142"/>
      <c r="CN565" s="366"/>
    </row>
    <row r="566" spans="83:92" x14ac:dyDescent="0.25">
      <c r="CE566" s="142"/>
      <c r="CN566" s="366"/>
    </row>
    <row r="567" spans="83:92" x14ac:dyDescent="0.25">
      <c r="CE567" s="142"/>
      <c r="CN567" s="366"/>
    </row>
    <row r="568" spans="83:92" x14ac:dyDescent="0.25">
      <c r="CE568" s="142"/>
      <c r="CN568" s="366"/>
    </row>
    <row r="569" spans="83:92" x14ac:dyDescent="0.25">
      <c r="CE569" s="142"/>
      <c r="CN569" s="366"/>
    </row>
    <row r="570" spans="83:92" x14ac:dyDescent="0.25">
      <c r="CE570" s="142"/>
      <c r="CN570" s="366"/>
    </row>
    <row r="571" spans="83:92" x14ac:dyDescent="0.25">
      <c r="CE571" s="142"/>
      <c r="CN571" s="366"/>
    </row>
    <row r="572" spans="83:92" x14ac:dyDescent="0.25">
      <c r="CE572" s="142"/>
      <c r="CN572" s="366"/>
    </row>
    <row r="573" spans="83:92" x14ac:dyDescent="0.25">
      <c r="CE573" s="142"/>
      <c r="CN573" s="366"/>
    </row>
    <row r="574" spans="83:92" x14ac:dyDescent="0.25">
      <c r="CE574" s="142"/>
      <c r="CN574" s="366"/>
    </row>
    <row r="575" spans="83:92" x14ac:dyDescent="0.25">
      <c r="CE575" s="142"/>
      <c r="CN575" s="366"/>
    </row>
    <row r="576" spans="83:92" x14ac:dyDescent="0.25">
      <c r="CE576" s="142"/>
      <c r="CN576" s="366"/>
    </row>
    <row r="577" spans="83:92" x14ac:dyDescent="0.25">
      <c r="CE577" s="142"/>
      <c r="CN577" s="366"/>
    </row>
    <row r="578" spans="83:92" x14ac:dyDescent="0.25">
      <c r="CE578" s="142"/>
      <c r="CN578" s="366"/>
    </row>
    <row r="579" spans="83:92" x14ac:dyDescent="0.25">
      <c r="CE579" s="142"/>
      <c r="CN579" s="366"/>
    </row>
    <row r="580" spans="83:92" x14ac:dyDescent="0.25">
      <c r="CE580" s="142"/>
      <c r="CN580" s="366"/>
    </row>
    <row r="581" spans="83:92" x14ac:dyDescent="0.25">
      <c r="CE581" s="142"/>
      <c r="CN581" s="366"/>
    </row>
    <row r="582" spans="83:92" x14ac:dyDescent="0.25">
      <c r="CE582" s="142"/>
      <c r="CN582" s="366"/>
    </row>
    <row r="583" spans="83:92" x14ac:dyDescent="0.25">
      <c r="CE583" s="142"/>
      <c r="CN583" s="366"/>
    </row>
    <row r="584" spans="83:92" x14ac:dyDescent="0.25">
      <c r="CE584" s="142"/>
      <c r="CN584" s="366"/>
    </row>
    <row r="585" spans="83:92" x14ac:dyDescent="0.25">
      <c r="CE585" s="142"/>
      <c r="CN585" s="366"/>
    </row>
    <row r="586" spans="83:92" x14ac:dyDescent="0.25">
      <c r="CE586" s="142"/>
      <c r="CN586" s="366"/>
    </row>
    <row r="587" spans="83:92" x14ac:dyDescent="0.25">
      <c r="CE587" s="142"/>
      <c r="CN587" s="366"/>
    </row>
    <row r="588" spans="83:92" x14ac:dyDescent="0.25">
      <c r="CE588" s="142"/>
      <c r="CN588" s="366"/>
    </row>
    <row r="589" spans="83:92" x14ac:dyDescent="0.25">
      <c r="CE589" s="142"/>
      <c r="CN589" s="366"/>
    </row>
    <row r="590" spans="83:92" x14ac:dyDescent="0.25">
      <c r="CE590" s="142"/>
      <c r="CN590" s="366"/>
    </row>
    <row r="591" spans="83:92" x14ac:dyDescent="0.25">
      <c r="CE591" s="142"/>
      <c r="CN591" s="366"/>
    </row>
    <row r="592" spans="83:92" x14ac:dyDescent="0.25">
      <c r="CE592" s="142"/>
      <c r="CN592" s="366"/>
    </row>
    <row r="593" spans="83:92" x14ac:dyDescent="0.25">
      <c r="CE593" s="142"/>
      <c r="CN593" s="366"/>
    </row>
    <row r="594" spans="83:92" x14ac:dyDescent="0.25">
      <c r="CE594" s="142"/>
      <c r="CN594" s="366"/>
    </row>
    <row r="595" spans="83:92" x14ac:dyDescent="0.25">
      <c r="CE595" s="142"/>
      <c r="CN595" s="366"/>
    </row>
    <row r="596" spans="83:92" x14ac:dyDescent="0.25">
      <c r="CE596" s="142"/>
      <c r="CN596" s="366"/>
    </row>
    <row r="597" spans="83:92" x14ac:dyDescent="0.25">
      <c r="CE597" s="142"/>
      <c r="CN597" s="366"/>
    </row>
    <row r="598" spans="83:92" x14ac:dyDescent="0.25">
      <c r="CE598" s="142"/>
      <c r="CN598" s="366"/>
    </row>
    <row r="599" spans="83:92" x14ac:dyDescent="0.25">
      <c r="CE599" s="142"/>
      <c r="CN599" s="366"/>
    </row>
    <row r="600" spans="83:92" x14ac:dyDescent="0.25">
      <c r="CE600" s="142"/>
      <c r="CN600" s="366"/>
    </row>
    <row r="601" spans="83:92" x14ac:dyDescent="0.25">
      <c r="CE601" s="142"/>
      <c r="CN601" s="366"/>
    </row>
    <row r="602" spans="83:92" x14ac:dyDescent="0.25">
      <c r="CE602" s="142"/>
      <c r="CN602" s="366"/>
    </row>
    <row r="603" spans="83:92" x14ac:dyDescent="0.25">
      <c r="CE603" s="142"/>
      <c r="CN603" s="366"/>
    </row>
    <row r="604" spans="83:92" x14ac:dyDescent="0.25">
      <c r="CE604" s="142"/>
      <c r="CN604" s="366"/>
    </row>
    <row r="605" spans="83:92" x14ac:dyDescent="0.25">
      <c r="CE605" s="142"/>
      <c r="CN605" s="366"/>
    </row>
    <row r="606" spans="83:92" x14ac:dyDescent="0.25">
      <c r="CE606" s="142"/>
      <c r="CN606" s="366"/>
    </row>
    <row r="607" spans="83:92" x14ac:dyDescent="0.25">
      <c r="CE607" s="142"/>
      <c r="CN607" s="366"/>
    </row>
    <row r="608" spans="83:92" x14ac:dyDescent="0.25">
      <c r="CE608" s="142"/>
      <c r="CN608" s="366"/>
    </row>
    <row r="609" spans="83:92" x14ac:dyDescent="0.25">
      <c r="CE609" s="142"/>
      <c r="CN609" s="366"/>
    </row>
    <row r="610" spans="83:92" x14ac:dyDescent="0.25">
      <c r="CE610" s="142"/>
      <c r="CN610" s="366"/>
    </row>
    <row r="611" spans="83:92" x14ac:dyDescent="0.25">
      <c r="CE611" s="142"/>
      <c r="CN611" s="366"/>
    </row>
    <row r="612" spans="83:92" x14ac:dyDescent="0.25">
      <c r="CE612" s="142"/>
      <c r="CN612" s="366"/>
    </row>
    <row r="613" spans="83:92" x14ac:dyDescent="0.25">
      <c r="CE613" s="142"/>
      <c r="CN613" s="366"/>
    </row>
    <row r="614" spans="83:92" x14ac:dyDescent="0.25">
      <c r="CE614" s="142"/>
      <c r="CN614" s="366"/>
    </row>
    <row r="615" spans="83:92" x14ac:dyDescent="0.25">
      <c r="CE615" s="142"/>
      <c r="CN615" s="366"/>
    </row>
    <row r="616" spans="83:92" x14ac:dyDescent="0.25">
      <c r="CE616" s="142"/>
      <c r="CN616" s="366"/>
    </row>
    <row r="617" spans="83:92" x14ac:dyDescent="0.25">
      <c r="CE617" s="142"/>
      <c r="CN617" s="366"/>
    </row>
    <row r="618" spans="83:92" x14ac:dyDescent="0.25">
      <c r="CE618" s="142"/>
      <c r="CN618" s="366"/>
    </row>
    <row r="619" spans="83:92" x14ac:dyDescent="0.25">
      <c r="CE619" s="142"/>
      <c r="CN619" s="366"/>
    </row>
    <row r="620" spans="83:92" x14ac:dyDescent="0.25">
      <c r="CE620" s="142"/>
      <c r="CN620" s="366"/>
    </row>
    <row r="621" spans="83:92" x14ac:dyDescent="0.25">
      <c r="CE621" s="142"/>
      <c r="CN621" s="366"/>
    </row>
    <row r="622" spans="83:92" x14ac:dyDescent="0.25">
      <c r="CE622" s="142"/>
      <c r="CN622" s="366"/>
    </row>
    <row r="623" spans="83:92" x14ac:dyDescent="0.25">
      <c r="CE623" s="142"/>
      <c r="CN623" s="366"/>
    </row>
    <row r="624" spans="83:92" x14ac:dyDescent="0.25">
      <c r="CE624" s="142"/>
      <c r="CN624" s="366"/>
    </row>
    <row r="625" spans="83:92" x14ac:dyDescent="0.25">
      <c r="CE625" s="142"/>
      <c r="CN625" s="366"/>
    </row>
  </sheetData>
  <sheetProtection password="CDF4" sheet="1" objects="1" scenarios="1"/>
  <autoFilter ref="A5:CX246" xr:uid="{00000000-0009-0000-0000-000003000000}"/>
  <mergeCells count="85">
    <mergeCell ref="I465:J465"/>
    <mergeCell ref="I456:J456"/>
    <mergeCell ref="I457:J457"/>
    <mergeCell ref="I464:J464"/>
    <mergeCell ref="E3:H3"/>
    <mergeCell ref="I447:J447"/>
    <mergeCell ref="I453:J453"/>
    <mergeCell ref="I454:J454"/>
    <mergeCell ref="I462:J462"/>
    <mergeCell ref="I463:J463"/>
    <mergeCell ref="I455:J455"/>
    <mergeCell ref="F445:J445"/>
    <mergeCell ref="C444:J444"/>
    <mergeCell ref="I459:J459"/>
    <mergeCell ref="I449:J449"/>
    <mergeCell ref="I450:J450"/>
    <mergeCell ref="I477:J477"/>
    <mergeCell ref="I466:J466"/>
    <mergeCell ref="I467:J467"/>
    <mergeCell ref="I468:J468"/>
    <mergeCell ref="I469:J469"/>
    <mergeCell ref="I472:J472"/>
    <mergeCell ref="I473:J473"/>
    <mergeCell ref="I471:J471"/>
    <mergeCell ref="I474:J474"/>
    <mergeCell ref="I475:J475"/>
    <mergeCell ref="I476:J476"/>
    <mergeCell ref="I470:J470"/>
    <mergeCell ref="I451:J451"/>
    <mergeCell ref="I458:J458"/>
    <mergeCell ref="I452:J452"/>
    <mergeCell ref="I460:J460"/>
    <mergeCell ref="I461:J461"/>
    <mergeCell ref="V3:Y3"/>
    <mergeCell ref="Z3:AC3"/>
    <mergeCell ref="C2:AF2"/>
    <mergeCell ref="I448:J448"/>
    <mergeCell ref="I3:M3"/>
    <mergeCell ref="N3:Q3"/>
    <mergeCell ref="R3:U3"/>
    <mergeCell ref="I446:J446"/>
    <mergeCell ref="N344:P344"/>
    <mergeCell ref="N330:O331"/>
    <mergeCell ref="N323:O325"/>
    <mergeCell ref="N326:O327"/>
    <mergeCell ref="P330:S331"/>
    <mergeCell ref="N332:O335"/>
    <mergeCell ref="N339:Q340"/>
    <mergeCell ref="V331:W331"/>
    <mergeCell ref="AF303:AG304"/>
    <mergeCell ref="AX4:AZ4"/>
    <mergeCell ref="T330:W330"/>
    <mergeCell ref="AH303:AJ303"/>
    <mergeCell ref="AK303:AM303"/>
    <mergeCell ref="T323:V323"/>
    <mergeCell ref="W323:W325"/>
    <mergeCell ref="V4:W4"/>
    <mergeCell ref="S304:T304"/>
    <mergeCell ref="Q304:R304"/>
    <mergeCell ref="N304:P305"/>
    <mergeCell ref="AC303:AE304"/>
    <mergeCell ref="U303:V304"/>
    <mergeCell ref="N303:T303"/>
    <mergeCell ref="BK548:BM550"/>
    <mergeCell ref="X323:Y323"/>
    <mergeCell ref="Y330:Z330"/>
    <mergeCell ref="N315:Q315"/>
    <mergeCell ref="P323:S325"/>
    <mergeCell ref="X330:X331"/>
    <mergeCell ref="R339:T339"/>
    <mergeCell ref="U339:U340"/>
    <mergeCell ref="V339:W339"/>
    <mergeCell ref="Q344:Q345"/>
    <mergeCell ref="R344:S344"/>
    <mergeCell ref="BS2:CW2"/>
    <mergeCell ref="BC4:BF4"/>
    <mergeCell ref="BI3:BK3"/>
    <mergeCell ref="BL3:BN3"/>
    <mergeCell ref="AH2:BN2"/>
    <mergeCell ref="BC3:BH3"/>
    <mergeCell ref="AK3:AN3"/>
    <mergeCell ref="CJ3:CO3"/>
    <mergeCell ref="CP3:CS3"/>
    <mergeCell ref="AX3:BB3"/>
    <mergeCell ref="AH3:AJ3"/>
  </mergeCells>
  <dataValidations count="12">
    <dataValidation type="list" allowBlank="1" showInputMessage="1" showErrorMessage="1" sqref="C6:C8" xr:uid="{00000000-0002-0000-0300-000000000000}">
      <formula1>$G$269:$G$295</formula1>
    </dataValidation>
    <dataValidation type="list" allowBlank="1" showInputMessage="1" showErrorMessage="1" sqref="D6:D8" xr:uid="{00000000-0002-0000-0300-000001000000}">
      <formula1>$H$269:$H$295</formula1>
    </dataValidation>
    <dataValidation type="list" allowBlank="1" showInputMessage="1" showErrorMessage="1" sqref="V250:V251 V9:V35 V37:V41 V43:V50 V52:V56 V58:V62 V64:V68 V70:V82 V84:V88 V90:V247" xr:uid="{00000000-0002-0000-0300-000002000000}">
      <formula1>$X$388:$X$394</formula1>
    </dataValidation>
    <dataValidation type="list" allowBlank="1" showInputMessage="1" showErrorMessage="1" sqref="BL98:BL99 BL17:BL18 BL25:BL26 BL42:BL43 BL47:BL48 BL52:BL54 BL72:BL73 BL78:BL79 BL82 BL84:BL85 BL90:BL91 AD9:AD246" xr:uid="{00000000-0002-0000-0300-000003000000}">
      <formula1>$AC$305:$AC$338</formula1>
    </dataValidation>
    <dataValidation type="list" allowBlank="1" showInputMessage="1" showErrorMessage="1" sqref="C9:C136 C139:C246" xr:uid="{00000000-0002-0000-0300-000004000000}">
      <formula1>$C$304:$C$396</formula1>
    </dataValidation>
    <dataValidation type="list" allowBlank="1" showInputMessage="1" showErrorMessage="1" sqref="D9:D246 C137:C138" xr:uid="{00000000-0002-0000-0300-000005000000}">
      <formula1>$D$304:$D$394</formula1>
    </dataValidation>
    <dataValidation type="list" allowBlank="1" showInputMessage="1" showErrorMessage="1" sqref="BC8:BC96 BC98:BC99" xr:uid="{00000000-0002-0000-0300-000006000000}">
      <formula1>$H$388:$H$426</formula1>
    </dataValidation>
    <dataValidation type="list" allowBlank="1" showInputMessage="1" showErrorMessage="1" sqref="BL8:BL16 BL19:BL24 BL27:BL41 BL44:BL46 BL49:BL51 BL55:BL71 BL74:BL77 BL80:BL81 BL83 BL86:BL89 BL92:BL97" xr:uid="{00000000-0002-0000-0300-000007000000}">
      <formula1>$AC$305:$AC$339</formula1>
    </dataValidation>
    <dataValidation type="list" allowBlank="1" showInputMessage="1" showErrorMessage="1" sqref="I9:I152 I237:I246 I154:I235" xr:uid="{00000000-0002-0000-0300-000008000000}">
      <formula1>$I$305:$I$376</formula1>
    </dataValidation>
    <dataValidation type="list" allowBlank="1" showInputMessage="1" showErrorMessage="1" sqref="N9:N246 AX6:AX99 AT6:AT99 BI6:BI99 Z6:Z246" xr:uid="{00000000-0002-0000-0300-000009000000}">
      <formula1>#REF!</formula1>
    </dataValidation>
    <dataValidation type="list" allowBlank="1" showInputMessage="1" showErrorMessage="1" sqref="R9:R246" xr:uid="{00000000-0002-0000-0300-00000A000000}">
      <formula1>$S$371:$S$372</formula1>
    </dataValidation>
    <dataValidation type="list" allowBlank="1" showInputMessage="1" showErrorMessage="1" sqref="H9" xr:uid="{00000000-0002-0000-0300-00000F000000}">
      <formula1>$BE$304:$BE$374</formula1>
    </dataValidation>
  </dataValidations>
  <pageMargins left="0.70866141732283472" right="0.19685039370078741" top="0.74803149606299213" bottom="0.74803149606299213" header="0.31496062992125984" footer="0.31496062992125984"/>
  <pageSetup paperSize="8" orientation="landscape" blackAndWhite="1" horizontalDpi="300" r:id="rId1"/>
  <headerFooter>
    <oddFooter>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F145"/>
  <sheetViews>
    <sheetView showGridLines="0" showZeros="0" zoomScale="75" zoomScaleNormal="75" workbookViewId="0">
      <selection activeCell="J7" sqref="J7"/>
    </sheetView>
  </sheetViews>
  <sheetFormatPr defaultColWidth="9.109375" defaultRowHeight="13.2" x14ac:dyDescent="0.25"/>
  <cols>
    <col min="1" max="1" width="5.5546875" style="40" customWidth="1"/>
    <col min="2" max="2" width="15.6640625" style="40" customWidth="1"/>
    <col min="3" max="3" width="13.6640625" style="40" customWidth="1"/>
    <col min="4" max="5" width="8.109375" style="40" customWidth="1"/>
    <col min="6" max="6" width="19.109375" style="40" customWidth="1"/>
    <col min="7" max="7" width="12.88671875" style="40" customWidth="1"/>
    <col min="8" max="8" width="10.88671875" style="62" customWidth="1"/>
    <col min="9" max="9" width="10.6640625" style="40" customWidth="1"/>
    <col min="10" max="10" width="10.109375" style="40" customWidth="1"/>
    <col min="11" max="11" width="9.109375" style="40"/>
    <col min="12" max="12" width="10.44140625" style="40" customWidth="1"/>
    <col min="13" max="13" width="8.44140625" style="40" customWidth="1"/>
    <col min="14" max="14" width="7.5546875" style="40" customWidth="1"/>
    <col min="15" max="15" width="10.5546875" style="40" customWidth="1"/>
    <col min="16" max="16" width="28.109375" style="40" customWidth="1"/>
    <col min="17" max="17" width="11.33203125" style="40" customWidth="1"/>
    <col min="18" max="27" width="9.109375" style="40"/>
    <col min="28" max="28" width="16.88671875" style="40" customWidth="1"/>
    <col min="29" max="30" width="9.109375" style="40"/>
    <col min="31" max="31" width="36.6640625" style="40" customWidth="1"/>
    <col min="32" max="16384" width="9.109375" style="40"/>
  </cols>
  <sheetData>
    <row r="1" spans="1:32" ht="15.6" x14ac:dyDescent="0.3">
      <c r="A1" s="47" t="s">
        <v>307</v>
      </c>
      <c r="M1" s="61"/>
    </row>
    <row r="2" spans="1:32" ht="61.5" customHeight="1" x14ac:dyDescent="0.25">
      <c r="E2" s="62"/>
      <c r="F2" s="62"/>
      <c r="G2" s="62"/>
      <c r="I2" s="62"/>
      <c r="J2" s="62"/>
    </row>
    <row r="3" spans="1:32" x14ac:dyDescent="0.25">
      <c r="A3" s="61"/>
      <c r="B3" s="63"/>
      <c r="AD3" s="64"/>
    </row>
    <row r="4" spans="1:32" x14ac:dyDescent="0.25">
      <c r="A4" s="155" t="s">
        <v>113</v>
      </c>
      <c r="B4" s="63" t="s">
        <v>119</v>
      </c>
      <c r="AD4" s="64"/>
    </row>
    <row r="5" spans="1:32" x14ac:dyDescent="0.25">
      <c r="B5" s="907" t="s">
        <v>100</v>
      </c>
      <c r="C5" s="909"/>
      <c r="D5" s="977" t="s">
        <v>118</v>
      </c>
      <c r="E5" s="977"/>
      <c r="F5" s="977"/>
      <c r="G5" s="902" t="s">
        <v>112</v>
      </c>
      <c r="H5" s="918"/>
      <c r="I5" s="903"/>
      <c r="J5" s="916" t="s">
        <v>123</v>
      </c>
      <c r="K5" s="902" t="s">
        <v>124</v>
      </c>
      <c r="L5" s="903"/>
      <c r="AD5" s="64"/>
    </row>
    <row r="6" spans="1:32" x14ac:dyDescent="0.25">
      <c r="B6" s="913"/>
      <c r="C6" s="915"/>
      <c r="D6" s="977"/>
      <c r="E6" s="977"/>
      <c r="F6" s="977"/>
      <c r="G6" s="6" t="s">
        <v>170</v>
      </c>
      <c r="H6" s="6" t="s">
        <v>101</v>
      </c>
      <c r="I6" s="6" t="s">
        <v>218</v>
      </c>
      <c r="J6" s="917"/>
      <c r="K6" s="6" t="str">
        <f>+G6</f>
        <v>$/SU</v>
      </c>
      <c r="L6" s="6" t="s">
        <v>101</v>
      </c>
      <c r="AD6" s="64"/>
    </row>
    <row r="7" spans="1:32" ht="14.25" customHeight="1" x14ac:dyDescent="0.25">
      <c r="B7" s="978" t="s">
        <v>171</v>
      </c>
      <c r="C7" s="979"/>
      <c r="D7" s="13" t="s">
        <v>173</v>
      </c>
      <c r="E7" s="13"/>
      <c r="F7" s="13"/>
      <c r="G7" s="100">
        <v>244.77</v>
      </c>
      <c r="H7" s="20" t="s">
        <v>222</v>
      </c>
      <c r="I7" s="19">
        <v>91.8</v>
      </c>
      <c r="J7" s="9">
        <f>'INPUT &amp; OUTPUT'!$T$10/Sewer!I7</f>
        <v>1.537037037037037</v>
      </c>
      <c r="K7" s="8">
        <f>+G7*J7</f>
        <v>376.22055555555556</v>
      </c>
      <c r="L7" s="345">
        <f>'INPUT &amp; OUTPUT'!$T$7</f>
        <v>45627</v>
      </c>
      <c r="AD7" s="64"/>
    </row>
    <row r="8" spans="1:32" ht="14.25" customHeight="1" x14ac:dyDescent="0.25">
      <c r="B8" s="980"/>
      <c r="C8" s="981"/>
      <c r="D8" s="10" t="s">
        <v>127</v>
      </c>
      <c r="E8" s="11"/>
      <c r="F8" s="11"/>
      <c r="G8" s="101">
        <v>325.82</v>
      </c>
      <c r="H8" s="20" t="s">
        <v>222</v>
      </c>
      <c r="I8" s="19">
        <f>I7</f>
        <v>91.8</v>
      </c>
      <c r="J8" s="9">
        <f>'INPUT &amp; OUTPUT'!$T$10/Sewer!I8</f>
        <v>1.537037037037037</v>
      </c>
      <c r="K8" s="8">
        <f>+G8*J8</f>
        <v>500.79740740740738</v>
      </c>
      <c r="L8" s="345">
        <f>'INPUT &amp; OUTPUT'!$T$7</f>
        <v>45627</v>
      </c>
      <c r="AD8" s="64"/>
    </row>
    <row r="9" spans="1:32" x14ac:dyDescent="0.25">
      <c r="G9" s="65" t="s">
        <v>839</v>
      </c>
      <c r="H9" s="206"/>
      <c r="AD9" s="64"/>
    </row>
    <row r="11" spans="1:32" x14ac:dyDescent="0.25">
      <c r="A11" s="155" t="s">
        <v>108</v>
      </c>
      <c r="B11" s="63" t="s">
        <v>308</v>
      </c>
    </row>
    <row r="12" spans="1:32" x14ac:dyDescent="0.25">
      <c r="B12" s="2" t="s">
        <v>103</v>
      </c>
      <c r="C12" s="3"/>
      <c r="D12" s="3"/>
      <c r="E12" s="4"/>
      <c r="F12" s="2" t="s">
        <v>105</v>
      </c>
      <c r="G12" s="6" t="s">
        <v>104</v>
      </c>
      <c r="H12" s="7" t="s">
        <v>169</v>
      </c>
      <c r="I12" s="6" t="s">
        <v>166</v>
      </c>
    </row>
    <row r="13" spans="1:32" ht="15" customHeight="1" x14ac:dyDescent="0.25">
      <c r="B13" s="10" t="str">
        <f>'INPUT &amp; OUTPUT'!K26</f>
        <v/>
      </c>
      <c r="C13" s="11"/>
      <c r="D13" s="11"/>
      <c r="E13" s="12"/>
      <c r="F13" s="201" t="str">
        <f>'INPUT &amp; OUTPUT'!M26</f>
        <v/>
      </c>
      <c r="G13" s="338">
        <f>'INPUT &amp; OUTPUT'!N26</f>
        <v>0</v>
      </c>
      <c r="H13" s="207" t="str">
        <f>IF(OR(B13="",B13=0)," ",INDEX('Reference data'!$CE$6:$CE$250,'INPUT &amp; OUTPUT'!$AJ26))</f>
        <v xml:space="preserve"> </v>
      </c>
      <c r="I13" s="213" t="str">
        <f t="shared" ref="I13:I18" si="0">+IF(OR(H13=" ",G13=0),"",IF(H13="10 + 3/bed",10+G13*3,IF(H13="2.5 + 7.5/unit",2.5+7.5*G13,IF(H13="10 (MIN 20)",MAX(20,10*G13),IF(H13="15 + 1.25/150m²",15+1.25*ROUNDUP((G13-300)/150,0),IF(H13="10 + 10/100m²",10+10*ROUNDUP((G13-200)/100,0),IF(H13="30 + 2.5/150m²",30+2.5*ROUNDUP((G13-300)/150,0),G13*H13)))))))</f>
        <v/>
      </c>
      <c r="K13" s="73" t="s">
        <v>32</v>
      </c>
      <c r="AD13" s="64"/>
      <c r="AE13" s="102"/>
      <c r="AF13" s="64"/>
    </row>
    <row r="14" spans="1:32" ht="15" customHeight="1" x14ac:dyDescent="0.25">
      <c r="B14" s="10" t="str">
        <f>'INPUT &amp; OUTPUT'!K27</f>
        <v/>
      </c>
      <c r="C14" s="11"/>
      <c r="D14" s="11"/>
      <c r="E14" s="12"/>
      <c r="F14" s="201" t="str">
        <f>'INPUT &amp; OUTPUT'!M27</f>
        <v/>
      </c>
      <c r="G14" s="338">
        <f>'INPUT &amp; OUTPUT'!N27</f>
        <v>0</v>
      </c>
      <c r="H14" s="207" t="str">
        <f>IF(OR(B14="",B14=0)," ",INDEX('Reference data'!$CE$6:$CE$250,'INPUT &amp; OUTPUT'!$AJ27))</f>
        <v xml:space="preserve"> </v>
      </c>
      <c r="I14" s="213" t="str">
        <f t="shared" si="0"/>
        <v/>
      </c>
      <c r="K14" s="40" t="s">
        <v>33</v>
      </c>
      <c r="AD14" s="64"/>
      <c r="AE14" s="102"/>
      <c r="AF14" s="64"/>
    </row>
    <row r="15" spans="1:32" ht="15" customHeight="1" x14ac:dyDescent="0.25">
      <c r="B15" s="10" t="str">
        <f>'INPUT &amp; OUTPUT'!K28</f>
        <v/>
      </c>
      <c r="C15" s="11"/>
      <c r="D15" s="11"/>
      <c r="E15" s="12"/>
      <c r="F15" s="201" t="str">
        <f>'INPUT &amp; OUTPUT'!M28</f>
        <v/>
      </c>
      <c r="G15" s="338">
        <f>'INPUT &amp; OUTPUT'!N28</f>
        <v>0</v>
      </c>
      <c r="H15" s="207" t="str">
        <f>IF(OR(B15="",B15=0)," ",INDEX('Reference data'!$CE$6:$CE$250,'INPUT &amp; OUTPUT'!$AJ28))</f>
        <v xml:space="preserve"> </v>
      </c>
      <c r="I15" s="213" t="str">
        <f t="shared" si="0"/>
        <v/>
      </c>
      <c r="K15" s="40" t="s">
        <v>34</v>
      </c>
      <c r="AD15" s="64"/>
      <c r="AE15" s="102"/>
      <c r="AF15" s="64"/>
    </row>
    <row r="16" spans="1:32" ht="15" customHeight="1" x14ac:dyDescent="0.25">
      <c r="B16" s="10" t="str">
        <f>'INPUT &amp; OUTPUT'!K29</f>
        <v/>
      </c>
      <c r="C16" s="11"/>
      <c r="D16" s="11"/>
      <c r="E16" s="12"/>
      <c r="F16" s="201" t="str">
        <f>'INPUT &amp; OUTPUT'!M29</f>
        <v/>
      </c>
      <c r="G16" s="338">
        <f>'INPUT &amp; OUTPUT'!N29</f>
        <v>0</v>
      </c>
      <c r="H16" s="207" t="str">
        <f>IF(OR(B16="",B16=0)," ",INDEX('Reference data'!$CE$6:$CE$250,'INPUT &amp; OUTPUT'!$AJ29))</f>
        <v xml:space="preserve"> </v>
      </c>
      <c r="I16" s="213" t="str">
        <f t="shared" si="0"/>
        <v/>
      </c>
      <c r="AD16" s="64"/>
      <c r="AE16" s="102"/>
      <c r="AF16" s="64"/>
    </row>
    <row r="17" spans="1:32" ht="15" customHeight="1" x14ac:dyDescent="0.25">
      <c r="B17" s="10" t="str">
        <f>'INPUT &amp; OUTPUT'!K30</f>
        <v/>
      </c>
      <c r="C17" s="11"/>
      <c r="D17" s="11"/>
      <c r="E17" s="12"/>
      <c r="F17" s="201" t="str">
        <f>'INPUT &amp; OUTPUT'!M30</f>
        <v/>
      </c>
      <c r="G17" s="338">
        <f>'INPUT &amp; OUTPUT'!N30</f>
        <v>0</v>
      </c>
      <c r="H17" s="207" t="str">
        <f>IF(OR(B17="",B17=0)," ",INDEX('Reference data'!$CE$6:$CE$250,'INPUT &amp; OUTPUT'!$AJ30))</f>
        <v xml:space="preserve"> </v>
      </c>
      <c r="I17" s="213" t="str">
        <f t="shared" si="0"/>
        <v/>
      </c>
      <c r="AD17" s="64"/>
      <c r="AE17" s="102"/>
      <c r="AF17" s="64"/>
    </row>
    <row r="18" spans="1:32" x14ac:dyDescent="0.25">
      <c r="B18" s="974" t="s">
        <v>805</v>
      </c>
      <c r="C18" s="975"/>
      <c r="D18" s="975"/>
      <c r="E18" s="976"/>
      <c r="F18" s="201" t="str">
        <f>'INPUT &amp; OUTPUT'!M31</f>
        <v/>
      </c>
      <c r="G18" s="339">
        <f>'INPUT &amp; OUTPUT'!N31</f>
        <v>0</v>
      </c>
      <c r="H18" s="207" t="str">
        <f>IF(OR(G18="",G18=0)," ",1)</f>
        <v xml:space="preserve"> </v>
      </c>
      <c r="I18" s="184" t="str">
        <f t="shared" si="0"/>
        <v/>
      </c>
      <c r="J18" s="66"/>
    </row>
    <row r="19" spans="1:32" x14ac:dyDescent="0.25">
      <c r="H19" s="208" t="s">
        <v>107</v>
      </c>
      <c r="I19" s="14">
        <f>SUM(I13:I18)</f>
        <v>0</v>
      </c>
      <c r="J19" s="66"/>
    </row>
    <row r="20" spans="1:32" x14ac:dyDescent="0.25">
      <c r="J20" s="66"/>
      <c r="O20" s="142"/>
    </row>
    <row r="21" spans="1:32" ht="14.25" customHeight="1" x14ac:dyDescent="0.25">
      <c r="A21" s="155" t="s">
        <v>109</v>
      </c>
      <c r="B21" s="63" t="s">
        <v>309</v>
      </c>
    </row>
    <row r="22" spans="1:32" x14ac:dyDescent="0.25">
      <c r="B22" s="2" t="s">
        <v>103</v>
      </c>
      <c r="C22" s="3"/>
      <c r="D22" s="3"/>
      <c r="E22" s="4"/>
      <c r="F22" s="2" t="s">
        <v>105</v>
      </c>
      <c r="G22" s="6" t="s">
        <v>104</v>
      </c>
      <c r="H22" s="7" t="s">
        <v>169</v>
      </c>
      <c r="I22" s="6" t="s">
        <v>166</v>
      </c>
      <c r="N22" s="62"/>
    </row>
    <row r="23" spans="1:32" ht="15.75" customHeight="1" x14ac:dyDescent="0.25">
      <c r="B23" s="10" t="str">
        <f>'INPUT &amp; OUTPUT'!K38</f>
        <v/>
      </c>
      <c r="C23" s="11"/>
      <c r="D23" s="11"/>
      <c r="E23" s="12"/>
      <c r="F23" s="201" t="str">
        <f>'INPUT &amp; OUTPUT'!M38</f>
        <v/>
      </c>
      <c r="G23" s="338">
        <f>'INPUT &amp; OUTPUT'!N38</f>
        <v>0</v>
      </c>
      <c r="H23" s="207" t="str">
        <f>IF(OR(B23="",B23=0)," ",INDEX('Reference data'!$CE$6:$CE$250,'INPUT &amp; OUTPUT'!$AJ38))</f>
        <v xml:space="preserve"> </v>
      </c>
      <c r="I23" s="213" t="str">
        <f>+IF(OR(H23=" ",G23=0),"",IF(H23="10 + 3/bed",10+G23*3,IF(H23="2.5 + 7.5/unit",2.5+7.5*G23,IF(H23="10 (MIN 20)",MAX(20,10*G23),IF(H23="15 + 1.25/150m²",15+1.25*ROUNDUP((G23-300)/150,0),IF(H23="10 + 10/100m²",10+10*ROUNDUP((G23-200)/100,0),IF(H23="30 + 2.5/150m²",30+2.5*ROUNDUP((G23-300)/150,0),G23*H23)))))))</f>
        <v/>
      </c>
      <c r="K23" s="73"/>
      <c r="AD23" s="64"/>
    </row>
    <row r="24" spans="1:32" ht="15.75" customHeight="1" x14ac:dyDescent="0.25">
      <c r="B24" s="10" t="str">
        <f>'INPUT &amp; OUTPUT'!K39</f>
        <v/>
      </c>
      <c r="C24" s="11"/>
      <c r="D24" s="11"/>
      <c r="E24" s="12"/>
      <c r="F24" s="201" t="str">
        <f>'INPUT &amp; OUTPUT'!M39</f>
        <v/>
      </c>
      <c r="G24" s="338">
        <f>'INPUT &amp; OUTPUT'!N39</f>
        <v>0</v>
      </c>
      <c r="H24" s="207" t="str">
        <f>IF(OR(B24="",B24=0)," ",INDEX('Reference data'!$CE$6:$CE$250,'INPUT &amp; OUTPUT'!$AJ39))</f>
        <v xml:space="preserve"> </v>
      </c>
      <c r="I24" s="213" t="str">
        <f>+IF(OR(H24=" ",G24=0),"",IF(H24="10 + 3/bed",10+G24*3,IF(H24="2.5 + 7.5/unit",2.5+7.5*G24,IF(H24="10 (MIN 20)",MAX(20,10*G24),IF(H24="15 + 1.25/150m²",15+1.25*ROUNDUP((G24-300)/150,0),IF(H24="10 + 10/100m²",10+10*ROUNDUP((G24-200)/100,0),IF(H24="30 + 2.5/150m²",30+2.5*ROUNDUP((G24-300)/150,0),G24*H24)))))))</f>
        <v/>
      </c>
      <c r="K24" s="73"/>
      <c r="AD24" s="64"/>
    </row>
    <row r="25" spans="1:32" ht="15.75" customHeight="1" x14ac:dyDescent="0.25">
      <c r="B25" s="10" t="str">
        <f>'INPUT &amp; OUTPUT'!K40</f>
        <v/>
      </c>
      <c r="C25" s="11"/>
      <c r="D25" s="11"/>
      <c r="E25" s="12"/>
      <c r="F25" s="201" t="str">
        <f>'INPUT &amp; OUTPUT'!M40</f>
        <v/>
      </c>
      <c r="G25" s="338">
        <f>'INPUT &amp; OUTPUT'!N40</f>
        <v>0</v>
      </c>
      <c r="H25" s="207" t="str">
        <f>IF(OR(B25="",B25=0)," ",INDEX('Reference data'!$CE$6:$CE$250,'INPUT &amp; OUTPUT'!$AJ40))</f>
        <v xml:space="preserve"> </v>
      </c>
      <c r="I25" s="213" t="str">
        <f>+IF(OR(H25=" ",G25=0),"",IF(H25="10 + 3/bed",10+G25*3,IF(H25="2.5 + 7.5/unit",2.5+7.5*G25,IF(H25="10 (MIN 20)",MAX(20,10*G25),IF(H25="15 + 1.25/150m²",15+1.25*ROUNDUP((G25-300)/150,0),IF(H25="10 + 10/100m²",10+10*ROUNDUP((G25-200)/100,0),IF(H25="30 + 2.5/150m²",30+2.5*ROUNDUP((G25-300)/150,0),G25*H25)))))))</f>
        <v/>
      </c>
      <c r="K25" s="73"/>
      <c r="AD25" s="64"/>
    </row>
    <row r="26" spans="1:32" ht="15.75" customHeight="1" x14ac:dyDescent="0.25">
      <c r="B26" s="10" t="str">
        <f>'INPUT &amp; OUTPUT'!K41</f>
        <v/>
      </c>
      <c r="C26" s="11"/>
      <c r="D26" s="11"/>
      <c r="E26" s="12"/>
      <c r="F26" s="201" t="str">
        <f>'INPUT &amp; OUTPUT'!M41</f>
        <v/>
      </c>
      <c r="G26" s="338">
        <f>'INPUT &amp; OUTPUT'!N41</f>
        <v>0</v>
      </c>
      <c r="H26" s="207" t="str">
        <f>IF(OR(B26="",B26=0)," ",INDEX('Reference data'!$CE$6:$CE$250,'INPUT &amp; OUTPUT'!$AJ41))</f>
        <v xml:space="preserve"> </v>
      </c>
      <c r="I26" s="213" t="str">
        <f>+IF(OR(H26=" ",G26=0),"",IF(H26="10 + 3/bed",10+G26*3,IF(H26="2.5 + 7.5/unit",2.5+7.5*G26,IF(H26="10 (MIN 20)",MAX(20,10*G26),IF(H26="15 + 1.25/150m²",15+1.25*ROUNDUP((G26-300)/150,0),IF(H26="10 + 10/100m²",10+10*ROUNDUP((G26-200)/100,0),IF(H26="30 + 2.5/150m²",30+2.5*ROUNDUP((G26-300)/150,0),G26*H26)))))))</f>
        <v/>
      </c>
      <c r="K26" s="73"/>
      <c r="AD26" s="64"/>
    </row>
    <row r="27" spans="1:32" ht="15.75" customHeight="1" x14ac:dyDescent="0.25">
      <c r="B27" s="10" t="str">
        <f>'INPUT &amp; OUTPUT'!K42</f>
        <v/>
      </c>
      <c r="C27" s="11"/>
      <c r="D27" s="11"/>
      <c r="E27" s="12"/>
      <c r="F27" s="201" t="str">
        <f>'INPUT &amp; OUTPUT'!M42</f>
        <v/>
      </c>
      <c r="G27" s="338">
        <f>'INPUT &amp; OUTPUT'!N42</f>
        <v>0</v>
      </c>
      <c r="H27" s="207" t="str">
        <f>IF(OR(B27="",B27=0)," ",INDEX('Reference data'!$CE$6:$CE$250,'INPUT &amp; OUTPUT'!$AJ42))</f>
        <v xml:space="preserve"> </v>
      </c>
      <c r="I27" s="213" t="str">
        <f>+IF(OR(H27=" ",G27=0),"",IF(H27="10 + 3/bed",10+G27*3,IF(H27="2.5 + 7.5/unit",2.5+7.5*G27,IF(H27="10 (MIN 20)",MAX(20,10*G27),IF(H27="15 + 1.25/150m²",15+1.25*ROUNDUP((G27-300)/150,0),IF(H27="10 + 10/100m²",10+10*ROUNDUP((G27-200)/100,0),IF(H27="30 + 2.5/150m²",30+2.5*ROUNDUP((G27-300)/150,0),G27*H27)))))))</f>
        <v/>
      </c>
      <c r="K27" s="73"/>
      <c r="AD27" s="64"/>
    </row>
    <row r="28" spans="1:32" ht="15.75" customHeight="1" x14ac:dyDescent="0.25">
      <c r="B28" s="974" t="s">
        <v>805</v>
      </c>
      <c r="C28" s="975"/>
      <c r="D28" s="975"/>
      <c r="E28" s="976"/>
      <c r="F28" s="201" t="str">
        <f>'INPUT &amp; OUTPUT'!M43</f>
        <v/>
      </c>
      <c r="G28" s="339">
        <f>'INPUT &amp; OUTPUT'!N43</f>
        <v>0</v>
      </c>
      <c r="H28" s="207" t="str">
        <f>IF(OR(G28="",G28=0)," ",1)</f>
        <v xml:space="preserve"> </v>
      </c>
      <c r="I28" s="1" t="str">
        <f>+IF(H28=" ","",G28*H28)</f>
        <v/>
      </c>
      <c r="J28" s="66"/>
    </row>
    <row r="29" spans="1:32" ht="15.75" customHeight="1" x14ac:dyDescent="0.25">
      <c r="H29" s="208" t="s">
        <v>107</v>
      </c>
      <c r="I29" s="14">
        <f>SUM(I23:I28)</f>
        <v>0</v>
      </c>
      <c r="J29" s="66"/>
    </row>
    <row r="30" spans="1:32" x14ac:dyDescent="0.25">
      <c r="J30" s="66"/>
    </row>
    <row r="31" spans="1:32" x14ac:dyDescent="0.25">
      <c r="A31" s="155" t="s">
        <v>110</v>
      </c>
      <c r="B31" s="63" t="s">
        <v>210</v>
      </c>
      <c r="C31" s="99"/>
      <c r="I31" s="63"/>
      <c r="L31" s="68"/>
    </row>
    <row r="32" spans="1:32" x14ac:dyDescent="0.25">
      <c r="A32" s="99"/>
      <c r="B32" s="123">
        <f>+IF('INPUT &amp; OUTPUT'!$F$20="yes",IF($I$19&gt;$I$29,K7*($I$19-$I$29),0),0)</f>
        <v>0</v>
      </c>
      <c r="C32" s="124" t="s">
        <v>310</v>
      </c>
      <c r="I32" s="63"/>
      <c r="L32" s="70"/>
      <c r="M32" s="70"/>
    </row>
    <row r="33" spans="1:14" x14ac:dyDescent="0.25">
      <c r="A33" s="99"/>
      <c r="B33" s="227">
        <f>+IF('INPUT &amp; OUTPUT'!$F$20="yes",IF($I$19&gt;$I$29,K8*($I$19-$I$29),0),0)</f>
        <v>0</v>
      </c>
      <c r="C33" s="124" t="s">
        <v>311</v>
      </c>
      <c r="N33" s="71"/>
    </row>
    <row r="34" spans="1:14" x14ac:dyDescent="0.25">
      <c r="A34" s="99"/>
      <c r="B34" s="123">
        <f>SUM(B32:B33)</f>
        <v>0</v>
      </c>
      <c r="C34" s="346">
        <f>+L7</f>
        <v>45627</v>
      </c>
      <c r="M34" s="72"/>
    </row>
    <row r="35" spans="1:14" x14ac:dyDescent="0.25">
      <c r="B35" s="69"/>
      <c r="C35" s="69"/>
    </row>
    <row r="36" spans="1:14" x14ac:dyDescent="0.25">
      <c r="B36" s="69"/>
      <c r="C36" s="69"/>
    </row>
    <row r="58" spans="8:8" x14ac:dyDescent="0.25">
      <c r="H58" s="40"/>
    </row>
    <row r="59" spans="8:8" x14ac:dyDescent="0.25">
      <c r="H59" s="40"/>
    </row>
    <row r="60" spans="8:8" x14ac:dyDescent="0.25">
      <c r="H60" s="40"/>
    </row>
    <row r="61" spans="8:8" x14ac:dyDescent="0.25">
      <c r="H61" s="40"/>
    </row>
    <row r="62" spans="8:8" x14ac:dyDescent="0.25">
      <c r="H62" s="40"/>
    </row>
    <row r="63" spans="8:8" x14ac:dyDescent="0.25">
      <c r="H63" s="40"/>
    </row>
    <row r="64" spans="8:8" x14ac:dyDescent="0.25">
      <c r="H64" s="40"/>
    </row>
    <row r="65" spans="8:8" x14ac:dyDescent="0.25">
      <c r="H65" s="40"/>
    </row>
    <row r="66" spans="8:8" ht="12.75" customHeight="1" x14ac:dyDescent="0.25">
      <c r="H66" s="40"/>
    </row>
    <row r="67" spans="8:8" x14ac:dyDescent="0.25">
      <c r="H67" s="40"/>
    </row>
    <row r="68" spans="8:8" x14ac:dyDescent="0.25">
      <c r="H68" s="40"/>
    </row>
    <row r="69" spans="8:8" x14ac:dyDescent="0.25">
      <c r="H69" s="40"/>
    </row>
    <row r="70" spans="8:8" x14ac:dyDescent="0.25">
      <c r="H70" s="40"/>
    </row>
    <row r="71" spans="8:8" x14ac:dyDescent="0.25">
      <c r="H71" s="40"/>
    </row>
    <row r="72" spans="8:8" x14ac:dyDescent="0.25">
      <c r="H72" s="40"/>
    </row>
    <row r="73" spans="8:8" x14ac:dyDescent="0.25">
      <c r="H73" s="40"/>
    </row>
    <row r="74" spans="8:8" x14ac:dyDescent="0.25">
      <c r="H74" s="40"/>
    </row>
    <row r="75" spans="8:8" x14ac:dyDescent="0.25">
      <c r="H75" s="40"/>
    </row>
    <row r="76" spans="8:8" x14ac:dyDescent="0.25">
      <c r="H76" s="40"/>
    </row>
    <row r="77" spans="8:8" x14ac:dyDescent="0.25">
      <c r="H77" s="40"/>
    </row>
    <row r="78" spans="8:8" x14ac:dyDescent="0.25">
      <c r="H78" s="40"/>
    </row>
    <row r="79" spans="8:8" x14ac:dyDescent="0.25">
      <c r="H79" s="40"/>
    </row>
    <row r="80" spans="8:8" x14ac:dyDescent="0.25">
      <c r="H80" s="40"/>
    </row>
    <row r="81" spans="8:8" x14ac:dyDescent="0.25">
      <c r="H81" s="40"/>
    </row>
    <row r="82" spans="8:8" x14ac:dyDescent="0.25">
      <c r="H82" s="40"/>
    </row>
    <row r="83" spans="8:8" x14ac:dyDescent="0.25">
      <c r="H83" s="40"/>
    </row>
    <row r="84" spans="8:8" x14ac:dyDescent="0.25">
      <c r="H84" s="40"/>
    </row>
    <row r="85" spans="8:8" x14ac:dyDescent="0.25">
      <c r="H85" s="40"/>
    </row>
    <row r="86" spans="8:8" x14ac:dyDescent="0.25">
      <c r="H86" s="40"/>
    </row>
    <row r="87" spans="8:8" x14ac:dyDescent="0.25">
      <c r="H87" s="40"/>
    </row>
    <row r="88" spans="8:8" x14ac:dyDescent="0.25">
      <c r="H88" s="40"/>
    </row>
    <row r="89" spans="8:8" x14ac:dyDescent="0.25">
      <c r="H89" s="40"/>
    </row>
    <row r="90" spans="8:8" x14ac:dyDescent="0.25">
      <c r="H90" s="40"/>
    </row>
    <row r="91" spans="8:8" x14ac:dyDescent="0.25">
      <c r="H91" s="40"/>
    </row>
    <row r="92" spans="8:8" x14ac:dyDescent="0.25">
      <c r="H92" s="40"/>
    </row>
    <row r="93" spans="8:8" x14ac:dyDescent="0.25">
      <c r="H93" s="40"/>
    </row>
    <row r="94" spans="8:8" x14ac:dyDescent="0.25">
      <c r="H94" s="40"/>
    </row>
    <row r="95" spans="8:8" x14ac:dyDescent="0.25">
      <c r="H95" s="40"/>
    </row>
    <row r="96" spans="8:8" x14ac:dyDescent="0.25">
      <c r="H96" s="40"/>
    </row>
    <row r="97" spans="8:8" x14ac:dyDescent="0.25">
      <c r="H97" s="40"/>
    </row>
    <row r="98" spans="8:8" x14ac:dyDescent="0.25">
      <c r="H98" s="40"/>
    </row>
    <row r="99" spans="8:8" x14ac:dyDescent="0.25">
      <c r="H99" s="40"/>
    </row>
    <row r="100" spans="8:8" x14ac:dyDescent="0.25">
      <c r="H100" s="40"/>
    </row>
    <row r="101" spans="8:8" x14ac:dyDescent="0.25">
      <c r="H101" s="40"/>
    </row>
    <row r="102" spans="8:8" x14ac:dyDescent="0.25">
      <c r="H102" s="40"/>
    </row>
    <row r="103" spans="8:8" x14ac:dyDescent="0.25">
      <c r="H103" s="40"/>
    </row>
    <row r="104" spans="8:8" x14ac:dyDescent="0.25">
      <c r="H104" s="40"/>
    </row>
    <row r="105" spans="8:8" x14ac:dyDescent="0.25">
      <c r="H105" s="40"/>
    </row>
    <row r="106" spans="8:8" x14ac:dyDescent="0.25">
      <c r="H106" s="40"/>
    </row>
    <row r="107" spans="8:8" x14ac:dyDescent="0.25">
      <c r="H107" s="40"/>
    </row>
    <row r="108" spans="8:8" x14ac:dyDescent="0.25">
      <c r="H108" s="40"/>
    </row>
    <row r="109" spans="8:8" x14ac:dyDescent="0.25">
      <c r="H109" s="40"/>
    </row>
    <row r="110" spans="8:8" x14ac:dyDescent="0.25">
      <c r="H110" s="40"/>
    </row>
    <row r="111" spans="8:8" x14ac:dyDescent="0.25">
      <c r="H111" s="40"/>
    </row>
    <row r="112" spans="8:8" x14ac:dyDescent="0.25">
      <c r="H112" s="40"/>
    </row>
    <row r="113" spans="8:8" x14ac:dyDescent="0.25">
      <c r="H113" s="40"/>
    </row>
    <row r="114" spans="8:8" x14ac:dyDescent="0.25">
      <c r="H114" s="40"/>
    </row>
    <row r="115" spans="8:8" x14ac:dyDescent="0.25">
      <c r="H115" s="40"/>
    </row>
    <row r="116" spans="8:8" x14ac:dyDescent="0.25">
      <c r="H116" s="40"/>
    </row>
    <row r="117" spans="8:8" x14ac:dyDescent="0.25">
      <c r="H117" s="40"/>
    </row>
    <row r="118" spans="8:8" x14ac:dyDescent="0.25">
      <c r="H118" s="40"/>
    </row>
    <row r="119" spans="8:8" x14ac:dyDescent="0.25">
      <c r="H119" s="40"/>
    </row>
    <row r="120" spans="8:8" x14ac:dyDescent="0.25">
      <c r="H120" s="40"/>
    </row>
    <row r="121" spans="8:8" x14ac:dyDescent="0.25">
      <c r="H121" s="40"/>
    </row>
    <row r="122" spans="8:8" x14ac:dyDescent="0.25">
      <c r="H122" s="40"/>
    </row>
    <row r="123" spans="8:8" x14ac:dyDescent="0.25">
      <c r="H123" s="40"/>
    </row>
    <row r="124" spans="8:8" x14ac:dyDescent="0.25">
      <c r="H124" s="40"/>
    </row>
    <row r="125" spans="8:8" x14ac:dyDescent="0.25">
      <c r="H125" s="40"/>
    </row>
    <row r="126" spans="8:8" x14ac:dyDescent="0.25">
      <c r="H126" s="40"/>
    </row>
    <row r="127" spans="8:8" x14ac:dyDescent="0.25">
      <c r="H127" s="40"/>
    </row>
    <row r="128" spans="8:8" x14ac:dyDescent="0.25">
      <c r="H128" s="40"/>
    </row>
    <row r="129" spans="2:8" x14ac:dyDescent="0.25">
      <c r="H129" s="40"/>
    </row>
    <row r="130" spans="2:8" x14ac:dyDescent="0.25">
      <c r="H130" s="40"/>
    </row>
    <row r="131" spans="2:8" x14ac:dyDescent="0.25">
      <c r="H131" s="40"/>
    </row>
    <row r="132" spans="2:8" x14ac:dyDescent="0.25">
      <c r="H132" s="40"/>
    </row>
    <row r="133" spans="2:8" x14ac:dyDescent="0.25">
      <c r="H133" s="40"/>
    </row>
    <row r="134" spans="2:8" x14ac:dyDescent="0.25">
      <c r="H134" s="40"/>
    </row>
    <row r="135" spans="2:8" x14ac:dyDescent="0.25">
      <c r="B135" s="40" t="s">
        <v>106</v>
      </c>
      <c r="E135" s="40" t="s">
        <v>106</v>
      </c>
      <c r="F135" s="40" t="s">
        <v>106</v>
      </c>
    </row>
    <row r="136" spans="2:8" x14ac:dyDescent="0.25">
      <c r="B136" s="40" t="s">
        <v>106</v>
      </c>
      <c r="E136" s="40" t="s">
        <v>106</v>
      </c>
      <c r="F136" s="40" t="s">
        <v>106</v>
      </c>
    </row>
    <row r="137" spans="2:8" x14ac:dyDescent="0.25">
      <c r="B137" s="40" t="s">
        <v>106</v>
      </c>
      <c r="E137" s="40" t="s">
        <v>106</v>
      </c>
      <c r="F137" s="40" t="s">
        <v>106</v>
      </c>
    </row>
    <row r="138" spans="2:8" x14ac:dyDescent="0.25">
      <c r="B138" s="40" t="s">
        <v>106</v>
      </c>
      <c r="E138" s="40" t="s">
        <v>106</v>
      </c>
      <c r="F138" s="40" t="s">
        <v>106</v>
      </c>
    </row>
    <row r="139" spans="2:8" x14ac:dyDescent="0.25">
      <c r="B139" s="40" t="s">
        <v>106</v>
      </c>
      <c r="E139" s="40" t="s">
        <v>106</v>
      </c>
      <c r="F139" s="40" t="s">
        <v>106</v>
      </c>
    </row>
    <row r="145" spans="8:9" x14ac:dyDescent="0.25">
      <c r="H145" s="62" t="s">
        <v>106</v>
      </c>
      <c r="I145" s="40" t="s">
        <v>106</v>
      </c>
    </row>
  </sheetData>
  <sheetProtection password="CDF4" sheet="1" objects="1" scenarios="1"/>
  <mergeCells count="8">
    <mergeCell ref="B28:E28"/>
    <mergeCell ref="K5:L5"/>
    <mergeCell ref="D5:F6"/>
    <mergeCell ref="G5:I5"/>
    <mergeCell ref="B5:C6"/>
    <mergeCell ref="J5:J6"/>
    <mergeCell ref="B7:C8"/>
    <mergeCell ref="B18:E18"/>
  </mergeCells>
  <phoneticPr fontId="4" type="noConversion"/>
  <dataValidations disablePrompts="1" count="1">
    <dataValidation type="list" allowBlank="1" showInputMessage="1" showErrorMessage="1" sqref="K4" xr:uid="{00000000-0002-0000-0400-000000000000}">
      <formula1>$S$68:$S$103</formula1>
    </dataValidation>
  </dataValidations>
  <pageMargins left="0.74803149606299213" right="0.74803149606299213" top="0.98425196850393704" bottom="0.39370078740157483" header="0.51181102362204722" footer="0.51181102362204722"/>
  <pageSetup paperSize="9" scale="95"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W69"/>
  <sheetViews>
    <sheetView showGridLines="0" showZeros="0" zoomScale="75" zoomScaleNormal="75" workbookViewId="0"/>
  </sheetViews>
  <sheetFormatPr defaultColWidth="9.109375" defaultRowHeight="13.2" x14ac:dyDescent="0.25"/>
  <cols>
    <col min="1" max="1" width="5.33203125" style="40" customWidth="1"/>
    <col min="2" max="2" width="15.6640625" style="40" customWidth="1"/>
    <col min="3" max="3" width="12.6640625" style="40" customWidth="1"/>
    <col min="4" max="5" width="8.6640625" style="40" customWidth="1"/>
    <col min="6" max="6" width="11" style="40" customWidth="1"/>
    <col min="7" max="7" width="10.44140625" style="40" customWidth="1"/>
    <col min="8" max="8" width="9.6640625" style="40" customWidth="1"/>
    <col min="9" max="9" width="13.88671875" style="40" customWidth="1"/>
    <col min="10" max="10" width="13" style="40" customWidth="1"/>
    <col min="11" max="11" width="9.33203125" style="40" customWidth="1"/>
    <col min="12" max="12" width="10.109375" style="40" customWidth="1"/>
    <col min="13" max="13" width="8.44140625" style="40" customWidth="1"/>
    <col min="14" max="14" width="8.109375" style="40" customWidth="1"/>
    <col min="15" max="15" width="7.5546875" style="40" customWidth="1"/>
    <col min="16" max="16" width="10.5546875" style="40" customWidth="1"/>
    <col min="17" max="17" width="28.109375" style="40" customWidth="1"/>
    <col min="18" max="18" width="11.33203125" style="40" customWidth="1"/>
    <col min="19" max="20" width="9.109375" style="40"/>
    <col min="21" max="23" width="13.109375" style="40" hidden="1" customWidth="1"/>
    <col min="24" max="24" width="13.109375" style="40" customWidth="1"/>
    <col min="25" max="28" width="9.109375" style="40"/>
    <col min="29" max="29" width="16.88671875" style="40" customWidth="1"/>
    <col min="30" max="16384" width="9.109375" style="40"/>
  </cols>
  <sheetData>
    <row r="1" spans="1:23" ht="15.6" x14ac:dyDescent="0.3">
      <c r="A1" s="47" t="s">
        <v>312</v>
      </c>
      <c r="N1" s="61"/>
    </row>
    <row r="2" spans="1:23" ht="81" customHeight="1" x14ac:dyDescent="0.25">
      <c r="E2" s="62"/>
      <c r="F2" s="62"/>
      <c r="G2" s="62"/>
      <c r="H2" s="62"/>
      <c r="I2" s="62"/>
      <c r="J2" s="62"/>
      <c r="K2" s="62"/>
    </row>
    <row r="3" spans="1:23" x14ac:dyDescent="0.25">
      <c r="A3" s="61" t="s">
        <v>113</v>
      </c>
      <c r="B3" s="75" t="s">
        <v>119</v>
      </c>
      <c r="U3" s="64"/>
    </row>
    <row r="4" spans="1:23" x14ac:dyDescent="0.25">
      <c r="B4" s="907" t="s">
        <v>100</v>
      </c>
      <c r="C4" s="909"/>
      <c r="D4" s="977" t="s">
        <v>118</v>
      </c>
      <c r="E4" s="977"/>
      <c r="F4" s="977"/>
      <c r="G4" s="977"/>
      <c r="H4" s="902" t="s">
        <v>112</v>
      </c>
      <c r="I4" s="918"/>
      <c r="J4" s="918"/>
      <c r="K4" s="903"/>
      <c r="L4" s="916" t="s">
        <v>123</v>
      </c>
      <c r="M4" s="902" t="s">
        <v>124</v>
      </c>
      <c r="N4" s="903"/>
      <c r="U4" s="64"/>
    </row>
    <row r="5" spans="1:23" x14ac:dyDescent="0.25">
      <c r="B5" s="913"/>
      <c r="C5" s="915"/>
      <c r="D5" s="977"/>
      <c r="E5" s="977"/>
      <c r="F5" s="977"/>
      <c r="G5" s="977"/>
      <c r="H5" s="23" t="s">
        <v>115</v>
      </c>
      <c r="I5" s="6" t="s">
        <v>101</v>
      </c>
      <c r="J5" s="902" t="s">
        <v>245</v>
      </c>
      <c r="K5" s="903"/>
      <c r="L5" s="917"/>
      <c r="M5" s="6" t="str">
        <f>+H5</f>
        <v>$/EP</v>
      </c>
      <c r="N5" s="6" t="s">
        <v>101</v>
      </c>
      <c r="U5" s="64"/>
    </row>
    <row r="6" spans="1:23" x14ac:dyDescent="0.25">
      <c r="B6" s="978" t="s">
        <v>171</v>
      </c>
      <c r="C6" s="979"/>
      <c r="D6" s="28" t="s">
        <v>313</v>
      </c>
      <c r="E6" s="11"/>
      <c r="F6" s="11"/>
      <c r="G6" s="12"/>
      <c r="H6" s="8">
        <v>770</v>
      </c>
      <c r="I6" s="30" t="s">
        <v>244</v>
      </c>
      <c r="J6" s="26" t="s">
        <v>218</v>
      </c>
      <c r="K6" s="26">
        <v>80.099999999999994</v>
      </c>
      <c r="L6" s="31">
        <f>'INPUT &amp; OUTPUT'!$T$10/Water!K6</f>
        <v>1.7615480649188515</v>
      </c>
      <c r="M6" s="8">
        <f>+H6*L6</f>
        <v>1356.3920099875156</v>
      </c>
      <c r="N6" s="342">
        <f>'INPUT &amp; OUTPUT'!$T$7</f>
        <v>45627</v>
      </c>
      <c r="U6" s="64"/>
    </row>
    <row r="7" spans="1:23" x14ac:dyDescent="0.25">
      <c r="B7" s="987"/>
      <c r="C7" s="988"/>
      <c r="D7" s="27" t="s">
        <v>314</v>
      </c>
      <c r="E7" s="16"/>
      <c r="F7" s="16"/>
      <c r="G7" s="17"/>
      <c r="H7" s="29">
        <v>178</v>
      </c>
      <c r="I7" s="20" t="str">
        <f>+I6</f>
        <v>Jun '06</v>
      </c>
      <c r="J7" s="26" t="s">
        <v>218</v>
      </c>
      <c r="K7" s="26">
        <v>80.099999999999994</v>
      </c>
      <c r="L7" s="31">
        <f>$L$6</f>
        <v>1.7615480649188515</v>
      </c>
      <c r="M7" s="8">
        <f>+H7*L7</f>
        <v>313.55555555555554</v>
      </c>
      <c r="N7" s="342">
        <f>$N$6</f>
        <v>45627</v>
      </c>
      <c r="U7" s="64"/>
    </row>
    <row r="8" spans="1:23" x14ac:dyDescent="0.25">
      <c r="B8" s="987"/>
      <c r="C8" s="988"/>
      <c r="D8" s="15" t="s">
        <v>315</v>
      </c>
      <c r="E8" s="16"/>
      <c r="F8" s="16"/>
      <c r="G8" s="17"/>
      <c r="H8" s="29">
        <f>333+896</f>
        <v>1229</v>
      </c>
      <c r="I8" s="20" t="str">
        <f>+I7</f>
        <v>Jun '06</v>
      </c>
      <c r="J8" s="26" t="s">
        <v>218</v>
      </c>
      <c r="K8" s="26">
        <v>80.099999999999994</v>
      </c>
      <c r="L8" s="31">
        <f>$L$6</f>
        <v>1.7615480649188515</v>
      </c>
      <c r="M8" s="8">
        <f>+H8*L8</f>
        <v>2164.9425717852687</v>
      </c>
      <c r="N8" s="342">
        <f>$N$6</f>
        <v>45627</v>
      </c>
      <c r="U8" s="64"/>
    </row>
    <row r="9" spans="1:23" x14ac:dyDescent="0.25">
      <c r="B9" s="980"/>
      <c r="C9" s="981"/>
      <c r="D9" s="28" t="s">
        <v>316</v>
      </c>
      <c r="E9" s="11"/>
      <c r="F9" s="11"/>
      <c r="G9" s="12"/>
      <c r="H9" s="29">
        <v>110</v>
      </c>
      <c r="I9" s="20" t="str">
        <f>+I6</f>
        <v>Jun '06</v>
      </c>
      <c r="J9" s="26" t="s">
        <v>218</v>
      </c>
      <c r="K9" s="26">
        <v>80.099999999999994</v>
      </c>
      <c r="L9" s="31">
        <f>$L$6</f>
        <v>1.7615480649188515</v>
      </c>
      <c r="M9" s="8">
        <f>+H9*L9</f>
        <v>193.77028714107368</v>
      </c>
      <c r="N9" s="342">
        <f>$N$6</f>
        <v>45627</v>
      </c>
      <c r="U9" s="64"/>
    </row>
    <row r="10" spans="1:23" x14ac:dyDescent="0.25">
      <c r="H10" s="65" t="s">
        <v>839</v>
      </c>
      <c r="I10" s="65"/>
      <c r="L10" s="62"/>
      <c r="U10" s="64"/>
    </row>
    <row r="12" spans="1:23" x14ac:dyDescent="0.25">
      <c r="A12" s="61" t="s">
        <v>108</v>
      </c>
      <c r="B12" s="75" t="s">
        <v>308</v>
      </c>
    </row>
    <row r="13" spans="1:23" x14ac:dyDescent="0.25">
      <c r="B13" s="2" t="s">
        <v>103</v>
      </c>
      <c r="C13" s="3"/>
      <c r="D13" s="3"/>
      <c r="E13" s="4"/>
      <c r="F13" s="2" t="s">
        <v>105</v>
      </c>
      <c r="G13" s="5"/>
      <c r="H13" s="6" t="s">
        <v>104</v>
      </c>
      <c r="I13" s="7" t="s">
        <v>169</v>
      </c>
      <c r="J13" s="23" t="s">
        <v>246</v>
      </c>
      <c r="U13" s="64"/>
    </row>
    <row r="14" spans="1:23" ht="15" customHeight="1" x14ac:dyDescent="0.25">
      <c r="B14" s="10" t="str">
        <f>'INPUT &amp; OUTPUT'!G26</f>
        <v/>
      </c>
      <c r="C14" s="11"/>
      <c r="D14" s="11"/>
      <c r="E14" s="12"/>
      <c r="F14" s="982" t="str">
        <f>'INPUT &amp; OUTPUT'!I26</f>
        <v/>
      </c>
      <c r="G14" s="983" t="str">
        <f>'INPUT &amp; OUTPUT'!P26</f>
        <v/>
      </c>
      <c r="H14" s="337">
        <f>'INPUT &amp; OUTPUT'!J26</f>
        <v>0</v>
      </c>
      <c r="I14" s="251" t="str">
        <f>IF(OR(B14="",B14=0,F14="FPA")," ",INDEX('Reference data'!$CI$6:$CI$250,'INPUT &amp; OUTPUT'!$AJ26))</f>
        <v xml:space="preserve"> </v>
      </c>
      <c r="J14" s="213" t="str">
        <f>IF(OR(I14=" ",H14=0),"",IF(I14="1.87 + 0.93/bed",1.87+H14*0.93,IF(I14="0.7 + 2.1/unit",0.7+2.1*H14,IF(I14="4.2 + 0.35/150m²",4.2+ROUNDUP((H14-300)/150,0)*0.35,IF(I14="2.8+2.8/100m²",2.8+ROUNDUP((H14-200)/100,0)*2.8,IF(I14="8.4+0.7/150m²",8.4+ROUNDUP((H14-300)/150,0)*0.7,H14*I14))))))</f>
        <v/>
      </c>
      <c r="K14" s="66"/>
      <c r="L14" s="73" t="s">
        <v>32</v>
      </c>
      <c r="U14" s="64">
        <v>5</v>
      </c>
      <c r="V14" s="102" t="e">
        <f>IF(#REF!=2,INDEX($B$71:$F$97,U14,1),"Not ROL")</f>
        <v>#REF!</v>
      </c>
      <c r="W14" s="64">
        <f>+H14</f>
        <v>0</v>
      </c>
    </row>
    <row r="15" spans="1:23" ht="15" customHeight="1" x14ac:dyDescent="0.25">
      <c r="B15" s="10" t="str">
        <f>'INPUT &amp; OUTPUT'!G27</f>
        <v/>
      </c>
      <c r="C15" s="11"/>
      <c r="D15" s="11"/>
      <c r="E15" s="12"/>
      <c r="F15" s="982" t="str">
        <f>'INPUT &amp; OUTPUT'!I27</f>
        <v/>
      </c>
      <c r="G15" s="983" t="str">
        <f>'INPUT &amp; OUTPUT'!P27</f>
        <v/>
      </c>
      <c r="H15" s="337">
        <f>'INPUT &amp; OUTPUT'!J27</f>
        <v>0</v>
      </c>
      <c r="I15" s="251" t="str">
        <f>IF(OR(B15="",B15=0,F15="FPA")," ",INDEX('Reference data'!$CI$6:$CI$250,'INPUT &amp; OUTPUT'!$AJ27))</f>
        <v xml:space="preserve"> </v>
      </c>
      <c r="J15" s="213" t="str">
        <f>IF(OR(I15=" ",H15=0),"",IF(I15="1.87 + 0.93/bed",1.87+H15*0.93,IF(I15="0.7 + 2.1/unit",0.7+2.1*H15,IF(I15="4.2 + 0.35/150m²",4.2+ROUNDUP((H15-300)/150,0)*0.35,IF(I15="2.8+2.8/100m²",2.8+ROUNDUP((H15-200)/100,0)*2.8,IF(I15="8.4+0.7/150m²",8.4+ROUNDUP((H15-300)/150,0)*0.7,H15*I15))))))</f>
        <v/>
      </c>
      <c r="K15" s="66"/>
      <c r="L15" s="40" t="s">
        <v>33</v>
      </c>
      <c r="U15" s="64">
        <v>1</v>
      </c>
      <c r="V15" s="102" t="e">
        <f>IF(#REF!=2,INDEX($B$71:$F$97,U15,1),"Not ROL")</f>
        <v>#REF!</v>
      </c>
      <c r="W15" s="64">
        <f>+H15</f>
        <v>0</v>
      </c>
    </row>
    <row r="16" spans="1:23" ht="15" customHeight="1" x14ac:dyDescent="0.25">
      <c r="B16" s="10" t="str">
        <f>'INPUT &amp; OUTPUT'!G28</f>
        <v/>
      </c>
      <c r="C16" s="11"/>
      <c r="D16" s="11"/>
      <c r="E16" s="12"/>
      <c r="F16" s="982" t="str">
        <f>'INPUT &amp; OUTPUT'!I28</f>
        <v/>
      </c>
      <c r="G16" s="983" t="str">
        <f>'INPUT &amp; OUTPUT'!P28</f>
        <v/>
      </c>
      <c r="H16" s="337">
        <f>'INPUT &amp; OUTPUT'!J28</f>
        <v>0</v>
      </c>
      <c r="I16" s="251" t="str">
        <f>IF(OR(B16="",B16=0,F16="FPA")," ",INDEX('Reference data'!$CI$6:$CI$250,'INPUT &amp; OUTPUT'!$AJ28))</f>
        <v xml:space="preserve"> </v>
      </c>
      <c r="J16" s="213" t="str">
        <f>IF(OR(I16=" ",H16=0),"",IF(I16="1.87 + 0.93/bed",1.87+H16*0.93,IF(I16="0.7 + 2.1/unit",0.7+2.1*H16,IF(I16="4.2 + 0.35/150m²",4.2+ROUNDUP((H16-300)/150,0)*0.35,IF(I16="2.8+2.8/100m²",2.8+ROUNDUP((H16-200)/100,0)*2.8,IF(I16="8.4+0.7/150m²",8.4+ROUNDUP((H16-300)/150,0)*0.7,H16*I16))))))</f>
        <v/>
      </c>
      <c r="K16" s="66"/>
      <c r="L16" s="40" t="s">
        <v>34</v>
      </c>
      <c r="U16" s="64">
        <v>1</v>
      </c>
      <c r="V16" s="102" t="e">
        <f>IF(#REF!=2,INDEX($B$71:$F$97,U16,1),"Not ROL")</f>
        <v>#REF!</v>
      </c>
      <c r="W16" s="64">
        <f>+H16</f>
        <v>0</v>
      </c>
    </row>
    <row r="17" spans="1:23" ht="15" customHeight="1" x14ac:dyDescent="0.25">
      <c r="B17" s="10" t="str">
        <f>'INPUT &amp; OUTPUT'!G29</f>
        <v/>
      </c>
      <c r="C17" s="11"/>
      <c r="D17" s="11"/>
      <c r="E17" s="12"/>
      <c r="F17" s="982" t="str">
        <f>'INPUT &amp; OUTPUT'!I29</f>
        <v/>
      </c>
      <c r="G17" s="983" t="str">
        <f>'INPUT &amp; OUTPUT'!P29</f>
        <v/>
      </c>
      <c r="H17" s="337">
        <f>'INPUT &amp; OUTPUT'!J29</f>
        <v>0</v>
      </c>
      <c r="I17" s="251" t="str">
        <f>IF(OR(B17="",B17=0,F17="FPA")," ",INDEX('Reference data'!$CI$6:$CI$250,'INPUT &amp; OUTPUT'!$AJ29))</f>
        <v xml:space="preserve"> </v>
      </c>
      <c r="J17" s="213" t="str">
        <f>IF(OR(I17=" ",H17=0),"",IF(I17="1.87 + 0.93/bed",1.87+H17*0.93,IF(I17="0.7 + 2.1/unit",0.7+2.1*H17,IF(I17="4.2 + 0.35/150m²",4.2+ROUNDUP((H17-300)/150,0)*0.35,IF(I17="2.8+2.8/100m²",2.8+ROUNDUP((H17-200)/100,0)*2.8,IF(I17="8.4+0.7/150m²",8.4+ROUNDUP((H17-300)/150,0)*0.7,H17*I17))))))</f>
        <v/>
      </c>
      <c r="K17" s="66"/>
      <c r="U17" s="64">
        <v>1</v>
      </c>
      <c r="V17" s="102" t="e">
        <f>IF(#REF!=2,INDEX($B$71:$F$97,U17,1),"Not ROL")</f>
        <v>#REF!</v>
      </c>
      <c r="W17" s="64">
        <f>+H17</f>
        <v>0</v>
      </c>
    </row>
    <row r="18" spans="1:23" ht="15" customHeight="1" x14ac:dyDescent="0.25">
      <c r="B18" s="10" t="str">
        <f>'INPUT &amp; OUTPUT'!G30</f>
        <v/>
      </c>
      <c r="C18" s="11"/>
      <c r="D18" s="11"/>
      <c r="E18" s="12"/>
      <c r="F18" s="982" t="str">
        <f>'INPUT &amp; OUTPUT'!I30</f>
        <v/>
      </c>
      <c r="G18" s="983" t="str">
        <f>'INPUT &amp; OUTPUT'!P30</f>
        <v/>
      </c>
      <c r="H18" s="337">
        <f>'INPUT &amp; OUTPUT'!J30</f>
        <v>0</v>
      </c>
      <c r="I18" s="251" t="str">
        <f>IF(OR(B18="",B18=0,F18="FPA")," ",INDEX('Reference data'!$CI$6:$CI$250,'INPUT &amp; OUTPUT'!$AJ30))</f>
        <v xml:space="preserve"> </v>
      </c>
      <c r="J18" s="213" t="str">
        <f>IF(OR(I18=" ",H18=0),"",IF(I18="1.87 + 0.93/bed",1.87+H18*0.93,IF(I18="0.7 + 2.1/unit",0.7+2.1*H18,IF(I18="4.2 + 0.35/150m²",4.2+ROUNDUP((H18-300)/150,0)*0.35,IF(I18="2.8+2.8/100m²",2.8+ROUNDUP((H18-200)/100,0)*2.8,IF(I18="8.4+0.7/150m²",8.4+ROUNDUP((H18-300)/150,0)*0.7,H18*I18))))))</f>
        <v/>
      </c>
      <c r="K18" s="66"/>
      <c r="U18" s="64">
        <v>1</v>
      </c>
      <c r="V18" s="102" t="e">
        <f>IF(#REF!=2,INDEX($B$71:$F$97,U18,1),"Not ROL")</f>
        <v>#REF!</v>
      </c>
      <c r="W18" s="64">
        <f>+H18</f>
        <v>0</v>
      </c>
    </row>
    <row r="19" spans="1:23" ht="15" customHeight="1" x14ac:dyDescent="0.25">
      <c r="B19" s="984" t="s">
        <v>805</v>
      </c>
      <c r="C19" s="985"/>
      <c r="D19" s="985"/>
      <c r="E19" s="986"/>
      <c r="F19" s="252"/>
      <c r="G19" s="253"/>
      <c r="H19" s="250">
        <f>'INPUT &amp; OUTPUT'!J31</f>
        <v>0</v>
      </c>
      <c r="I19" s="250" t="str">
        <f>IF(OR(H19="",H19=0)," ",1)</f>
        <v xml:space="preserve"> </v>
      </c>
      <c r="J19" s="254" t="str">
        <f>+IF(I19=" ","",H19*I19)</f>
        <v/>
      </c>
      <c r="K19" s="66"/>
      <c r="U19" s="64"/>
    </row>
    <row r="20" spans="1:23" ht="15" customHeight="1" x14ac:dyDescent="0.25">
      <c r="I20" s="67" t="s">
        <v>107</v>
      </c>
      <c r="J20" s="14">
        <f>SUM(J14:J19)</f>
        <v>0</v>
      </c>
      <c r="K20" s="66"/>
    </row>
    <row r="21" spans="1:23" x14ac:dyDescent="0.25">
      <c r="K21" s="66"/>
    </row>
    <row r="22" spans="1:23" x14ac:dyDescent="0.25">
      <c r="A22" s="61" t="s">
        <v>109</v>
      </c>
      <c r="B22" s="125" t="s">
        <v>309</v>
      </c>
      <c r="K22" s="66"/>
    </row>
    <row r="23" spans="1:23" x14ac:dyDescent="0.25">
      <c r="B23" s="2" t="s">
        <v>103</v>
      </c>
      <c r="C23" s="3"/>
      <c r="D23" s="3"/>
      <c r="E23" s="4"/>
      <c r="F23" s="2" t="s">
        <v>105</v>
      </c>
      <c r="G23" s="5"/>
      <c r="H23" s="6" t="s">
        <v>104</v>
      </c>
      <c r="I23" s="7" t="s">
        <v>169</v>
      </c>
      <c r="J23" s="23" t="s">
        <v>246</v>
      </c>
      <c r="K23" s="66"/>
    </row>
    <row r="24" spans="1:23" ht="15.75" customHeight="1" x14ac:dyDescent="0.25">
      <c r="B24" s="10" t="str">
        <f>'INPUT &amp; OUTPUT'!G38</f>
        <v/>
      </c>
      <c r="C24" s="11"/>
      <c r="D24" s="11"/>
      <c r="E24" s="12"/>
      <c r="F24" s="982" t="str">
        <f>'INPUT &amp; OUTPUT'!I38</f>
        <v/>
      </c>
      <c r="G24" s="983">
        <f>'INPUT &amp; OUTPUT'!P34</f>
        <v>0</v>
      </c>
      <c r="H24" s="337">
        <f>'INPUT &amp; OUTPUT'!J38</f>
        <v>0</v>
      </c>
      <c r="I24" s="251" t="str">
        <f>IF(OR(B24="",B24=0,F24="FPA")," ",INDEX('Reference data'!$CI$6:$CI$250,'INPUT &amp; OUTPUT'!$AJ38))</f>
        <v xml:space="preserve"> </v>
      </c>
      <c r="J24" s="213" t="str">
        <f>IF(OR(I24=" ",H24=0),"",IF(I24="1.87 + 0.93/bed",1.87+H24*0.93,IF(I24="0.7 + 2.1/unit",0.7+2.1*H24,IF(I24="4.2 + 0.35/150m²",4.2+ROUNDUP((H24-300)/150,0)*0.35,IF(I24="2.8+2.8/100m²",2.8+ROUNDUP((H24-200)/100,0)*2.8,IF(I24="8.4+0.7/150m²",8.4+ROUNDUP((H24-300)/150,0)*0.7,H24*I24))))))</f>
        <v/>
      </c>
      <c r="K24" s="66"/>
      <c r="U24" s="64">
        <v>1</v>
      </c>
    </row>
    <row r="25" spans="1:23" ht="15.75" customHeight="1" x14ac:dyDescent="0.25">
      <c r="B25" s="10" t="str">
        <f>'INPUT &amp; OUTPUT'!G39</f>
        <v/>
      </c>
      <c r="C25" s="11"/>
      <c r="D25" s="11"/>
      <c r="E25" s="12"/>
      <c r="F25" s="982" t="str">
        <f>'INPUT &amp; OUTPUT'!I39</f>
        <v/>
      </c>
      <c r="G25" s="983">
        <f>'INPUT &amp; OUTPUT'!P35</f>
        <v>0</v>
      </c>
      <c r="H25" s="337">
        <f>'INPUT &amp; OUTPUT'!J39</f>
        <v>0</v>
      </c>
      <c r="I25" s="251" t="str">
        <f>IF(OR(B25="",B25=0,F25="FPA")," ",INDEX('Reference data'!$CI$6:$CI$250,'INPUT &amp; OUTPUT'!$AJ39))</f>
        <v xml:space="preserve"> </v>
      </c>
      <c r="J25" s="213" t="str">
        <f>IF(OR(I25=" ",H25=0),"",IF(I25="1.87 + 0.93/bed",1.87+H25*0.93,IF(I25="0.7 + 2.1/unit",0.7+2.1*H25,IF(I25="4.2 + 0.35/150m²",4.2+ROUNDUP((H25-300)/150,0)*0.35,IF(I25="2.8+2.8/100m²",2.8+ROUNDUP((H25-200)/100,0)*2.8,IF(I25="8.4+0.7/150m²",8.4+ROUNDUP((H25-300)/150,0)*0.7,H25*I25))))))</f>
        <v/>
      </c>
      <c r="K25" s="66"/>
      <c r="U25" s="64">
        <v>1</v>
      </c>
    </row>
    <row r="26" spans="1:23" ht="15.75" customHeight="1" x14ac:dyDescent="0.25">
      <c r="B26" s="10" t="str">
        <f>'INPUT &amp; OUTPUT'!G40</f>
        <v/>
      </c>
      <c r="C26" s="11"/>
      <c r="D26" s="11"/>
      <c r="E26" s="12"/>
      <c r="F26" s="982" t="str">
        <f>'INPUT &amp; OUTPUT'!I40</f>
        <v/>
      </c>
      <c r="G26" s="983">
        <f>'INPUT &amp; OUTPUT'!P36</f>
        <v>0</v>
      </c>
      <c r="H26" s="337">
        <f>'INPUT &amp; OUTPUT'!J40</f>
        <v>0</v>
      </c>
      <c r="I26" s="251" t="str">
        <f>IF(OR(B26="",B26=0,F26="FPA")," ",INDEX('Reference data'!$CI$6:$CI$250,'INPUT &amp; OUTPUT'!$AJ40))</f>
        <v xml:space="preserve"> </v>
      </c>
      <c r="J26" s="213" t="str">
        <f>IF(OR(I26=" ",H26=0),"",IF(I26="1.87 + 0.93/bed",1.87+H26*0.93,IF(I26="0.7 + 2.1/unit",0.7+2.1*H26,IF(I26="4.2 + 0.35/150m²",4.2+ROUNDUP((H26-300)/150,0)*0.35,IF(I26="2.8+2.8/100m²",2.8+ROUNDUP((H26-200)/100,0)*2.8,IF(I26="8.4+0.7/150m²",8.4+ROUNDUP((H26-300)/150,0)*0.7,H26*I26))))))</f>
        <v/>
      </c>
      <c r="K26" s="66"/>
      <c r="U26" s="64"/>
    </row>
    <row r="27" spans="1:23" ht="15.75" customHeight="1" x14ac:dyDescent="0.25">
      <c r="B27" s="10" t="str">
        <f>'INPUT &amp; OUTPUT'!G41</f>
        <v/>
      </c>
      <c r="C27" s="11"/>
      <c r="D27" s="11"/>
      <c r="E27" s="12"/>
      <c r="F27" s="982" t="str">
        <f>'INPUT &amp; OUTPUT'!I41</f>
        <v/>
      </c>
      <c r="G27" s="983" t="str">
        <f>'INPUT &amp; OUTPUT'!P37</f>
        <v>Unit</v>
      </c>
      <c r="H27" s="337">
        <f>'INPUT &amp; OUTPUT'!J41</f>
        <v>0</v>
      </c>
      <c r="I27" s="251" t="str">
        <f>IF(OR(B27="",B27=0,F27="FPA")," ",INDEX('Reference data'!$CI$6:$CI$250,'INPUT &amp; OUTPUT'!$AJ41))</f>
        <v xml:space="preserve"> </v>
      </c>
      <c r="J27" s="213" t="str">
        <f>IF(OR(I27=" ",H27=0),"",IF(I27="1.87 + 0.93/bed",1.87+H27*0.93,IF(I27="0.7 + 2.1/unit",0.7+2.1*H27,IF(I27="4.2 + 0.35/150m²",4.2+ROUNDUP((H27-300)/150,0)*0.35,IF(I27="2.8+2.8/100m²",2.8+ROUNDUP((H27-200)/100,0)*2.8,IF(I27="8.4+0.7/150m²",8.4+ROUNDUP((H27-300)/150,0)*0.7,H27*I27))))))</f>
        <v/>
      </c>
      <c r="K27" s="66"/>
      <c r="U27" s="64">
        <v>26</v>
      </c>
    </row>
    <row r="28" spans="1:23" ht="15.75" customHeight="1" x14ac:dyDescent="0.25">
      <c r="B28" s="10" t="str">
        <f>'INPUT &amp; OUTPUT'!G42</f>
        <v/>
      </c>
      <c r="C28" s="11"/>
      <c r="D28" s="11"/>
      <c r="E28" s="12"/>
      <c r="F28" s="982" t="str">
        <f>'INPUT &amp; OUTPUT'!I42</f>
        <v/>
      </c>
      <c r="G28" s="983" t="str">
        <f>'INPUT &amp; OUTPUT'!P38</f>
        <v/>
      </c>
      <c r="H28" s="337">
        <f>'INPUT &amp; OUTPUT'!J42</f>
        <v>0</v>
      </c>
      <c r="I28" s="251" t="str">
        <f>IF(OR(B28="",B28=0,F28="FPA")," ",INDEX('Reference data'!$CI$6:$CI$250,'INPUT &amp; OUTPUT'!$AJ42))</f>
        <v xml:space="preserve"> </v>
      </c>
      <c r="J28" s="213" t="str">
        <f>IF(OR(I28=" ",H28=0),"",IF(I28="1.87 + 0.93/bed",1.87+H28*0.93,IF(I28="0.7 + 2.1/unit",0.7+2.1*H28,IF(I28="4.2 + 0.35/150m²",4.2+ROUNDUP((H28-300)/150,0)*0.35,IF(I28="2.8+2.8/100m²",2.8+ROUNDUP((H28-200)/100,0)*2.8,IF(I28="8.4+0.7/150m²",8.4+ROUNDUP((H28-300)/150,0)*0.7,H28*I28))))))</f>
        <v/>
      </c>
      <c r="K28" s="66"/>
    </row>
    <row r="29" spans="1:23" ht="15.75" customHeight="1" x14ac:dyDescent="0.25">
      <c r="B29" s="984" t="s">
        <v>805</v>
      </c>
      <c r="C29" s="985"/>
      <c r="D29" s="985"/>
      <c r="E29" s="986"/>
      <c r="F29" s="252"/>
      <c r="G29" s="253"/>
      <c r="H29" s="250">
        <f>'INPUT &amp; OUTPUT'!J43</f>
        <v>0</v>
      </c>
      <c r="I29" s="250" t="str">
        <f>IF(OR(H29="",H29=0)," ",1)</f>
        <v xml:space="preserve"> </v>
      </c>
      <c r="J29" s="254" t="str">
        <f>+IF(I29=" ","",H29*I29)</f>
        <v/>
      </c>
      <c r="K29" s="66"/>
    </row>
    <row r="30" spans="1:23" x14ac:dyDescent="0.25">
      <c r="I30" s="67" t="s">
        <v>107</v>
      </c>
      <c r="J30" s="14">
        <f>SUM(J24:J29)</f>
        <v>0</v>
      </c>
      <c r="K30" s="66"/>
    </row>
    <row r="31" spans="1:23" x14ac:dyDescent="0.25">
      <c r="I31" s="67"/>
      <c r="J31" s="126"/>
      <c r="K31" s="66"/>
    </row>
    <row r="32" spans="1:23" x14ac:dyDescent="0.25">
      <c r="A32" s="61" t="s">
        <v>110</v>
      </c>
      <c r="B32" s="63" t="s">
        <v>210</v>
      </c>
      <c r="E32" s="68"/>
    </row>
    <row r="33" spans="1:11" ht="15" customHeight="1" x14ac:dyDescent="0.25">
      <c r="A33" s="61"/>
      <c r="B33" s="123">
        <f>+IF('INPUT &amp; OUTPUT'!$F$19="YES",IF($J$20&gt;$J$30,($J$20-$J$30)*M6,0),0)</f>
        <v>0</v>
      </c>
      <c r="C33" s="133" t="s">
        <v>317</v>
      </c>
      <c r="D33" s="127"/>
      <c r="E33" s="128"/>
      <c r="F33" s="128"/>
    </row>
    <row r="34" spans="1:11" ht="15" customHeight="1" x14ac:dyDescent="0.25">
      <c r="B34" s="123">
        <f>+IF('INPUT &amp; OUTPUT'!$F$19="YES",IF($J$20&gt;$J$30,($J$20-$J$30)*M7,0),0)</f>
        <v>0</v>
      </c>
      <c r="C34" s="133" t="s">
        <v>318</v>
      </c>
      <c r="D34" s="127"/>
      <c r="E34" s="128"/>
      <c r="F34" s="128"/>
      <c r="H34" s="129"/>
      <c r="J34" s="126"/>
      <c r="K34" s="126"/>
    </row>
    <row r="35" spans="1:11" ht="15" customHeight="1" x14ac:dyDescent="0.25">
      <c r="B35" s="123">
        <f>+IF('INPUT &amp; OUTPUT'!$F$19="YES",IF($J$20&gt;$J$30,($J$20-$J$30)*M8,0),0)</f>
        <v>0</v>
      </c>
      <c r="C35" s="133" t="s">
        <v>319</v>
      </c>
      <c r="D35" s="131"/>
      <c r="E35" s="128"/>
      <c r="F35" s="128"/>
      <c r="H35" s="129"/>
      <c r="J35" s="126"/>
      <c r="K35" s="126"/>
    </row>
    <row r="36" spans="1:11" ht="15" customHeight="1" x14ac:dyDescent="0.25">
      <c r="B36" s="227">
        <f>+IF('INPUT &amp; OUTPUT'!$F$19="YES",IF($J$20&gt;$J$30,($J$20-$J$30)*M9,0),0)</f>
        <v>0</v>
      </c>
      <c r="C36" s="133" t="s">
        <v>320</v>
      </c>
      <c r="D36" s="127"/>
      <c r="E36" s="128"/>
      <c r="F36" s="128"/>
      <c r="H36" s="129"/>
      <c r="J36" s="126"/>
      <c r="K36" s="126"/>
    </row>
    <row r="37" spans="1:11" ht="15" customHeight="1" x14ac:dyDescent="0.25">
      <c r="B37" s="132">
        <f>SUM(B33:B36)</f>
        <v>0</v>
      </c>
      <c r="C37" s="346">
        <f>+N6</f>
        <v>45627</v>
      </c>
      <c r="D37" s="99"/>
      <c r="E37" s="144" t="str">
        <f>+IF($J$20&lt;$J$30,"No refund for excess credit","")</f>
        <v/>
      </c>
      <c r="G37" s="130"/>
    </row>
    <row r="69" ht="12.75" customHeight="1" x14ac:dyDescent="0.25"/>
  </sheetData>
  <sheetProtection password="CDF4" sheet="1" objects="1"/>
  <mergeCells count="19">
    <mergeCell ref="B19:E19"/>
    <mergeCell ref="B29:E29"/>
    <mergeCell ref="B6:C9"/>
    <mergeCell ref="F17:G17"/>
    <mergeCell ref="H4:K4"/>
    <mergeCell ref="F18:G18"/>
    <mergeCell ref="F15:G15"/>
    <mergeCell ref="B4:C5"/>
    <mergeCell ref="D4:G5"/>
    <mergeCell ref="M4:N4"/>
    <mergeCell ref="F28:G28"/>
    <mergeCell ref="J5:K5"/>
    <mergeCell ref="F16:G16"/>
    <mergeCell ref="F24:G24"/>
    <mergeCell ref="F25:G25"/>
    <mergeCell ref="F27:G27"/>
    <mergeCell ref="F26:G26"/>
    <mergeCell ref="L4:L5"/>
    <mergeCell ref="F14:G14"/>
  </mergeCells>
  <phoneticPr fontId="4" type="noConversion"/>
  <dataValidations disablePrompts="1" count="1">
    <dataValidation type="list" allowBlank="1" showInputMessage="1" showErrorMessage="1" sqref="L3" xr:uid="{00000000-0002-0000-0500-000000000000}">
      <formula1>#REF!</formula1>
    </dataValidation>
  </dataValidations>
  <pageMargins left="0.74803149606299213" right="0.35433070866141736" top="0.98425196850393704" bottom="0.39370078740157483" header="0.51181102362204722" footer="0.51181102362204722"/>
  <pageSetup paperSize="9" scale="83"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Z13"/>
  <sheetViews>
    <sheetView showGridLines="0" showZeros="0" zoomScale="75" zoomScaleNormal="75" workbookViewId="0"/>
  </sheetViews>
  <sheetFormatPr defaultColWidth="9.109375" defaultRowHeight="13.2" x14ac:dyDescent="0.25"/>
  <cols>
    <col min="1" max="1" width="4.88671875" style="40" customWidth="1"/>
    <col min="2" max="7" width="11.6640625" style="40" customWidth="1"/>
    <col min="8" max="8" width="11.88671875" style="40" customWidth="1"/>
    <col min="9" max="11" width="11.6640625" style="40" customWidth="1"/>
    <col min="12" max="24" width="9.109375" style="40"/>
    <col min="25" max="25" width="9.33203125" style="40" customWidth="1"/>
    <col min="26" max="26" width="9.109375" style="40" customWidth="1"/>
    <col min="27" max="16384" width="9.109375" style="40"/>
  </cols>
  <sheetData>
    <row r="1" spans="1:26" ht="15.6" x14ac:dyDescent="0.3">
      <c r="A1" s="77" t="s">
        <v>321</v>
      </c>
      <c r="L1" s="78"/>
    </row>
    <row r="2" spans="1:26" ht="69.75" customHeight="1" x14ac:dyDescent="0.3">
      <c r="A2" s="77"/>
      <c r="L2" s="79"/>
    </row>
    <row r="3" spans="1:26" x14ac:dyDescent="0.25">
      <c r="A3" s="61" t="s">
        <v>113</v>
      </c>
      <c r="B3" s="63" t="s">
        <v>791</v>
      </c>
      <c r="E3" s="338">
        <f>IF('INPUT &amp; OUTPUT'!$AJ$14=3,IF(SUM('INPUT &amp; OUTPUT'!W26:W31)&gt;SUM('INPUT &amp; OUTPUT'!W38:W43),SUM('INPUT &amp; OUTPUT'!W26:W31)-SUM('INPUT &amp; OUTPUT'!W38:W43),0),0)</f>
        <v>0</v>
      </c>
      <c r="F3" s="40" t="str">
        <f>IF('INPUT &amp; OUTPUT'!AK26="","",IF(AND('INPUT &amp; OUTPUT'!$AK$14="Reconfiguration of Lot",'INPUT &amp; OUTPUT'!AK26&lt;&gt;0,'INPUT &amp; OUTPUT'!AK26&lt;&gt;"Rural 10",'INPUT &amp; OUTPUT'!AK26&lt;&gt;"Rural 40",'INPUT &amp; OUTPUT'!AK26&lt;&gt;"Rural 400"),"lot",""))</f>
        <v/>
      </c>
    </row>
    <row r="4" spans="1:26" x14ac:dyDescent="0.25">
      <c r="A4" s="61"/>
      <c r="B4" s="63"/>
    </row>
    <row r="5" spans="1:26" ht="33.75" customHeight="1" x14ac:dyDescent="0.25">
      <c r="A5" s="61" t="s">
        <v>108</v>
      </c>
      <c r="B5" s="63" t="s">
        <v>119</v>
      </c>
      <c r="Z5" s="64"/>
    </row>
    <row r="6" spans="1:26" ht="6.75" customHeight="1" x14ac:dyDescent="0.25"/>
    <row r="7" spans="1:26" x14ac:dyDescent="0.25">
      <c r="A7" s="61"/>
      <c r="B7" s="907" t="s">
        <v>100</v>
      </c>
      <c r="C7" s="908"/>
      <c r="D7" s="908"/>
      <c r="E7" s="909"/>
      <c r="F7" s="902" t="s">
        <v>112</v>
      </c>
      <c r="G7" s="918"/>
      <c r="H7" s="903"/>
      <c r="I7" s="916" t="s">
        <v>123</v>
      </c>
      <c r="J7" s="902" t="s">
        <v>124</v>
      </c>
      <c r="K7" s="903"/>
    </row>
    <row r="8" spans="1:26" x14ac:dyDescent="0.25">
      <c r="B8" s="913"/>
      <c r="C8" s="914"/>
      <c r="D8" s="914"/>
      <c r="E8" s="915"/>
      <c r="F8" s="22" t="s">
        <v>120</v>
      </c>
      <c r="G8" s="22" t="s">
        <v>101</v>
      </c>
      <c r="H8" s="22" t="s">
        <v>218</v>
      </c>
      <c r="I8" s="917"/>
      <c r="J8" s="6" t="s">
        <v>115</v>
      </c>
      <c r="K8" s="6" t="s">
        <v>101</v>
      </c>
    </row>
    <row r="9" spans="1:26" ht="21" customHeight="1" x14ac:dyDescent="0.25">
      <c r="B9" s="10" t="s">
        <v>205</v>
      </c>
      <c r="C9" s="11"/>
      <c r="D9" s="11"/>
      <c r="E9" s="12"/>
      <c r="F9" s="8">
        <v>2200</v>
      </c>
      <c r="G9" s="341" t="s">
        <v>223</v>
      </c>
      <c r="H9" s="143">
        <v>97.2</v>
      </c>
      <c r="I9" s="9">
        <f>'INPUT &amp; OUTPUT'!$T$10/Park!$H$9</f>
        <v>1.4516460905349793</v>
      </c>
      <c r="J9" s="8">
        <f>+F9*I9</f>
        <v>3193.6213991769546</v>
      </c>
      <c r="K9" s="342">
        <f>'INPUT &amp; OUTPUT'!$T$7</f>
        <v>45627</v>
      </c>
    </row>
    <row r="10" spans="1:26" x14ac:dyDescent="0.25">
      <c r="F10" s="80"/>
      <c r="G10" s="65"/>
      <c r="H10" s="65"/>
    </row>
    <row r="12" spans="1:26" x14ac:dyDescent="0.25">
      <c r="A12" s="61" t="s">
        <v>109</v>
      </c>
      <c r="B12" s="63" t="s">
        <v>210</v>
      </c>
    </row>
    <row r="13" spans="1:26" ht="19.5" customHeight="1" x14ac:dyDescent="0.25">
      <c r="A13" s="61"/>
      <c r="B13" s="87">
        <f>+E3*J9</f>
        <v>0</v>
      </c>
      <c r="C13" s="343">
        <f>+K9</f>
        <v>45627</v>
      </c>
    </row>
  </sheetData>
  <sheetProtection password="CDF4" sheet="1"/>
  <mergeCells count="4">
    <mergeCell ref="J7:K7"/>
    <mergeCell ref="B7:E8"/>
    <mergeCell ref="I7:I8"/>
    <mergeCell ref="F7:H7"/>
  </mergeCells>
  <phoneticPr fontId="4" type="noConversion"/>
  <pageMargins left="0.74803149606299213" right="0.15748031496062992" top="0.98425196850393704" bottom="0.39370078740157483" header="0.51181102362204722"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S188"/>
  <sheetViews>
    <sheetView showZeros="0" zoomScale="75" zoomScaleNormal="75" workbookViewId="0">
      <selection sqref="A1:I1"/>
    </sheetView>
  </sheetViews>
  <sheetFormatPr defaultColWidth="9.109375" defaultRowHeight="13.2" x14ac:dyDescent="0.25"/>
  <cols>
    <col min="1" max="1" width="5.109375" style="40" customWidth="1"/>
    <col min="2" max="2" width="11.44140625" style="40" customWidth="1"/>
    <col min="3" max="3" width="11.33203125" style="40" bestFit="1" customWidth="1"/>
    <col min="4" max="4" width="11.33203125" style="40" customWidth="1"/>
    <col min="5" max="7" width="9.109375" style="40"/>
    <col min="8" max="8" width="11.5546875" style="40" customWidth="1"/>
    <col min="9" max="9" width="11.88671875" style="40" customWidth="1"/>
    <col min="10" max="13" width="9.109375" style="40"/>
    <col min="14" max="14" width="12.109375" style="40" customWidth="1"/>
    <col min="15" max="15" width="12" style="40" customWidth="1"/>
    <col min="16" max="16" width="11.88671875" style="40" customWidth="1"/>
    <col min="17" max="18" width="9.109375" style="40"/>
    <col min="19" max="19" width="9.109375" style="40" customWidth="1"/>
    <col min="20" max="21" width="9.109375" style="40"/>
    <col min="22" max="22" width="12.109375" style="40" customWidth="1"/>
    <col min="23" max="23" width="16.44140625" style="40" customWidth="1"/>
    <col min="24" max="16384" width="9.109375" style="40"/>
  </cols>
  <sheetData>
    <row r="1" spans="1:19" ht="18.75" customHeight="1" x14ac:dyDescent="0.25">
      <c r="A1" s="989" t="s">
        <v>322</v>
      </c>
      <c r="B1" s="989"/>
      <c r="C1" s="989"/>
      <c r="D1" s="989"/>
      <c r="E1" s="989"/>
      <c r="F1" s="989"/>
      <c r="G1" s="989"/>
      <c r="H1" s="989"/>
      <c r="I1" s="989"/>
      <c r="J1" s="82"/>
      <c r="N1" s="61"/>
    </row>
    <row r="2" spans="1:19" ht="87" customHeight="1" x14ac:dyDescent="0.25">
      <c r="A2" s="81"/>
      <c r="B2" s="81"/>
      <c r="C2" s="81"/>
      <c r="D2" s="81"/>
      <c r="E2" s="81"/>
      <c r="F2" s="81"/>
      <c r="G2" s="81"/>
      <c r="H2" s="81"/>
      <c r="I2" s="81"/>
      <c r="J2" s="82"/>
    </row>
    <row r="3" spans="1:19" ht="15" customHeight="1" x14ac:dyDescent="0.25">
      <c r="A3" s="81"/>
      <c r="B3" s="63"/>
      <c r="C3" s="81"/>
      <c r="D3" s="81"/>
      <c r="E3" s="81"/>
      <c r="F3" s="81"/>
      <c r="G3" s="81"/>
      <c r="H3" s="81"/>
    </row>
    <row r="4" spans="1:19" ht="15" customHeight="1" x14ac:dyDescent="0.25">
      <c r="A4" s="81"/>
      <c r="B4" s="63"/>
      <c r="C4" s="81"/>
      <c r="D4" s="81"/>
      <c r="E4" s="81"/>
      <c r="F4" s="81"/>
      <c r="G4" s="81"/>
      <c r="H4" s="81"/>
    </row>
    <row r="5" spans="1:19" ht="15" customHeight="1" x14ac:dyDescent="0.25">
      <c r="A5" s="155" t="s">
        <v>113</v>
      </c>
      <c r="B5" s="63" t="s">
        <v>119</v>
      </c>
    </row>
    <row r="6" spans="1:19" ht="15" customHeight="1" x14ac:dyDescent="0.25">
      <c r="B6" s="907" t="s">
        <v>100</v>
      </c>
      <c r="C6" s="908"/>
      <c r="D6" s="908"/>
      <c r="E6" s="909"/>
      <c r="F6" s="902" t="s">
        <v>112</v>
      </c>
      <c r="G6" s="918"/>
      <c r="H6" s="992"/>
      <c r="I6" s="916" t="s">
        <v>123</v>
      </c>
      <c r="J6" s="902" t="s">
        <v>124</v>
      </c>
      <c r="K6" s="903"/>
    </row>
    <row r="7" spans="1:19" ht="15" customHeight="1" x14ac:dyDescent="0.25">
      <c r="B7" s="913"/>
      <c r="C7" s="914"/>
      <c r="D7" s="914"/>
      <c r="E7" s="915"/>
      <c r="F7" s="6" t="s">
        <v>209</v>
      </c>
      <c r="G7" s="6" t="s">
        <v>101</v>
      </c>
      <c r="H7" s="6" t="s">
        <v>218</v>
      </c>
      <c r="I7" s="917"/>
      <c r="J7" s="6" t="str">
        <f>+F7</f>
        <v>$/DU</v>
      </c>
      <c r="K7" s="6" t="s">
        <v>101</v>
      </c>
    </row>
    <row r="8" spans="1:19" ht="15" customHeight="1" x14ac:dyDescent="0.25">
      <c r="B8" s="10" t="s">
        <v>208</v>
      </c>
      <c r="C8" s="11"/>
      <c r="D8" s="11"/>
      <c r="E8" s="12"/>
      <c r="F8" s="8">
        <v>359</v>
      </c>
      <c r="G8" s="21" t="s">
        <v>222</v>
      </c>
      <c r="H8" s="19">
        <v>91.8</v>
      </c>
      <c r="I8" s="9">
        <f>'INPUT &amp; OUTPUT'!$T$10/Pathways!H8</f>
        <v>1.537037037037037</v>
      </c>
      <c r="J8" s="8">
        <f>+F8*I8</f>
        <v>551.7962962962963</v>
      </c>
      <c r="K8" s="342">
        <f>'INPUT &amp; OUTPUT'!$T$7</f>
        <v>45627</v>
      </c>
      <c r="S8" s="64"/>
    </row>
    <row r="9" spans="1:19" ht="15" customHeight="1" x14ac:dyDescent="0.25">
      <c r="G9" s="329" t="s">
        <v>839</v>
      </c>
    </row>
    <row r="10" spans="1:19" ht="15" customHeight="1" x14ac:dyDescent="0.25">
      <c r="A10" s="81"/>
      <c r="B10" s="63"/>
      <c r="C10" s="81"/>
      <c r="D10" s="81"/>
      <c r="E10" s="81"/>
      <c r="F10" s="81"/>
      <c r="G10" s="81"/>
      <c r="H10" s="81"/>
      <c r="I10" s="81"/>
      <c r="J10" s="82"/>
    </row>
    <row r="11" spans="1:19" x14ac:dyDescent="0.25">
      <c r="A11" s="155" t="s">
        <v>108</v>
      </c>
      <c r="B11" s="63" t="s">
        <v>308</v>
      </c>
    </row>
    <row r="12" spans="1:19" x14ac:dyDescent="0.25">
      <c r="B12" s="2" t="s">
        <v>103</v>
      </c>
      <c r="C12" s="3"/>
      <c r="D12" s="3"/>
      <c r="E12" s="4"/>
      <c r="F12" s="2" t="s">
        <v>105</v>
      </c>
      <c r="G12" s="5"/>
      <c r="H12" s="6" t="s">
        <v>104</v>
      </c>
      <c r="I12" s="7" t="s">
        <v>696</v>
      </c>
      <c r="J12" s="6" t="s">
        <v>697</v>
      </c>
    </row>
    <row r="13" spans="1:19" ht="15" customHeight="1" x14ac:dyDescent="0.25">
      <c r="B13" s="10" t="str">
        <f>'INPUT &amp; OUTPUT'!O26</f>
        <v/>
      </c>
      <c r="C13" s="11"/>
      <c r="D13" s="11"/>
      <c r="E13" s="12"/>
      <c r="F13" s="990" t="str">
        <f>'INPUT &amp; OUTPUT'!P26</f>
        <v/>
      </c>
      <c r="G13" s="991"/>
      <c r="H13" s="338">
        <f>'INPUT &amp; OUTPUT'!Q26</f>
        <v>0</v>
      </c>
      <c r="I13" s="232" t="str">
        <f>IF(OR(F13="",F13="FPA",F13=0)," ",INDEX('Reference data'!CO$6:CO$250,'INPUT &amp; OUTPUT'!$AJ26))</f>
        <v xml:space="preserve"> </v>
      </c>
      <c r="J13" s="213" t="str">
        <f>+IF(OR(I13=" ",F13="N/A"),"",H13*I13)</f>
        <v/>
      </c>
      <c r="S13" s="64"/>
    </row>
    <row r="14" spans="1:19" ht="15" customHeight="1" x14ac:dyDescent="0.25">
      <c r="B14" s="10" t="str">
        <f>'INPUT &amp; OUTPUT'!O27</f>
        <v/>
      </c>
      <c r="C14" s="11"/>
      <c r="D14" s="11"/>
      <c r="E14" s="12"/>
      <c r="F14" s="990" t="str">
        <f>'INPUT &amp; OUTPUT'!P27</f>
        <v/>
      </c>
      <c r="G14" s="991"/>
      <c r="H14" s="338">
        <f>'INPUT &amp; OUTPUT'!Q27</f>
        <v>0</v>
      </c>
      <c r="I14" s="232" t="str">
        <f>IF(OR(F14="",F14="FPA",F14=0)," ",INDEX('Reference data'!CO$6:CO$250,'INPUT &amp; OUTPUT'!$AJ27))</f>
        <v xml:space="preserve"> </v>
      </c>
      <c r="J14" s="213" t="str">
        <f>+IF(OR(I14=" ",F14="N/A"),"",H14*I14)</f>
        <v/>
      </c>
      <c r="S14" s="64"/>
    </row>
    <row r="15" spans="1:19" ht="15" customHeight="1" x14ac:dyDescent="0.25">
      <c r="B15" s="10" t="str">
        <f>'INPUT &amp; OUTPUT'!O28</f>
        <v/>
      </c>
      <c r="C15" s="11"/>
      <c r="D15" s="11"/>
      <c r="E15" s="12"/>
      <c r="F15" s="990" t="str">
        <f>'INPUT &amp; OUTPUT'!P28</f>
        <v/>
      </c>
      <c r="G15" s="991"/>
      <c r="H15" s="338">
        <f>'INPUT &amp; OUTPUT'!Q28</f>
        <v>0</v>
      </c>
      <c r="I15" s="232" t="str">
        <f>IF(OR(F15="",F15="FPA",F15=0)," ",INDEX('Reference data'!CO$6:CO$250,'INPUT &amp; OUTPUT'!$AJ28))</f>
        <v xml:space="preserve"> </v>
      </c>
      <c r="J15" s="213" t="str">
        <f>+IF(OR(I15=" ",F15="N/A"),"",H15*I15)</f>
        <v/>
      </c>
      <c r="S15" s="64"/>
    </row>
    <row r="16" spans="1:19" ht="15" customHeight="1" x14ac:dyDescent="0.25">
      <c r="B16" s="10" t="str">
        <f>'INPUT &amp; OUTPUT'!O29</f>
        <v/>
      </c>
      <c r="C16" s="11"/>
      <c r="D16" s="11"/>
      <c r="E16" s="12"/>
      <c r="F16" s="990" t="str">
        <f>'INPUT &amp; OUTPUT'!P29</f>
        <v/>
      </c>
      <c r="G16" s="991"/>
      <c r="H16" s="338">
        <f>'INPUT &amp; OUTPUT'!Q29</f>
        <v>0</v>
      </c>
      <c r="I16" s="232" t="str">
        <f>IF(OR(F16="",F16="FPA",F16=0)," ",INDEX('Reference data'!CO$6:CO$250,'INPUT &amp; OUTPUT'!$AJ29))</f>
        <v xml:space="preserve"> </v>
      </c>
      <c r="J16" s="213" t="str">
        <f>+IF(OR(I16=" ",F16="N/A"),"",H16*I16)</f>
        <v/>
      </c>
      <c r="S16" s="64"/>
    </row>
    <row r="17" spans="1:19" ht="15" customHeight="1" x14ac:dyDescent="0.25">
      <c r="B17" s="10" t="str">
        <f>'INPUT &amp; OUTPUT'!O30</f>
        <v/>
      </c>
      <c r="C17" s="11"/>
      <c r="D17" s="11"/>
      <c r="E17" s="12"/>
      <c r="F17" s="990" t="str">
        <f>'INPUT &amp; OUTPUT'!P30</f>
        <v/>
      </c>
      <c r="G17" s="991"/>
      <c r="H17" s="338">
        <f>'INPUT &amp; OUTPUT'!Q30</f>
        <v>0</v>
      </c>
      <c r="I17" s="232" t="str">
        <f>IF(OR(F17="",F17="FPA",F17=0)," ",INDEX('Reference data'!CO$6:CO$250,'INPUT &amp; OUTPUT'!$AJ30))</f>
        <v xml:space="preserve"> </v>
      </c>
      <c r="J17" s="213" t="str">
        <f>+IF(OR(I17=" ",F17="N/A"),"",H17*I17)</f>
        <v/>
      </c>
      <c r="S17" s="64"/>
    </row>
    <row r="18" spans="1:19" ht="15" customHeight="1" x14ac:dyDescent="0.25">
      <c r="B18" s="974" t="s">
        <v>805</v>
      </c>
      <c r="C18" s="993"/>
      <c r="D18" s="993"/>
      <c r="E18" s="994"/>
      <c r="F18" s="995" t="str">
        <f>'INPUT &amp; OUTPUT'!P31</f>
        <v/>
      </c>
      <c r="G18" s="996"/>
      <c r="H18" s="233">
        <f>'INPUT &amp; OUTPUT'!Q31</f>
        <v>0</v>
      </c>
      <c r="I18" s="233" t="str">
        <f>IF(OR(H18="",H18=0)," ",1)</f>
        <v xml:space="preserve"> </v>
      </c>
      <c r="J18" s="214" t="str">
        <f>+IF(I18=" ","",H18*I18)</f>
        <v/>
      </c>
    </row>
    <row r="19" spans="1:19" x14ac:dyDescent="0.25">
      <c r="H19" s="62"/>
      <c r="I19" s="208" t="s">
        <v>106</v>
      </c>
      <c r="J19" s="14">
        <f>SUM(J13:J18)</f>
        <v>0</v>
      </c>
    </row>
    <row r="20" spans="1:19" x14ac:dyDescent="0.25">
      <c r="H20" s="62"/>
      <c r="I20" s="62"/>
    </row>
    <row r="21" spans="1:19" x14ac:dyDescent="0.25">
      <c r="A21" s="155" t="s">
        <v>109</v>
      </c>
      <c r="B21" s="63" t="s">
        <v>309</v>
      </c>
      <c r="H21" s="62"/>
      <c r="I21" s="62"/>
    </row>
    <row r="22" spans="1:19" x14ac:dyDescent="0.25">
      <c r="B22" s="2" t="s">
        <v>103</v>
      </c>
      <c r="C22" s="3"/>
      <c r="D22" s="3"/>
      <c r="E22" s="4"/>
      <c r="F22" s="2" t="s">
        <v>105</v>
      </c>
      <c r="G22" s="5"/>
      <c r="H22" s="6" t="s">
        <v>104</v>
      </c>
      <c r="I22" s="7" t="str">
        <f>+I12</f>
        <v>ED/unit</v>
      </c>
      <c r="J22" s="6" t="str">
        <f>+J12</f>
        <v>ED's</v>
      </c>
    </row>
    <row r="23" spans="1:19" ht="15" customHeight="1" x14ac:dyDescent="0.25">
      <c r="B23" s="10" t="str">
        <f>'INPUT &amp; OUTPUT'!O38</f>
        <v/>
      </c>
      <c r="C23" s="11"/>
      <c r="D23" s="11"/>
      <c r="E23" s="12"/>
      <c r="F23" s="990" t="str">
        <f>'INPUT &amp; OUTPUT'!P38</f>
        <v/>
      </c>
      <c r="G23" s="991"/>
      <c r="H23" s="338">
        <f>'INPUT &amp; OUTPUT'!Q38</f>
        <v>0</v>
      </c>
      <c r="I23" s="232" t="str">
        <f>IF(OR(F23="",F23="FPA",F23=0)," ",INDEX('Reference data'!CO$6:CO$250,'INPUT &amp; OUTPUT'!$AJ38))</f>
        <v xml:space="preserve"> </v>
      </c>
      <c r="J23" s="213" t="str">
        <f>+IF(OR(I23=" ",F23="N/A"),"",H23*I23)</f>
        <v/>
      </c>
      <c r="S23" s="64"/>
    </row>
    <row r="24" spans="1:19" ht="15" customHeight="1" x14ac:dyDescent="0.25">
      <c r="B24" s="10" t="str">
        <f>'INPUT &amp; OUTPUT'!O39</f>
        <v/>
      </c>
      <c r="C24" s="11"/>
      <c r="D24" s="11"/>
      <c r="E24" s="12"/>
      <c r="F24" s="990" t="str">
        <f>'INPUT &amp; OUTPUT'!P39</f>
        <v/>
      </c>
      <c r="G24" s="991"/>
      <c r="H24" s="338">
        <f>'INPUT &amp; OUTPUT'!Q39</f>
        <v>0</v>
      </c>
      <c r="I24" s="232" t="str">
        <f>IF(OR(F24="",F24="FPA",F24=0)," ",INDEX('Reference data'!CO$6:CO$250,'INPUT &amp; OUTPUT'!$AJ39))</f>
        <v xml:space="preserve"> </v>
      </c>
      <c r="J24" s="213" t="str">
        <f>+IF(OR(I24=" ",F24="N/A"),"",H24*I24)</f>
        <v/>
      </c>
      <c r="S24" s="64"/>
    </row>
    <row r="25" spans="1:19" ht="15" customHeight="1" x14ac:dyDescent="0.25">
      <c r="B25" s="10" t="str">
        <f>'INPUT &amp; OUTPUT'!O40</f>
        <v/>
      </c>
      <c r="C25" s="11"/>
      <c r="D25" s="11"/>
      <c r="E25" s="12"/>
      <c r="F25" s="990" t="str">
        <f>'INPUT &amp; OUTPUT'!P40</f>
        <v/>
      </c>
      <c r="G25" s="991"/>
      <c r="H25" s="338">
        <f>'INPUT &amp; OUTPUT'!Q40</f>
        <v>0</v>
      </c>
      <c r="I25" s="232" t="str">
        <f>IF(OR(F25="",F25="FPA",F25=0)," ",INDEX('Reference data'!CO$6:CO$250,'INPUT &amp; OUTPUT'!$AJ40))</f>
        <v xml:space="preserve"> </v>
      </c>
      <c r="J25" s="213" t="str">
        <f>+IF(OR(I25=" ",F25="N/A"),"",H25*I25)</f>
        <v/>
      </c>
      <c r="S25" s="64"/>
    </row>
    <row r="26" spans="1:19" ht="15" customHeight="1" x14ac:dyDescent="0.25">
      <c r="B26" s="10" t="str">
        <f>'INPUT &amp; OUTPUT'!O41</f>
        <v/>
      </c>
      <c r="C26" s="11"/>
      <c r="D26" s="11"/>
      <c r="E26" s="12"/>
      <c r="F26" s="990" t="str">
        <f>'INPUT &amp; OUTPUT'!P41</f>
        <v/>
      </c>
      <c r="G26" s="991"/>
      <c r="H26" s="338">
        <f>'INPUT &amp; OUTPUT'!Q41</f>
        <v>0</v>
      </c>
      <c r="I26" s="232" t="str">
        <f>IF(OR(F26="",F26="FPA",F26=0)," ",INDEX('Reference data'!CO$6:CO$250,'INPUT &amp; OUTPUT'!$AJ41))</f>
        <v xml:space="preserve"> </v>
      </c>
      <c r="J26" s="213" t="str">
        <f>+IF(OR(I26=" ",F26="N/A"),"",H26*I26)</f>
        <v/>
      </c>
      <c r="S26" s="64"/>
    </row>
    <row r="27" spans="1:19" ht="15" customHeight="1" x14ac:dyDescent="0.25">
      <c r="B27" s="10" t="str">
        <f>'INPUT &amp; OUTPUT'!O42</f>
        <v/>
      </c>
      <c r="C27" s="11"/>
      <c r="D27" s="11"/>
      <c r="E27" s="12"/>
      <c r="F27" s="990" t="str">
        <f>'INPUT &amp; OUTPUT'!P42</f>
        <v/>
      </c>
      <c r="G27" s="991"/>
      <c r="H27" s="338">
        <f>'INPUT &amp; OUTPUT'!Q42</f>
        <v>0</v>
      </c>
      <c r="I27" s="232" t="str">
        <f>IF(OR(F27="",F27="FPA",F27=0)," ",INDEX('Reference data'!CO$6:CO$250,'INPUT &amp; OUTPUT'!$AJ42))</f>
        <v xml:space="preserve"> </v>
      </c>
      <c r="J27" s="213" t="str">
        <f>+IF(OR(I27=" ",F27="N/A"),"",H27*I27)</f>
        <v/>
      </c>
      <c r="S27" s="64"/>
    </row>
    <row r="28" spans="1:19" ht="15" customHeight="1" x14ac:dyDescent="0.25">
      <c r="B28" s="974" t="s">
        <v>805</v>
      </c>
      <c r="C28" s="993"/>
      <c r="D28" s="993"/>
      <c r="E28" s="994"/>
      <c r="F28" s="995" t="str">
        <f>'INPUT &amp; OUTPUT'!P39</f>
        <v/>
      </c>
      <c r="G28" s="996"/>
      <c r="H28" s="233">
        <f>'INPUT &amp; OUTPUT'!Q43</f>
        <v>0</v>
      </c>
      <c r="I28" s="233" t="str">
        <f>IF(OR(H28="",H28=0)," ",1)</f>
        <v xml:space="preserve"> </v>
      </c>
      <c r="J28" s="214" t="str">
        <f>+IF(I28=" ","",H28*I28)</f>
        <v/>
      </c>
    </row>
    <row r="29" spans="1:19" x14ac:dyDescent="0.25">
      <c r="I29" s="67" t="s">
        <v>107</v>
      </c>
      <c r="J29" s="14">
        <f>SUM(J23:J28)</f>
        <v>0</v>
      </c>
    </row>
    <row r="31" spans="1:19" x14ac:dyDescent="0.25">
      <c r="A31" s="155" t="s">
        <v>110</v>
      </c>
      <c r="B31" s="63" t="s">
        <v>210</v>
      </c>
    </row>
    <row r="32" spans="1:19" ht="18.75" customHeight="1" x14ac:dyDescent="0.25">
      <c r="B32" s="136">
        <f>+IF(J19&gt;J29,(J19-J29)*J8,0)</f>
        <v>0</v>
      </c>
      <c r="C32" s="347">
        <f>+K8</f>
        <v>45627</v>
      </c>
      <c r="E32" s="137"/>
      <c r="H32" s="69" t="str">
        <f>+IF(J29&gt;J19,"No credit in excess of the demand is given","")</f>
        <v/>
      </c>
    </row>
    <row r="33" spans="1:3" x14ac:dyDescent="0.25">
      <c r="A33" s="61"/>
      <c r="B33" s="61"/>
      <c r="C33" s="69"/>
    </row>
    <row r="34" spans="1:3" x14ac:dyDescent="0.25">
      <c r="A34" s="61"/>
      <c r="B34" s="61"/>
      <c r="C34" s="69"/>
    </row>
    <row r="35" spans="1:3" x14ac:dyDescent="0.25">
      <c r="A35" s="61"/>
      <c r="B35" s="61"/>
      <c r="C35" s="69"/>
    </row>
    <row r="36" spans="1:3" x14ac:dyDescent="0.25">
      <c r="A36" s="61"/>
      <c r="B36" s="61"/>
      <c r="C36" s="69"/>
    </row>
    <row r="37" spans="1:3" x14ac:dyDescent="0.25">
      <c r="A37" s="61"/>
      <c r="B37" s="61"/>
      <c r="C37" s="69"/>
    </row>
    <row r="38" spans="1:3" x14ac:dyDescent="0.25">
      <c r="A38" s="61"/>
      <c r="B38" s="61"/>
      <c r="C38" s="69"/>
    </row>
    <row r="39" spans="1:3" x14ac:dyDescent="0.25">
      <c r="A39" s="61"/>
      <c r="B39" s="61"/>
      <c r="C39" s="69"/>
    </row>
    <row r="40" spans="1:3" x14ac:dyDescent="0.25">
      <c r="A40" s="61"/>
      <c r="B40" s="61"/>
      <c r="C40" s="69"/>
    </row>
    <row r="41" spans="1:3" x14ac:dyDescent="0.25">
      <c r="A41" s="61"/>
      <c r="B41" s="61"/>
      <c r="C41" s="69"/>
    </row>
    <row r="42" spans="1:3" x14ac:dyDescent="0.25">
      <c r="A42" s="61"/>
      <c r="B42" s="61"/>
      <c r="C42" s="69"/>
    </row>
    <row r="43" spans="1:3" x14ac:dyDescent="0.25">
      <c r="A43" s="61"/>
      <c r="B43" s="61"/>
      <c r="C43" s="69"/>
    </row>
    <row r="44" spans="1:3" x14ac:dyDescent="0.25">
      <c r="A44" s="61"/>
      <c r="B44" s="61"/>
      <c r="C44" s="69"/>
    </row>
    <row r="45" spans="1:3" x14ac:dyDescent="0.25">
      <c r="A45" s="61"/>
      <c r="B45" s="61"/>
      <c r="C45" s="69"/>
    </row>
    <row r="46" spans="1:3" x14ac:dyDescent="0.25">
      <c r="A46" s="61"/>
      <c r="B46" s="61"/>
      <c r="C46" s="69"/>
    </row>
    <row r="47" spans="1:3" x14ac:dyDescent="0.25">
      <c r="A47" s="61"/>
      <c r="B47" s="61"/>
      <c r="C47" s="69"/>
    </row>
    <row r="48" spans="1:3" x14ac:dyDescent="0.25">
      <c r="A48" s="61"/>
      <c r="B48" s="61"/>
      <c r="C48" s="69"/>
    </row>
    <row r="49" spans="1:18" x14ac:dyDescent="0.25">
      <c r="A49" s="61"/>
      <c r="B49" s="61"/>
      <c r="C49" s="69"/>
    </row>
    <row r="50" spans="1:18" x14ac:dyDescent="0.25">
      <c r="A50" s="61"/>
      <c r="B50" s="61"/>
      <c r="C50" s="69"/>
    </row>
    <row r="51" spans="1:18" x14ac:dyDescent="0.25">
      <c r="A51" s="61"/>
      <c r="B51" s="61"/>
      <c r="C51" s="69"/>
    </row>
    <row r="52" spans="1:18" x14ac:dyDescent="0.25">
      <c r="A52" s="61"/>
      <c r="B52" s="61"/>
      <c r="C52" s="69"/>
    </row>
    <row r="53" spans="1:18" x14ac:dyDescent="0.25">
      <c r="A53" s="61"/>
      <c r="B53" s="61"/>
      <c r="C53" s="69"/>
    </row>
    <row r="54" spans="1:18" x14ac:dyDescent="0.25">
      <c r="A54" s="61"/>
      <c r="B54" s="61"/>
      <c r="C54" s="69"/>
    </row>
    <row r="55" spans="1:18" x14ac:dyDescent="0.25">
      <c r="A55" s="61"/>
      <c r="B55" s="61"/>
      <c r="C55" s="69"/>
    </row>
    <row r="56" spans="1:18" x14ac:dyDescent="0.25">
      <c r="A56" s="61"/>
      <c r="B56" s="61"/>
      <c r="C56" s="69"/>
    </row>
    <row r="59" spans="1:18" x14ac:dyDescent="0.25">
      <c r="B59" s="61"/>
      <c r="C59" s="61"/>
      <c r="D59" s="61"/>
      <c r="E59" s="61"/>
      <c r="F59" s="61"/>
      <c r="G59" s="61"/>
      <c r="H59" s="61"/>
      <c r="I59" s="61"/>
      <c r="J59" s="61"/>
      <c r="K59" s="61"/>
      <c r="L59" s="61"/>
      <c r="M59" s="61"/>
      <c r="N59" s="61"/>
      <c r="O59" s="61"/>
      <c r="P59" s="61"/>
      <c r="Q59" s="61"/>
      <c r="R59" s="61"/>
    </row>
    <row r="60" spans="1:18" x14ac:dyDescent="0.25">
      <c r="B60" s="61"/>
      <c r="C60" s="61"/>
      <c r="D60" s="61"/>
      <c r="E60" s="61"/>
      <c r="F60" s="61"/>
      <c r="G60" s="61"/>
      <c r="H60" s="61"/>
      <c r="I60" s="61"/>
      <c r="J60" s="61"/>
      <c r="K60" s="61"/>
      <c r="L60" s="61"/>
      <c r="M60" s="61"/>
      <c r="N60" s="61"/>
      <c r="O60" s="61"/>
      <c r="P60" s="61"/>
      <c r="Q60" s="61"/>
      <c r="R60" s="61"/>
    </row>
    <row r="61" spans="1:18" x14ac:dyDescent="0.25">
      <c r="B61" s="61"/>
      <c r="C61" s="61"/>
      <c r="D61" s="61"/>
      <c r="E61" s="61"/>
      <c r="F61" s="61"/>
      <c r="G61" s="61"/>
      <c r="H61" s="61"/>
      <c r="I61" s="61"/>
      <c r="J61" s="61"/>
      <c r="K61" s="61"/>
      <c r="L61" s="61"/>
      <c r="M61" s="61"/>
      <c r="N61" s="61"/>
      <c r="O61" s="61"/>
      <c r="P61" s="61"/>
      <c r="Q61" s="61"/>
      <c r="R61" s="61"/>
    </row>
    <row r="62" spans="1:18" x14ac:dyDescent="0.25">
      <c r="B62" s="61"/>
      <c r="C62" s="61"/>
      <c r="D62" s="61"/>
      <c r="E62" s="61"/>
      <c r="F62" s="61"/>
      <c r="G62" s="61"/>
      <c r="H62" s="61"/>
      <c r="I62" s="61"/>
      <c r="J62" s="61"/>
      <c r="K62" s="61"/>
      <c r="L62" s="61"/>
      <c r="M62" s="61"/>
      <c r="N62" s="61"/>
      <c r="O62" s="61"/>
      <c r="P62" s="61"/>
      <c r="Q62" s="61"/>
      <c r="R62" s="61"/>
    </row>
    <row r="63" spans="1:18" x14ac:dyDescent="0.25">
      <c r="B63" s="61"/>
      <c r="C63" s="61"/>
      <c r="D63" s="61"/>
      <c r="E63" s="61"/>
      <c r="F63" s="61"/>
      <c r="G63" s="61"/>
      <c r="H63" s="61"/>
      <c r="I63" s="61"/>
      <c r="J63" s="61"/>
      <c r="K63" s="61"/>
      <c r="L63" s="61"/>
      <c r="M63" s="61"/>
      <c r="N63" s="61"/>
      <c r="O63" s="61"/>
      <c r="P63" s="61"/>
      <c r="Q63" s="61"/>
      <c r="R63" s="61"/>
    </row>
    <row r="64" spans="1:18" x14ac:dyDescent="0.25">
      <c r="B64" s="61"/>
      <c r="C64" s="61"/>
      <c r="D64" s="61"/>
      <c r="E64" s="61"/>
      <c r="F64" s="61"/>
      <c r="G64" s="61"/>
      <c r="H64" s="61"/>
      <c r="I64" s="61"/>
      <c r="J64" s="61"/>
      <c r="K64" s="61"/>
      <c r="L64" s="61"/>
      <c r="M64" s="61"/>
      <c r="N64" s="61"/>
      <c r="O64" s="61"/>
      <c r="P64" s="61"/>
      <c r="Q64" s="61"/>
      <c r="R64" s="61"/>
    </row>
    <row r="65" spans="2:18" x14ac:dyDescent="0.25">
      <c r="B65" s="61"/>
      <c r="C65" s="61"/>
      <c r="D65" s="61"/>
      <c r="E65" s="61"/>
      <c r="F65" s="61"/>
      <c r="G65" s="61"/>
      <c r="H65" s="61"/>
      <c r="I65" s="61"/>
      <c r="J65" s="61"/>
      <c r="K65" s="61"/>
      <c r="L65" s="61"/>
      <c r="M65" s="61"/>
      <c r="N65" s="61"/>
      <c r="O65" s="61"/>
      <c r="P65" s="61"/>
      <c r="Q65" s="61"/>
      <c r="R65" s="61"/>
    </row>
    <row r="66" spans="2:18" x14ac:dyDescent="0.25">
      <c r="B66" s="61"/>
      <c r="C66" s="61"/>
      <c r="D66" s="61"/>
      <c r="E66" s="61"/>
      <c r="F66" s="61"/>
      <c r="G66" s="61"/>
      <c r="H66" s="61"/>
      <c r="I66" s="61"/>
      <c r="J66" s="61"/>
      <c r="K66" s="61"/>
      <c r="L66" s="61"/>
      <c r="M66" s="61"/>
      <c r="N66" s="61"/>
      <c r="O66" s="61"/>
      <c r="P66" s="61"/>
      <c r="Q66" s="61"/>
      <c r="R66" s="61"/>
    </row>
    <row r="67" spans="2:18" ht="12.75" customHeight="1" x14ac:dyDescent="0.25">
      <c r="B67" s="61"/>
      <c r="C67" s="61"/>
      <c r="D67" s="61"/>
      <c r="E67" s="61"/>
      <c r="F67" s="61"/>
      <c r="G67" s="61"/>
      <c r="H67" s="61"/>
      <c r="I67" s="61"/>
      <c r="J67" s="61"/>
      <c r="K67" s="61"/>
      <c r="L67" s="61"/>
      <c r="M67" s="61"/>
      <c r="N67" s="61"/>
      <c r="O67" s="61"/>
      <c r="P67" s="61"/>
      <c r="Q67" s="61"/>
      <c r="R67" s="61"/>
    </row>
    <row r="68" spans="2:18" x14ac:dyDescent="0.25">
      <c r="B68" s="61"/>
      <c r="C68" s="61"/>
      <c r="D68" s="61"/>
      <c r="E68" s="61"/>
      <c r="F68" s="61"/>
      <c r="G68" s="61"/>
      <c r="H68" s="61"/>
      <c r="I68" s="61"/>
      <c r="J68" s="61"/>
      <c r="K68" s="61"/>
      <c r="L68" s="61"/>
      <c r="M68" s="61"/>
      <c r="N68" s="61"/>
      <c r="O68" s="61"/>
      <c r="P68" s="61"/>
      <c r="Q68" s="61"/>
      <c r="R68" s="61"/>
    </row>
    <row r="69" spans="2:18" x14ac:dyDescent="0.25">
      <c r="B69" s="61"/>
      <c r="C69" s="61"/>
      <c r="D69" s="61"/>
      <c r="E69" s="61"/>
      <c r="F69" s="61"/>
      <c r="G69" s="61"/>
      <c r="H69" s="61"/>
      <c r="I69" s="61"/>
      <c r="J69" s="61"/>
      <c r="K69" s="61"/>
      <c r="L69" s="61"/>
      <c r="M69" s="61"/>
      <c r="N69" s="61"/>
      <c r="O69" s="61"/>
      <c r="P69" s="61"/>
      <c r="Q69" s="61"/>
      <c r="R69" s="61"/>
    </row>
    <row r="70" spans="2:18" x14ac:dyDescent="0.25">
      <c r="B70" s="61"/>
      <c r="C70" s="61"/>
      <c r="D70" s="61"/>
      <c r="E70" s="61"/>
      <c r="F70" s="61"/>
      <c r="G70" s="61"/>
      <c r="H70" s="61"/>
      <c r="I70" s="61"/>
      <c r="J70" s="61"/>
      <c r="K70" s="61"/>
      <c r="L70" s="61"/>
      <c r="M70" s="61"/>
      <c r="N70" s="61"/>
      <c r="O70" s="61"/>
      <c r="P70" s="61"/>
      <c r="Q70" s="61"/>
      <c r="R70" s="61"/>
    </row>
    <row r="71" spans="2:18" x14ac:dyDescent="0.25">
      <c r="B71" s="61"/>
      <c r="C71" s="61"/>
      <c r="D71" s="61"/>
      <c r="E71" s="61"/>
      <c r="F71" s="61"/>
      <c r="G71" s="61"/>
      <c r="H71" s="61"/>
      <c r="I71" s="61"/>
      <c r="J71" s="61"/>
      <c r="K71" s="61"/>
      <c r="L71" s="61"/>
      <c r="M71" s="61"/>
      <c r="N71" s="61"/>
      <c r="O71" s="61"/>
      <c r="P71" s="61"/>
      <c r="Q71" s="61"/>
      <c r="R71" s="61"/>
    </row>
    <row r="72" spans="2:18" x14ac:dyDescent="0.25">
      <c r="B72" s="61"/>
      <c r="C72" s="61"/>
      <c r="D72" s="61"/>
      <c r="E72" s="61"/>
      <c r="F72" s="61"/>
      <c r="G72" s="61"/>
      <c r="H72" s="61"/>
      <c r="I72" s="61"/>
      <c r="J72" s="61"/>
      <c r="K72" s="61"/>
      <c r="L72" s="61"/>
      <c r="M72" s="61"/>
      <c r="N72" s="61"/>
      <c r="O72" s="61"/>
      <c r="P72" s="61"/>
      <c r="Q72" s="61"/>
      <c r="R72" s="61"/>
    </row>
    <row r="73" spans="2:18" x14ac:dyDescent="0.25">
      <c r="B73" s="61"/>
      <c r="C73" s="61"/>
      <c r="D73" s="61"/>
      <c r="E73" s="61"/>
      <c r="F73" s="61"/>
      <c r="G73" s="61"/>
      <c r="H73" s="61"/>
      <c r="I73" s="61"/>
      <c r="J73" s="61"/>
      <c r="K73" s="61"/>
      <c r="L73" s="61"/>
      <c r="M73" s="61"/>
      <c r="N73" s="61"/>
      <c r="O73" s="61"/>
      <c r="P73" s="61"/>
      <c r="Q73" s="61"/>
      <c r="R73" s="61"/>
    </row>
    <row r="74" spans="2:18" x14ac:dyDescent="0.25">
      <c r="B74" s="61"/>
      <c r="C74" s="61"/>
      <c r="D74" s="61"/>
      <c r="E74" s="61"/>
      <c r="F74" s="61"/>
      <c r="G74" s="61"/>
      <c r="H74" s="61"/>
      <c r="I74" s="61"/>
      <c r="J74" s="61"/>
      <c r="K74" s="61"/>
      <c r="L74" s="61"/>
      <c r="M74" s="61"/>
      <c r="N74" s="61"/>
      <c r="O74" s="61"/>
      <c r="P74" s="61"/>
      <c r="Q74" s="61"/>
      <c r="R74" s="61"/>
    </row>
    <row r="75" spans="2:18" x14ac:dyDescent="0.25">
      <c r="B75" s="61"/>
      <c r="C75" s="61"/>
      <c r="D75" s="61"/>
      <c r="E75" s="61"/>
      <c r="F75" s="61"/>
      <c r="G75" s="61"/>
      <c r="H75" s="61"/>
      <c r="I75" s="61"/>
      <c r="J75" s="61"/>
      <c r="K75" s="61"/>
      <c r="L75" s="61"/>
      <c r="M75" s="61"/>
      <c r="N75" s="61"/>
      <c r="O75" s="61"/>
      <c r="P75" s="61"/>
      <c r="Q75" s="61"/>
      <c r="R75" s="61"/>
    </row>
    <row r="76" spans="2:18" x14ac:dyDescent="0.25">
      <c r="B76" s="61"/>
      <c r="C76" s="61"/>
      <c r="D76" s="61"/>
      <c r="E76" s="61"/>
      <c r="F76" s="61"/>
      <c r="G76" s="61"/>
      <c r="H76" s="61"/>
      <c r="I76" s="61"/>
      <c r="J76" s="61"/>
      <c r="K76" s="61"/>
      <c r="L76" s="61"/>
      <c r="M76" s="61"/>
      <c r="N76" s="61"/>
      <c r="O76" s="61"/>
      <c r="P76" s="61"/>
      <c r="Q76" s="61"/>
      <c r="R76" s="61"/>
    </row>
    <row r="77" spans="2:18" x14ac:dyDescent="0.25">
      <c r="B77" s="61"/>
      <c r="C77" s="61"/>
      <c r="D77" s="61"/>
      <c r="E77" s="61"/>
      <c r="F77" s="61"/>
      <c r="G77" s="61"/>
      <c r="H77" s="61"/>
      <c r="I77" s="61"/>
      <c r="J77" s="61"/>
      <c r="K77" s="61"/>
      <c r="L77" s="61"/>
      <c r="M77" s="61"/>
      <c r="N77" s="61"/>
      <c r="O77" s="61"/>
      <c r="P77" s="61"/>
      <c r="Q77" s="61"/>
      <c r="R77" s="61"/>
    </row>
    <row r="78" spans="2:18" x14ac:dyDescent="0.25">
      <c r="B78" s="61"/>
      <c r="C78" s="61"/>
      <c r="D78" s="61"/>
      <c r="E78" s="61"/>
      <c r="F78" s="61"/>
      <c r="G78" s="61"/>
      <c r="H78" s="61"/>
      <c r="I78" s="61"/>
      <c r="J78" s="61"/>
      <c r="K78" s="61"/>
      <c r="L78" s="61"/>
      <c r="M78" s="61"/>
      <c r="N78" s="61"/>
      <c r="O78" s="61"/>
      <c r="P78" s="61"/>
      <c r="Q78" s="61"/>
      <c r="R78" s="61"/>
    </row>
    <row r="79" spans="2:18" x14ac:dyDescent="0.25">
      <c r="B79" s="61"/>
      <c r="C79" s="61"/>
      <c r="D79" s="61"/>
      <c r="E79" s="61"/>
      <c r="F79" s="61"/>
      <c r="G79" s="61"/>
      <c r="H79" s="61"/>
      <c r="I79" s="61"/>
      <c r="J79" s="61"/>
      <c r="K79" s="61"/>
      <c r="L79" s="61"/>
      <c r="M79" s="61"/>
      <c r="N79" s="61"/>
      <c r="O79" s="61"/>
      <c r="P79" s="61"/>
      <c r="Q79" s="61"/>
      <c r="R79" s="61"/>
    </row>
    <row r="80" spans="2:18" x14ac:dyDescent="0.25">
      <c r="B80" s="61"/>
      <c r="C80" s="61"/>
      <c r="D80" s="61"/>
      <c r="E80" s="61"/>
      <c r="F80" s="61"/>
      <c r="G80" s="61"/>
      <c r="H80" s="61"/>
      <c r="I80" s="61"/>
      <c r="J80" s="61"/>
      <c r="K80" s="61"/>
      <c r="L80" s="61"/>
      <c r="M80" s="61"/>
      <c r="N80" s="61"/>
      <c r="O80" s="61"/>
      <c r="P80" s="61"/>
      <c r="Q80" s="61"/>
      <c r="R80" s="61"/>
    </row>
    <row r="81" spans="2:18" x14ac:dyDescent="0.25">
      <c r="B81" s="61"/>
      <c r="C81" s="61"/>
      <c r="D81" s="61"/>
      <c r="E81" s="61"/>
      <c r="F81" s="61"/>
      <c r="G81" s="61"/>
      <c r="H81" s="61"/>
      <c r="I81" s="61"/>
      <c r="J81" s="61"/>
      <c r="K81" s="61"/>
      <c r="L81" s="61"/>
      <c r="M81" s="61"/>
      <c r="N81" s="61"/>
      <c r="O81" s="61"/>
      <c r="P81" s="61"/>
      <c r="Q81" s="61"/>
      <c r="R81" s="61"/>
    </row>
    <row r="82" spans="2:18" x14ac:dyDescent="0.25">
      <c r="B82" s="61"/>
      <c r="C82" s="61"/>
      <c r="D82" s="61"/>
      <c r="E82" s="61"/>
      <c r="F82" s="61"/>
      <c r="G82" s="61"/>
      <c r="H82" s="61"/>
      <c r="I82" s="61"/>
      <c r="J82" s="61"/>
      <c r="K82" s="61"/>
      <c r="L82" s="61"/>
      <c r="M82" s="61"/>
      <c r="N82" s="61"/>
      <c r="O82" s="61"/>
      <c r="P82" s="61"/>
      <c r="Q82" s="61"/>
      <c r="R82" s="61"/>
    </row>
    <row r="83" spans="2:18" x14ac:dyDescent="0.25">
      <c r="B83" s="61"/>
      <c r="C83" s="61"/>
      <c r="D83" s="61"/>
      <c r="E83" s="61"/>
      <c r="F83" s="61"/>
      <c r="G83" s="61"/>
      <c r="H83" s="61"/>
      <c r="I83" s="61"/>
      <c r="J83" s="61"/>
      <c r="K83" s="61"/>
      <c r="L83" s="61"/>
      <c r="M83" s="61"/>
      <c r="N83" s="61"/>
      <c r="O83" s="61"/>
      <c r="P83" s="61"/>
      <c r="Q83" s="61"/>
      <c r="R83" s="61"/>
    </row>
    <row r="84" spans="2:18" x14ac:dyDescent="0.25">
      <c r="B84" s="61"/>
      <c r="C84" s="61"/>
      <c r="D84" s="61"/>
      <c r="E84" s="61"/>
      <c r="F84" s="61"/>
      <c r="G84" s="61"/>
      <c r="H84" s="61"/>
      <c r="I84" s="61"/>
      <c r="J84" s="61"/>
      <c r="K84" s="61"/>
      <c r="L84" s="61"/>
      <c r="M84" s="61"/>
      <c r="N84" s="61"/>
      <c r="O84" s="61"/>
      <c r="P84" s="61"/>
      <c r="Q84" s="61"/>
      <c r="R84" s="61"/>
    </row>
    <row r="85" spans="2:18" x14ac:dyDescent="0.25">
      <c r="B85" s="61"/>
      <c r="C85" s="61"/>
      <c r="D85" s="61"/>
      <c r="E85" s="61"/>
      <c r="F85" s="61"/>
      <c r="G85" s="61"/>
      <c r="H85" s="61"/>
      <c r="I85" s="61"/>
      <c r="J85" s="61"/>
      <c r="K85" s="61"/>
      <c r="L85" s="61"/>
      <c r="M85" s="61"/>
      <c r="N85" s="61"/>
      <c r="O85" s="61"/>
      <c r="P85" s="61"/>
      <c r="Q85" s="61"/>
      <c r="R85" s="61"/>
    </row>
    <row r="86" spans="2:18" x14ac:dyDescent="0.25">
      <c r="B86" s="61"/>
      <c r="C86" s="61"/>
      <c r="D86" s="61"/>
      <c r="E86" s="61"/>
      <c r="F86" s="61"/>
      <c r="G86" s="61"/>
      <c r="H86" s="61"/>
      <c r="I86" s="61"/>
      <c r="J86" s="61"/>
      <c r="K86" s="61"/>
      <c r="L86" s="61"/>
      <c r="M86" s="61"/>
      <c r="N86" s="61"/>
      <c r="O86" s="61"/>
      <c r="P86" s="61"/>
      <c r="Q86" s="61"/>
      <c r="R86" s="61"/>
    </row>
    <row r="87" spans="2:18" x14ac:dyDescent="0.25">
      <c r="B87" s="61"/>
      <c r="C87" s="61"/>
      <c r="D87" s="61"/>
      <c r="E87" s="61"/>
      <c r="F87" s="61"/>
      <c r="G87" s="61"/>
      <c r="H87" s="61"/>
      <c r="I87" s="61"/>
      <c r="J87" s="61"/>
      <c r="K87" s="61"/>
      <c r="L87" s="61"/>
      <c r="M87" s="61"/>
      <c r="N87" s="61"/>
      <c r="O87" s="61"/>
      <c r="P87" s="61"/>
      <c r="Q87" s="61"/>
      <c r="R87" s="61"/>
    </row>
    <row r="88" spans="2:18" x14ac:dyDescent="0.25">
      <c r="B88" s="61"/>
      <c r="C88" s="61"/>
      <c r="D88" s="61"/>
      <c r="E88" s="61"/>
      <c r="F88" s="61"/>
      <c r="G88" s="61"/>
      <c r="H88" s="61"/>
      <c r="I88" s="61"/>
      <c r="J88" s="61"/>
      <c r="K88" s="61"/>
      <c r="L88" s="61"/>
      <c r="M88" s="61"/>
      <c r="N88" s="61"/>
      <c r="O88" s="61"/>
      <c r="P88" s="61"/>
      <c r="Q88" s="61"/>
      <c r="R88" s="61"/>
    </row>
    <row r="89" spans="2:18" x14ac:dyDescent="0.25">
      <c r="B89" s="61"/>
      <c r="C89" s="61"/>
      <c r="D89" s="61"/>
      <c r="E89" s="61"/>
      <c r="F89" s="61"/>
      <c r="G89" s="61"/>
      <c r="H89" s="61"/>
      <c r="I89" s="61"/>
      <c r="J89" s="61"/>
      <c r="K89" s="61"/>
      <c r="L89" s="61"/>
      <c r="M89" s="61"/>
      <c r="N89" s="61"/>
      <c r="O89" s="61"/>
      <c r="P89" s="61"/>
      <c r="Q89" s="61"/>
      <c r="R89" s="61"/>
    </row>
    <row r="90" spans="2:18" x14ac:dyDescent="0.25">
      <c r="B90" s="61"/>
      <c r="C90" s="61"/>
      <c r="D90" s="61"/>
      <c r="E90" s="61"/>
      <c r="F90" s="61"/>
      <c r="G90" s="61"/>
      <c r="H90" s="61"/>
      <c r="I90" s="61"/>
      <c r="J90" s="61"/>
      <c r="K90" s="61"/>
      <c r="L90" s="61"/>
      <c r="M90" s="61"/>
      <c r="N90" s="61"/>
      <c r="O90" s="61"/>
      <c r="P90" s="61"/>
      <c r="Q90" s="61"/>
      <c r="R90" s="61"/>
    </row>
    <row r="91" spans="2:18" x14ac:dyDescent="0.25">
      <c r="B91" s="61"/>
      <c r="C91" s="61"/>
      <c r="D91" s="61"/>
      <c r="E91" s="61"/>
      <c r="F91" s="61"/>
      <c r="G91" s="61"/>
      <c r="H91" s="61"/>
      <c r="I91" s="61"/>
      <c r="J91" s="61"/>
      <c r="K91" s="61"/>
      <c r="L91" s="61"/>
      <c r="M91" s="61"/>
      <c r="N91" s="61"/>
      <c r="O91" s="61"/>
      <c r="P91" s="61"/>
      <c r="Q91" s="61"/>
      <c r="R91" s="61"/>
    </row>
    <row r="92" spans="2:18" x14ac:dyDescent="0.25">
      <c r="B92" s="61"/>
      <c r="C92" s="61"/>
      <c r="D92" s="61"/>
      <c r="E92" s="61"/>
      <c r="F92" s="61"/>
      <c r="G92" s="61"/>
      <c r="H92" s="61"/>
      <c r="I92" s="61"/>
      <c r="J92" s="61"/>
      <c r="K92" s="61"/>
      <c r="L92" s="61"/>
      <c r="M92" s="61"/>
      <c r="N92" s="61"/>
      <c r="O92" s="61"/>
      <c r="P92" s="61"/>
      <c r="Q92" s="61"/>
      <c r="R92" s="61"/>
    </row>
    <row r="93" spans="2:18" x14ac:dyDescent="0.25">
      <c r="B93" s="61"/>
      <c r="C93" s="61"/>
      <c r="D93" s="61"/>
      <c r="E93" s="61"/>
      <c r="F93" s="61"/>
      <c r="G93" s="61"/>
      <c r="H93" s="61"/>
      <c r="I93" s="61"/>
      <c r="J93" s="61"/>
      <c r="K93" s="61"/>
      <c r="L93" s="61"/>
      <c r="M93" s="61"/>
      <c r="N93" s="61"/>
      <c r="O93" s="61"/>
      <c r="P93" s="61"/>
      <c r="Q93" s="61"/>
      <c r="R93" s="61"/>
    </row>
    <row r="94" spans="2:18" x14ac:dyDescent="0.25">
      <c r="B94" s="61"/>
      <c r="C94" s="61"/>
      <c r="D94" s="61"/>
      <c r="E94" s="61"/>
      <c r="F94" s="61"/>
      <c r="G94" s="61"/>
      <c r="H94" s="61"/>
      <c r="I94" s="61"/>
      <c r="J94" s="61"/>
      <c r="K94" s="61"/>
      <c r="L94" s="61"/>
      <c r="M94" s="61"/>
      <c r="N94" s="61"/>
      <c r="O94" s="61"/>
      <c r="P94" s="61"/>
      <c r="Q94" s="61"/>
      <c r="R94" s="61"/>
    </row>
    <row r="95" spans="2:18" x14ac:dyDescent="0.25">
      <c r="B95" s="61"/>
      <c r="C95" s="61"/>
      <c r="D95" s="61"/>
      <c r="E95" s="61"/>
      <c r="F95" s="61"/>
      <c r="G95" s="61"/>
      <c r="H95" s="61"/>
      <c r="I95" s="61"/>
      <c r="J95" s="61"/>
      <c r="K95" s="61"/>
      <c r="L95" s="61"/>
      <c r="M95" s="61"/>
      <c r="N95" s="61"/>
      <c r="O95" s="61"/>
      <c r="P95" s="61"/>
      <c r="Q95" s="61"/>
      <c r="R95" s="61"/>
    </row>
    <row r="96" spans="2:18" x14ac:dyDescent="0.25">
      <c r="B96" s="61"/>
      <c r="C96" s="61"/>
      <c r="D96" s="61"/>
      <c r="E96" s="61"/>
      <c r="F96" s="61"/>
      <c r="G96" s="61"/>
      <c r="H96" s="61"/>
      <c r="I96" s="61"/>
      <c r="J96" s="61"/>
      <c r="K96" s="61"/>
      <c r="L96" s="61"/>
      <c r="M96" s="61"/>
      <c r="N96" s="61"/>
      <c r="O96" s="61"/>
      <c r="P96" s="61"/>
      <c r="Q96" s="61"/>
      <c r="R96" s="61"/>
    </row>
    <row r="97" spans="2:18" x14ac:dyDescent="0.25">
      <c r="B97" s="61"/>
      <c r="C97" s="61"/>
      <c r="D97" s="61"/>
      <c r="E97" s="61"/>
      <c r="F97" s="61"/>
      <c r="G97" s="61"/>
      <c r="H97" s="61"/>
      <c r="I97" s="61"/>
      <c r="J97" s="61"/>
      <c r="K97" s="61"/>
      <c r="L97" s="61"/>
      <c r="M97" s="61"/>
      <c r="N97" s="61"/>
      <c r="O97" s="61"/>
      <c r="P97" s="61"/>
      <c r="Q97" s="61"/>
      <c r="R97" s="61"/>
    </row>
    <row r="98" spans="2:18" x14ac:dyDescent="0.25">
      <c r="B98" s="61"/>
      <c r="C98" s="61"/>
      <c r="D98" s="61"/>
      <c r="E98" s="61"/>
      <c r="F98" s="61"/>
      <c r="G98" s="61"/>
      <c r="H98" s="61"/>
      <c r="I98" s="61"/>
      <c r="J98" s="61"/>
      <c r="K98" s="61"/>
      <c r="L98" s="61"/>
      <c r="M98" s="61"/>
      <c r="N98" s="61"/>
      <c r="O98" s="61"/>
      <c r="P98" s="61"/>
      <c r="Q98" s="61"/>
      <c r="R98" s="61"/>
    </row>
    <row r="99" spans="2:18" x14ac:dyDescent="0.25">
      <c r="B99" s="61"/>
      <c r="C99" s="61"/>
      <c r="D99" s="61"/>
      <c r="E99" s="61"/>
      <c r="F99" s="61"/>
      <c r="G99" s="61"/>
      <c r="H99" s="61"/>
      <c r="I99" s="61"/>
      <c r="J99" s="61"/>
      <c r="K99" s="61"/>
      <c r="L99" s="61"/>
      <c r="M99" s="61"/>
      <c r="N99" s="61"/>
      <c r="O99" s="61"/>
      <c r="P99" s="61"/>
      <c r="Q99" s="61"/>
      <c r="R99" s="61"/>
    </row>
    <row r="100" spans="2:18" x14ac:dyDescent="0.25">
      <c r="B100" s="61"/>
      <c r="C100" s="61"/>
      <c r="D100" s="61"/>
      <c r="E100" s="61"/>
      <c r="F100" s="61"/>
      <c r="G100" s="61"/>
      <c r="H100" s="61"/>
      <c r="I100" s="61"/>
      <c r="J100" s="61"/>
      <c r="K100" s="61"/>
      <c r="L100" s="61"/>
      <c r="M100" s="61"/>
      <c r="N100" s="61"/>
      <c r="O100" s="61"/>
      <c r="P100" s="61"/>
      <c r="Q100" s="61"/>
      <c r="R100" s="61"/>
    </row>
    <row r="101" spans="2:18" x14ac:dyDescent="0.25">
      <c r="B101" s="61"/>
      <c r="C101" s="61"/>
      <c r="D101" s="61"/>
      <c r="E101" s="61"/>
      <c r="F101" s="61"/>
      <c r="G101" s="61"/>
      <c r="H101" s="61"/>
      <c r="I101" s="61"/>
      <c r="J101" s="61"/>
      <c r="K101" s="61"/>
      <c r="L101" s="61"/>
      <c r="M101" s="61"/>
      <c r="N101" s="61"/>
      <c r="O101" s="61"/>
      <c r="P101" s="61"/>
      <c r="Q101" s="61"/>
      <c r="R101" s="61"/>
    </row>
    <row r="102" spans="2:18" x14ac:dyDescent="0.25">
      <c r="B102" s="61"/>
      <c r="C102" s="61"/>
      <c r="D102" s="61"/>
      <c r="E102" s="61"/>
      <c r="F102" s="61"/>
      <c r="G102" s="61"/>
      <c r="H102" s="61"/>
      <c r="I102" s="61"/>
      <c r="J102" s="61"/>
      <c r="K102" s="61"/>
      <c r="L102" s="61"/>
      <c r="M102" s="61"/>
      <c r="N102" s="61"/>
      <c r="O102" s="61"/>
      <c r="P102" s="61"/>
      <c r="Q102" s="61"/>
      <c r="R102" s="61"/>
    </row>
    <row r="103" spans="2:18" x14ac:dyDescent="0.25">
      <c r="B103" s="61"/>
      <c r="C103" s="61"/>
      <c r="D103" s="61"/>
      <c r="E103" s="61"/>
      <c r="F103" s="61"/>
      <c r="G103" s="61"/>
      <c r="H103" s="61"/>
      <c r="I103" s="61"/>
      <c r="J103" s="61"/>
      <c r="K103" s="61"/>
      <c r="L103" s="61"/>
      <c r="M103" s="61"/>
      <c r="N103" s="61"/>
      <c r="O103" s="61"/>
      <c r="P103" s="61"/>
      <c r="Q103" s="61"/>
      <c r="R103" s="61"/>
    </row>
    <row r="104" spans="2:18" x14ac:dyDescent="0.25">
      <c r="B104" s="61"/>
      <c r="C104" s="61"/>
      <c r="D104" s="61"/>
      <c r="E104" s="61"/>
      <c r="F104" s="61"/>
      <c r="G104" s="61"/>
      <c r="H104" s="61"/>
      <c r="I104" s="61"/>
      <c r="J104" s="61"/>
      <c r="K104" s="61"/>
      <c r="L104" s="61"/>
      <c r="M104" s="61"/>
      <c r="N104" s="61"/>
      <c r="O104" s="61"/>
      <c r="P104" s="61"/>
      <c r="Q104" s="61"/>
      <c r="R104" s="61"/>
    </row>
    <row r="105" spans="2:18" x14ac:dyDescent="0.25">
      <c r="B105" s="61"/>
      <c r="C105" s="61"/>
      <c r="D105" s="61"/>
      <c r="E105" s="61"/>
      <c r="F105" s="61"/>
      <c r="G105" s="61"/>
      <c r="H105" s="61"/>
      <c r="I105" s="61"/>
      <c r="J105" s="61"/>
      <c r="K105" s="61"/>
      <c r="L105" s="61"/>
      <c r="M105" s="61"/>
      <c r="N105" s="61"/>
      <c r="O105" s="61"/>
      <c r="P105" s="61"/>
      <c r="Q105" s="61"/>
      <c r="R105" s="61"/>
    </row>
    <row r="106" spans="2:18" x14ac:dyDescent="0.25">
      <c r="B106" s="61"/>
      <c r="C106" s="61"/>
      <c r="D106" s="61"/>
      <c r="E106" s="61"/>
      <c r="F106" s="61"/>
      <c r="G106" s="61"/>
      <c r="H106" s="61"/>
      <c r="I106" s="61"/>
      <c r="J106" s="61"/>
      <c r="K106" s="61"/>
      <c r="L106" s="61"/>
      <c r="M106" s="61"/>
      <c r="N106" s="61"/>
      <c r="O106" s="61"/>
      <c r="P106" s="61"/>
      <c r="Q106" s="61"/>
      <c r="R106" s="61"/>
    </row>
    <row r="107" spans="2:18" x14ac:dyDescent="0.25">
      <c r="B107" s="61"/>
      <c r="C107" s="61"/>
      <c r="D107" s="61"/>
      <c r="E107" s="61"/>
      <c r="F107" s="61"/>
      <c r="G107" s="61"/>
      <c r="H107" s="61"/>
      <c r="I107" s="61"/>
      <c r="J107" s="61"/>
      <c r="K107" s="61"/>
      <c r="L107" s="61"/>
      <c r="M107" s="61"/>
      <c r="N107" s="61"/>
      <c r="O107" s="61"/>
      <c r="P107" s="61"/>
      <c r="Q107" s="61"/>
      <c r="R107" s="61"/>
    </row>
    <row r="108" spans="2:18" x14ac:dyDescent="0.25">
      <c r="B108" s="61"/>
      <c r="C108" s="61"/>
      <c r="D108" s="61"/>
      <c r="E108" s="61"/>
      <c r="F108" s="61"/>
      <c r="G108" s="61"/>
      <c r="H108" s="61"/>
      <c r="I108" s="61"/>
      <c r="J108" s="61"/>
      <c r="K108" s="61"/>
      <c r="L108" s="61"/>
      <c r="M108" s="61"/>
      <c r="N108" s="61"/>
      <c r="O108" s="61"/>
      <c r="P108" s="61"/>
      <c r="Q108" s="61"/>
      <c r="R108" s="61"/>
    </row>
    <row r="109" spans="2:18" x14ac:dyDescent="0.25">
      <c r="B109" s="61"/>
      <c r="C109" s="61"/>
      <c r="D109" s="61"/>
      <c r="E109" s="61"/>
      <c r="F109" s="61"/>
      <c r="G109" s="61"/>
      <c r="H109" s="61"/>
      <c r="I109" s="61"/>
      <c r="J109" s="61"/>
      <c r="K109" s="61"/>
      <c r="L109" s="61"/>
      <c r="M109" s="61"/>
      <c r="N109" s="61"/>
      <c r="O109" s="61"/>
      <c r="P109" s="61"/>
      <c r="Q109" s="61"/>
      <c r="R109" s="61"/>
    </row>
    <row r="110" spans="2:18" x14ac:dyDescent="0.25">
      <c r="B110" s="61"/>
      <c r="C110" s="61"/>
      <c r="D110" s="61"/>
      <c r="E110" s="61"/>
      <c r="F110" s="61"/>
      <c r="G110" s="61"/>
      <c r="H110" s="61"/>
      <c r="I110" s="61"/>
      <c r="J110" s="61"/>
      <c r="K110" s="61"/>
      <c r="L110" s="61"/>
      <c r="M110" s="61"/>
      <c r="N110" s="61"/>
      <c r="O110" s="61"/>
      <c r="P110" s="61"/>
      <c r="Q110" s="61"/>
      <c r="R110" s="61"/>
    </row>
    <row r="111" spans="2:18" x14ac:dyDescent="0.25">
      <c r="B111" s="61"/>
      <c r="C111" s="61"/>
      <c r="D111" s="61"/>
      <c r="E111" s="61"/>
      <c r="F111" s="61"/>
      <c r="G111" s="61"/>
      <c r="H111" s="61"/>
      <c r="I111" s="61"/>
      <c r="J111" s="61"/>
      <c r="K111" s="61"/>
      <c r="L111" s="61"/>
      <c r="M111" s="61"/>
      <c r="N111" s="61"/>
      <c r="O111" s="61"/>
      <c r="P111" s="61"/>
      <c r="Q111" s="61"/>
      <c r="R111" s="61"/>
    </row>
    <row r="112" spans="2:18" x14ac:dyDescent="0.25">
      <c r="B112" s="61"/>
      <c r="C112" s="61"/>
      <c r="D112" s="61"/>
      <c r="E112" s="61"/>
      <c r="F112" s="61"/>
      <c r="G112" s="61"/>
      <c r="H112" s="61"/>
      <c r="I112" s="61"/>
      <c r="J112" s="61"/>
      <c r="K112" s="61"/>
      <c r="L112" s="61"/>
      <c r="M112" s="61"/>
      <c r="N112" s="61"/>
      <c r="O112" s="61"/>
      <c r="P112" s="61"/>
      <c r="Q112" s="61"/>
      <c r="R112" s="61"/>
    </row>
    <row r="113" spans="2:18" x14ac:dyDescent="0.25">
      <c r="B113" s="61"/>
      <c r="C113" s="61"/>
      <c r="D113" s="61"/>
      <c r="E113" s="61"/>
      <c r="F113" s="61"/>
      <c r="G113" s="61"/>
      <c r="H113" s="61"/>
      <c r="I113" s="61"/>
      <c r="J113" s="61"/>
      <c r="K113" s="61"/>
      <c r="L113" s="61"/>
      <c r="M113" s="61"/>
      <c r="N113" s="61"/>
      <c r="O113" s="61"/>
      <c r="P113" s="61"/>
      <c r="Q113" s="61"/>
      <c r="R113" s="61"/>
    </row>
    <row r="168" spans="10:11" x14ac:dyDescent="0.25">
      <c r="J168" s="62"/>
      <c r="K168" s="62"/>
    </row>
    <row r="169" spans="10:11" x14ac:dyDescent="0.25">
      <c r="J169" s="62"/>
      <c r="K169" s="62"/>
    </row>
    <row r="170" spans="10:11" x14ac:dyDescent="0.25">
      <c r="J170" s="62"/>
      <c r="K170" s="62"/>
    </row>
    <row r="171" spans="10:11" x14ac:dyDescent="0.25">
      <c r="J171" s="62"/>
      <c r="K171" s="62"/>
    </row>
    <row r="172" spans="10:11" x14ac:dyDescent="0.25">
      <c r="J172" s="62"/>
      <c r="K172" s="62"/>
    </row>
    <row r="173" spans="10:11" x14ac:dyDescent="0.25">
      <c r="J173" s="62"/>
      <c r="K173" s="62"/>
    </row>
    <row r="174" spans="10:11" x14ac:dyDescent="0.25">
      <c r="J174" s="62"/>
      <c r="K174" s="62"/>
    </row>
    <row r="175" spans="10:11" x14ac:dyDescent="0.25">
      <c r="J175" s="62"/>
      <c r="K175" s="62"/>
    </row>
    <row r="176" spans="10:11" x14ac:dyDescent="0.25">
      <c r="J176" s="62"/>
      <c r="K176" s="62"/>
    </row>
    <row r="177" spans="10:11" x14ac:dyDescent="0.25">
      <c r="J177" s="62"/>
      <c r="K177" s="62"/>
    </row>
    <row r="178" spans="10:11" x14ac:dyDescent="0.25">
      <c r="J178" s="62"/>
      <c r="K178" s="62"/>
    </row>
    <row r="179" spans="10:11" x14ac:dyDescent="0.25">
      <c r="J179" s="62"/>
      <c r="K179" s="62"/>
    </row>
    <row r="180" spans="10:11" x14ac:dyDescent="0.25">
      <c r="J180" s="62"/>
      <c r="K180" s="62"/>
    </row>
    <row r="181" spans="10:11" x14ac:dyDescent="0.25">
      <c r="J181" s="62"/>
      <c r="K181" s="62"/>
    </row>
    <row r="182" spans="10:11" x14ac:dyDescent="0.25">
      <c r="J182" s="62"/>
      <c r="K182" s="62"/>
    </row>
    <row r="183" spans="10:11" x14ac:dyDescent="0.25">
      <c r="J183" s="62"/>
      <c r="K183" s="62"/>
    </row>
    <row r="184" spans="10:11" x14ac:dyDescent="0.25">
      <c r="J184" s="62"/>
      <c r="K184" s="62"/>
    </row>
    <row r="185" spans="10:11" x14ac:dyDescent="0.25">
      <c r="J185" s="62"/>
      <c r="K185" s="62"/>
    </row>
    <row r="186" spans="10:11" x14ac:dyDescent="0.25">
      <c r="J186" s="62"/>
      <c r="K186" s="62"/>
    </row>
    <row r="187" spans="10:11" x14ac:dyDescent="0.25">
      <c r="J187" s="62"/>
      <c r="K187" s="62"/>
    </row>
    <row r="188" spans="10:11" x14ac:dyDescent="0.25">
      <c r="J188" s="62"/>
      <c r="K188" s="62"/>
    </row>
  </sheetData>
  <sheetProtection password="CDF4" sheet="1" objects="1" scenarios="1"/>
  <mergeCells count="19">
    <mergeCell ref="B28:E28"/>
    <mergeCell ref="J6:K6"/>
    <mergeCell ref="F28:G28"/>
    <mergeCell ref="B6:E7"/>
    <mergeCell ref="F18:G18"/>
    <mergeCell ref="F23:G23"/>
    <mergeCell ref="F26:G26"/>
    <mergeCell ref="F27:G27"/>
    <mergeCell ref="F24:G24"/>
    <mergeCell ref="F25:G25"/>
    <mergeCell ref="B18:E18"/>
    <mergeCell ref="A1:I1"/>
    <mergeCell ref="F13:G13"/>
    <mergeCell ref="F16:G16"/>
    <mergeCell ref="F17:G17"/>
    <mergeCell ref="F6:H6"/>
    <mergeCell ref="I6:I7"/>
    <mergeCell ref="F14:G14"/>
    <mergeCell ref="F15:G15"/>
  </mergeCells>
  <phoneticPr fontId="4" type="noConversion"/>
  <pageMargins left="0.74803149606299213" right="0.74803149606299213" top="0.39370078740157483" bottom="0.19685039370078741" header="0.51181102362204722" footer="0.11811023622047245"/>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S197"/>
  <sheetViews>
    <sheetView showGridLines="0" showZeros="0" zoomScale="75" zoomScaleNormal="75" workbookViewId="0">
      <selection sqref="A1:I1"/>
    </sheetView>
  </sheetViews>
  <sheetFormatPr defaultColWidth="9.109375" defaultRowHeight="13.2" x14ac:dyDescent="0.25"/>
  <cols>
    <col min="1" max="1" width="5.109375" style="40" customWidth="1"/>
    <col min="2" max="2" width="15.44140625" style="40" customWidth="1"/>
    <col min="3" max="3" width="10.6640625" style="40" customWidth="1"/>
    <col min="4" max="4" width="14.33203125" style="40" customWidth="1"/>
    <col min="5" max="5" width="13.109375" style="40" customWidth="1"/>
    <col min="6" max="6" width="11.88671875" style="40" customWidth="1"/>
    <col min="7" max="7" width="9.109375" style="40"/>
    <col min="8" max="8" width="11.5546875" style="40" customWidth="1"/>
    <col min="9" max="9" width="11.88671875" style="40" customWidth="1"/>
    <col min="10" max="12" width="9.109375" style="40"/>
    <col min="13" max="13" width="11.33203125" style="40" customWidth="1"/>
    <col min="14" max="14" width="12.109375" style="40" customWidth="1"/>
    <col min="15" max="15" width="12" style="40" customWidth="1"/>
    <col min="16" max="16" width="11.88671875" style="40" customWidth="1"/>
    <col min="17" max="17" width="16.88671875" style="40" customWidth="1"/>
    <col min="18" max="18" width="9.109375" style="40"/>
    <col min="19" max="19" width="9.109375" style="40" customWidth="1"/>
    <col min="20" max="21" width="9.109375" style="40"/>
    <col min="22" max="22" width="12.109375" style="40" customWidth="1"/>
    <col min="23" max="16384" width="9.109375" style="40"/>
  </cols>
  <sheetData>
    <row r="1" spans="1:19" ht="18" customHeight="1" x14ac:dyDescent="0.25">
      <c r="A1" s="989" t="s">
        <v>323</v>
      </c>
      <c r="B1" s="989"/>
      <c r="C1" s="989"/>
      <c r="D1" s="989"/>
      <c r="E1" s="989"/>
      <c r="F1" s="989"/>
      <c r="G1" s="989"/>
      <c r="H1" s="989"/>
      <c r="I1" s="989"/>
      <c r="N1" s="80"/>
    </row>
    <row r="2" spans="1:19" ht="82.5" customHeight="1" x14ac:dyDescent="0.3">
      <c r="A2" s="77"/>
      <c r="O2" s="80"/>
    </row>
    <row r="3" spans="1:19" x14ac:dyDescent="0.25">
      <c r="A3" s="61"/>
      <c r="C3" s="63"/>
      <c r="S3" s="64"/>
    </row>
    <row r="4" spans="1:19" x14ac:dyDescent="0.25">
      <c r="A4" s="155" t="s">
        <v>113</v>
      </c>
      <c r="B4" s="63" t="s">
        <v>308</v>
      </c>
      <c r="S4" s="64"/>
    </row>
    <row r="5" spans="1:19" ht="15" customHeight="1" x14ac:dyDescent="0.25">
      <c r="B5" s="902" t="s">
        <v>103</v>
      </c>
      <c r="C5" s="918"/>
      <c r="D5" s="903"/>
      <c r="E5" s="902" t="s">
        <v>105</v>
      </c>
      <c r="F5" s="903"/>
      <c r="G5" s="6" t="s">
        <v>104</v>
      </c>
      <c r="H5" s="36" t="s">
        <v>181</v>
      </c>
      <c r="I5" s="23" t="s">
        <v>201</v>
      </c>
      <c r="S5" s="64"/>
    </row>
    <row r="6" spans="1:19" ht="15" customHeight="1" x14ac:dyDescent="0.25">
      <c r="B6" s="10" t="str">
        <f>'INPUT &amp; OUTPUT'!C26</f>
        <v/>
      </c>
      <c r="C6" s="11"/>
      <c r="D6" s="12"/>
      <c r="E6" s="990" t="str">
        <f>'INPUT &amp; OUTPUT'!E26</f>
        <v/>
      </c>
      <c r="F6" s="991"/>
      <c r="G6" s="338">
        <f>'INPUT &amp; OUTPUT'!F26</f>
        <v>0</v>
      </c>
      <c r="H6" s="210" t="str">
        <f>IF(OR(B6="",B6=0)," ",INDEX('Reference data'!$CA$6:$CA$250,'INPUT &amp; OUTPUT'!AJ26))</f>
        <v xml:space="preserve"> </v>
      </c>
      <c r="I6" s="213" t="str">
        <f t="shared" ref="I6:I11" si="0">+IF(H6=" ","",G6*H6)</f>
        <v/>
      </c>
      <c r="K6" s="73" t="s">
        <v>32</v>
      </c>
      <c r="S6" s="64"/>
    </row>
    <row r="7" spans="1:19" ht="15" customHeight="1" x14ac:dyDescent="0.25">
      <c r="B7" s="10" t="str">
        <f>'INPUT &amp; OUTPUT'!C27</f>
        <v/>
      </c>
      <c r="C7" s="11"/>
      <c r="D7" s="12"/>
      <c r="E7" s="990" t="str">
        <f>'INPUT &amp; OUTPUT'!E27</f>
        <v/>
      </c>
      <c r="F7" s="991"/>
      <c r="G7" s="338">
        <f>'INPUT &amp; OUTPUT'!F27</f>
        <v>0</v>
      </c>
      <c r="H7" s="210" t="str">
        <f>IF(OR(B7="",B7=0)," ",INDEX('Reference data'!$CA$6:$CA$250,'INPUT &amp; OUTPUT'!AJ27))</f>
        <v xml:space="preserve"> </v>
      </c>
      <c r="I7" s="213" t="str">
        <f t="shared" si="0"/>
        <v/>
      </c>
      <c r="K7" s="40" t="s">
        <v>33</v>
      </c>
      <c r="S7" s="64"/>
    </row>
    <row r="8" spans="1:19" ht="15" customHeight="1" x14ac:dyDescent="0.25">
      <c r="B8" s="10" t="str">
        <f>'INPUT &amp; OUTPUT'!C28</f>
        <v/>
      </c>
      <c r="C8" s="11"/>
      <c r="D8" s="12"/>
      <c r="E8" s="990" t="str">
        <f>'INPUT &amp; OUTPUT'!E28</f>
        <v/>
      </c>
      <c r="F8" s="991"/>
      <c r="G8" s="338">
        <f>'INPUT &amp; OUTPUT'!F28</f>
        <v>0</v>
      </c>
      <c r="H8" s="210" t="str">
        <f>IF(OR(B8="",B8=0)," ",INDEX('Reference data'!$CA$6:$CA$250,'INPUT &amp; OUTPUT'!AJ28))</f>
        <v xml:space="preserve"> </v>
      </c>
      <c r="I8" s="213" t="str">
        <f t="shared" si="0"/>
        <v/>
      </c>
      <c r="K8" s="40" t="s">
        <v>35</v>
      </c>
      <c r="S8" s="64"/>
    </row>
    <row r="9" spans="1:19" ht="15" customHeight="1" x14ac:dyDescent="0.25">
      <c r="B9" s="10" t="str">
        <f>'INPUT &amp; OUTPUT'!C29</f>
        <v/>
      </c>
      <c r="C9" s="11"/>
      <c r="D9" s="12"/>
      <c r="E9" s="990" t="str">
        <f>'INPUT &amp; OUTPUT'!E29</f>
        <v/>
      </c>
      <c r="F9" s="991"/>
      <c r="G9" s="338">
        <f>'INPUT &amp; OUTPUT'!F29</f>
        <v>0</v>
      </c>
      <c r="H9" s="210" t="str">
        <f>IF(OR(B9="",B9=0)," ",INDEX('Reference data'!$CA$6:$CA$250,'INPUT &amp; OUTPUT'!AJ29))</f>
        <v xml:space="preserve"> </v>
      </c>
      <c r="I9" s="213" t="str">
        <f t="shared" si="0"/>
        <v/>
      </c>
      <c r="K9" s="40" t="s">
        <v>36</v>
      </c>
      <c r="S9" s="64"/>
    </row>
    <row r="10" spans="1:19" ht="15" customHeight="1" x14ac:dyDescent="0.25">
      <c r="B10" s="10" t="str">
        <f>'INPUT &amp; OUTPUT'!C30</f>
        <v/>
      </c>
      <c r="C10" s="11"/>
      <c r="D10" s="12"/>
      <c r="E10" s="990" t="str">
        <f>'INPUT &amp; OUTPUT'!E30</f>
        <v/>
      </c>
      <c r="F10" s="991"/>
      <c r="G10" s="338">
        <f>'INPUT &amp; OUTPUT'!F30</f>
        <v>0</v>
      </c>
      <c r="H10" s="210" t="str">
        <f>IF(OR(B10="",B10=0)," ",INDEX('Reference data'!$CA$6:$CA$250,'INPUT &amp; OUTPUT'!AJ30))</f>
        <v xml:space="preserve"> </v>
      </c>
      <c r="I10" s="213" t="str">
        <f t="shared" si="0"/>
        <v/>
      </c>
      <c r="K10" s="40" t="s">
        <v>34</v>
      </c>
      <c r="S10" s="64"/>
    </row>
    <row r="11" spans="1:19" ht="15" customHeight="1" x14ac:dyDescent="0.25">
      <c r="B11" s="156" t="s">
        <v>805</v>
      </c>
      <c r="C11" s="154"/>
      <c r="D11" s="5"/>
      <c r="E11" s="995" t="str">
        <f>'INPUT &amp; OUTPUT'!E31</f>
        <v/>
      </c>
      <c r="F11" s="996"/>
      <c r="G11" s="339">
        <f>'INPUT &amp; OUTPUT'!F31</f>
        <v>0</v>
      </c>
      <c r="H11" s="250" t="str">
        <f>IF(OR(G11="",G11=0)," ",1)</f>
        <v xml:space="preserve"> </v>
      </c>
      <c r="I11" s="184" t="str">
        <f t="shared" si="0"/>
        <v/>
      </c>
      <c r="S11" s="64"/>
    </row>
    <row r="12" spans="1:19" ht="15" customHeight="1" x14ac:dyDescent="0.25">
      <c r="H12" s="67" t="s">
        <v>107</v>
      </c>
      <c r="I12" s="14">
        <f>SUM(I6:I11)</f>
        <v>0</v>
      </c>
      <c r="S12" s="64"/>
    </row>
    <row r="13" spans="1:19" x14ac:dyDescent="0.25">
      <c r="S13" s="64"/>
    </row>
    <row r="14" spans="1:19" x14ac:dyDescent="0.25">
      <c r="A14" s="155" t="s">
        <v>108</v>
      </c>
      <c r="B14" s="63" t="s">
        <v>309</v>
      </c>
      <c r="S14" s="64"/>
    </row>
    <row r="15" spans="1:19" ht="15" customHeight="1" x14ac:dyDescent="0.25">
      <c r="B15" s="902" t="s">
        <v>103</v>
      </c>
      <c r="C15" s="918"/>
      <c r="D15" s="903"/>
      <c r="E15" s="902" t="s">
        <v>105</v>
      </c>
      <c r="F15" s="903"/>
      <c r="G15" s="6" t="s">
        <v>104</v>
      </c>
      <c r="H15" s="7" t="str">
        <f>+H5</f>
        <v>TDU/unit</v>
      </c>
      <c r="I15" s="6" t="str">
        <f>+I5</f>
        <v>TDU's</v>
      </c>
      <c r="S15" s="64"/>
    </row>
    <row r="16" spans="1:19" ht="15" customHeight="1" x14ac:dyDescent="0.25">
      <c r="B16" s="10" t="str">
        <f>'INPUT &amp; OUTPUT'!C38</f>
        <v/>
      </c>
      <c r="C16" s="11"/>
      <c r="D16" s="12"/>
      <c r="E16" s="990" t="str">
        <f>'INPUT &amp; OUTPUT'!E38</f>
        <v/>
      </c>
      <c r="F16" s="991"/>
      <c r="G16" s="338">
        <f>'INPUT &amp; OUTPUT'!F38</f>
        <v>0</v>
      </c>
      <c r="H16" s="210" t="str">
        <f>IF(OR(B16="",B16=0)," ",INDEX('Reference data'!$CA$6:$CA$250,'INPUT &amp; OUTPUT'!AJ38))</f>
        <v xml:space="preserve"> </v>
      </c>
      <c r="I16" s="213" t="str">
        <f t="shared" ref="I16:I21" si="1">+IF(H16=" ","",G16*H16)</f>
        <v/>
      </c>
      <c r="S16" s="64"/>
    </row>
    <row r="17" spans="1:19" ht="15" customHeight="1" x14ac:dyDescent="0.25">
      <c r="B17" s="10" t="str">
        <f>'INPUT &amp; OUTPUT'!C39</f>
        <v/>
      </c>
      <c r="C17" s="11"/>
      <c r="D17" s="12"/>
      <c r="E17" s="990" t="str">
        <f>'INPUT &amp; OUTPUT'!E39</f>
        <v/>
      </c>
      <c r="F17" s="991"/>
      <c r="G17" s="338">
        <f>'INPUT &amp; OUTPUT'!F39</f>
        <v>0</v>
      </c>
      <c r="H17" s="210" t="str">
        <f>IF(OR(B17="",B17=0)," ",INDEX('Reference data'!$CA$6:$CA$250,'INPUT &amp; OUTPUT'!AJ39))</f>
        <v xml:space="preserve"> </v>
      </c>
      <c r="I17" s="213" t="str">
        <f t="shared" si="1"/>
        <v/>
      </c>
      <c r="S17" s="64"/>
    </row>
    <row r="18" spans="1:19" ht="15" customHeight="1" x14ac:dyDescent="0.25">
      <c r="B18" s="10" t="str">
        <f>'INPUT &amp; OUTPUT'!C40</f>
        <v/>
      </c>
      <c r="C18" s="11"/>
      <c r="D18" s="12"/>
      <c r="E18" s="990" t="str">
        <f>'INPUT &amp; OUTPUT'!E40</f>
        <v/>
      </c>
      <c r="F18" s="991"/>
      <c r="G18" s="338">
        <f>'INPUT &amp; OUTPUT'!F40</f>
        <v>0</v>
      </c>
      <c r="H18" s="210" t="str">
        <f>IF(OR(B18="",B18=0)," ",INDEX('Reference data'!$CA$6:$CA$250,'INPUT &amp; OUTPUT'!AJ40))</f>
        <v xml:space="preserve"> </v>
      </c>
      <c r="I18" s="213" t="str">
        <f t="shared" si="1"/>
        <v/>
      </c>
      <c r="S18" s="64"/>
    </row>
    <row r="19" spans="1:19" ht="15" customHeight="1" x14ac:dyDescent="0.25">
      <c r="B19" s="10" t="str">
        <f>'INPUT &amp; OUTPUT'!C41</f>
        <v/>
      </c>
      <c r="C19" s="11"/>
      <c r="D19" s="12"/>
      <c r="E19" s="990" t="str">
        <f>'INPUT &amp; OUTPUT'!E41</f>
        <v/>
      </c>
      <c r="F19" s="991"/>
      <c r="G19" s="338">
        <f>'INPUT &amp; OUTPUT'!F41</f>
        <v>0</v>
      </c>
      <c r="H19" s="210" t="str">
        <f>IF(OR(B19="",B19=0)," ",INDEX('Reference data'!$CA$6:$CA$250,'INPUT &amp; OUTPUT'!AJ41))</f>
        <v xml:space="preserve"> </v>
      </c>
      <c r="I19" s="213" t="str">
        <f t="shared" si="1"/>
        <v/>
      </c>
      <c r="S19" s="64"/>
    </row>
    <row r="20" spans="1:19" ht="15" customHeight="1" x14ac:dyDescent="0.25">
      <c r="B20" s="10" t="str">
        <f>'INPUT &amp; OUTPUT'!C42</f>
        <v/>
      </c>
      <c r="C20" s="11"/>
      <c r="D20" s="12"/>
      <c r="E20" s="990" t="str">
        <f>'INPUT &amp; OUTPUT'!E42</f>
        <v/>
      </c>
      <c r="F20" s="991"/>
      <c r="G20" s="338">
        <f>'INPUT &amp; OUTPUT'!F42</f>
        <v>0</v>
      </c>
      <c r="H20" s="210" t="str">
        <f>IF(OR(B20="",B20=0)," ",INDEX('Reference data'!$CA$6:$CA$250,'INPUT &amp; OUTPUT'!AJ42))</f>
        <v xml:space="preserve"> </v>
      </c>
      <c r="I20" s="213" t="str">
        <f t="shared" si="1"/>
        <v/>
      </c>
      <c r="S20" s="64"/>
    </row>
    <row r="21" spans="1:19" ht="15" customHeight="1" x14ac:dyDescent="0.25">
      <c r="B21" s="156" t="s">
        <v>805</v>
      </c>
      <c r="C21" s="154"/>
      <c r="D21" s="5"/>
      <c r="E21" s="995" t="str">
        <f>'INPUT &amp; OUTPUT'!E43</f>
        <v/>
      </c>
      <c r="F21" s="996"/>
      <c r="G21" s="339">
        <f>'INPUT &amp; OUTPUT'!F43</f>
        <v>0</v>
      </c>
      <c r="H21" s="250" t="str">
        <f>IF(OR(G21="",G21=0)," ",1)</f>
        <v xml:space="preserve"> </v>
      </c>
      <c r="I21" s="184" t="str">
        <f t="shared" si="1"/>
        <v/>
      </c>
      <c r="S21" s="64"/>
    </row>
    <row r="22" spans="1:19" ht="15" customHeight="1" x14ac:dyDescent="0.25">
      <c r="H22" s="67" t="s">
        <v>107</v>
      </c>
      <c r="I22" s="14">
        <f>SUM(I16:I21)</f>
        <v>0</v>
      </c>
      <c r="S22" s="64"/>
    </row>
    <row r="23" spans="1:19" x14ac:dyDescent="0.25">
      <c r="S23" s="64"/>
    </row>
    <row r="24" spans="1:19" x14ac:dyDescent="0.25">
      <c r="A24" s="155" t="s">
        <v>109</v>
      </c>
      <c r="B24" s="63" t="s">
        <v>119</v>
      </c>
    </row>
    <row r="25" spans="1:19" ht="15" customHeight="1" x14ac:dyDescent="0.25">
      <c r="B25" s="907" t="s">
        <v>100</v>
      </c>
      <c r="C25" s="908"/>
      <c r="D25" s="909"/>
      <c r="E25" s="88"/>
      <c r="F25" s="902" t="s">
        <v>112</v>
      </c>
      <c r="G25" s="918"/>
      <c r="H25" s="918"/>
      <c r="I25" s="903"/>
      <c r="J25" s="916" t="s">
        <v>123</v>
      </c>
      <c r="K25" s="902" t="s">
        <v>124</v>
      </c>
      <c r="L25" s="903"/>
      <c r="M25" s="916" t="s">
        <v>47</v>
      </c>
    </row>
    <row r="26" spans="1:19" ht="15" customHeight="1" x14ac:dyDescent="0.25">
      <c r="B26" s="913"/>
      <c r="C26" s="914"/>
      <c r="D26" s="915"/>
      <c r="E26" s="89" t="s">
        <v>118</v>
      </c>
      <c r="F26" s="90" t="s">
        <v>224</v>
      </c>
      <c r="G26" s="22" t="s">
        <v>101</v>
      </c>
      <c r="H26" s="902" t="s">
        <v>245</v>
      </c>
      <c r="I26" s="918"/>
      <c r="J26" s="917"/>
      <c r="K26" s="6" t="str">
        <f>+F26</f>
        <v>$/TDU</v>
      </c>
      <c r="L26" s="6" t="s">
        <v>101</v>
      </c>
      <c r="M26" s="917"/>
    </row>
    <row r="27" spans="1:19" ht="15" customHeight="1" x14ac:dyDescent="0.25">
      <c r="B27" s="997" t="str">
        <f>'INPUT &amp; OUTPUT'!J14</f>
        <v xml:space="preserve"> </v>
      </c>
      <c r="C27" s="998"/>
      <c r="D27" s="999"/>
      <c r="E27" s="37" t="s">
        <v>259</v>
      </c>
      <c r="F27" s="8">
        <f>INDEX('Reference data'!$Q$306:$Q$310,MATCH($B$27,'Reference data'!$N$306:$N$310,0))</f>
        <v>0</v>
      </c>
      <c r="G27" s="21" t="s">
        <v>244</v>
      </c>
      <c r="H27" s="38" t="s">
        <v>218</v>
      </c>
      <c r="I27" s="39">
        <v>80.099999999999994</v>
      </c>
      <c r="J27" s="9">
        <f>'INPUT &amp; OUTPUT'!$T$10/Roads!I27</f>
        <v>1.7615480649188515</v>
      </c>
      <c r="K27" s="8">
        <f>+J27*F27</f>
        <v>0</v>
      </c>
      <c r="L27" s="341">
        <f>'INPUT &amp; OUTPUT'!$T$7</f>
        <v>45627</v>
      </c>
      <c r="M27" s="8">
        <f>INDEX('Reference data'!$U$306:$U$310,MATCH($B$27,'Reference data'!$N$306:$N$310,0))</f>
        <v>0</v>
      </c>
    </row>
    <row r="28" spans="1:19" ht="15" customHeight="1" x14ac:dyDescent="0.25">
      <c r="B28" s="1000"/>
      <c r="C28" s="1001"/>
      <c r="D28" s="1002"/>
      <c r="E28" s="37" t="s">
        <v>260</v>
      </c>
      <c r="F28" s="8">
        <f>INDEX('Reference data'!$R$306:$R$310,MATCH($B$27,'Reference data'!$N$306:$N$310,0))</f>
        <v>0</v>
      </c>
      <c r="G28" s="21" t="s">
        <v>244</v>
      </c>
      <c r="H28" s="26" t="s">
        <v>126</v>
      </c>
      <c r="I28" s="39">
        <v>84.5</v>
      </c>
      <c r="J28" s="9">
        <f>'INPUT &amp; OUTPUT'!$T$9/Roads!I28</f>
        <v>1.663905325443787</v>
      </c>
      <c r="K28" s="8">
        <f>+J28*F28</f>
        <v>0</v>
      </c>
      <c r="L28" s="341">
        <f>L27</f>
        <v>45627</v>
      </c>
      <c r="M28" s="30">
        <f>+M27</f>
        <v>0</v>
      </c>
    </row>
    <row r="29" spans="1:19" x14ac:dyDescent="0.25">
      <c r="B29" s="65"/>
      <c r="F29" s="329" t="s">
        <v>839</v>
      </c>
    </row>
    <row r="31" spans="1:19" x14ac:dyDescent="0.25">
      <c r="A31" s="61" t="s">
        <v>110</v>
      </c>
      <c r="B31" s="63" t="s">
        <v>210</v>
      </c>
    </row>
    <row r="32" spans="1:19" x14ac:dyDescent="0.25">
      <c r="B32" s="83">
        <f>+IF($I$12&gt;$I$22,($I$12-$I$22)*K27,0)</f>
        <v>0</v>
      </c>
      <c r="C32" s="84" t="str">
        <f>+E27</f>
        <v>Works</v>
      </c>
      <c r="E32" s="69"/>
    </row>
    <row r="33" spans="2:5" ht="15" x14ac:dyDescent="0.4">
      <c r="B33" s="85">
        <f>+IF($I$12&gt;$I$22,($I$12-$I$22)*K28,0)</f>
        <v>0</v>
      </c>
      <c r="C33" s="84" t="str">
        <f>+E28</f>
        <v>Land</v>
      </c>
    </row>
    <row r="34" spans="2:5" x14ac:dyDescent="0.25">
      <c r="B34" s="83">
        <f>SUM(B32:B33)</f>
        <v>0</v>
      </c>
      <c r="C34" s="344">
        <f>+L27</f>
        <v>45627</v>
      </c>
      <c r="E34" s="69" t="str">
        <f>+IF(I22&gt;I12,"No credit in excess of the demand is given","")</f>
        <v/>
      </c>
    </row>
    <row r="35" spans="2:5" x14ac:dyDescent="0.25">
      <c r="B35" s="61"/>
      <c r="C35" s="87"/>
    </row>
    <row r="36" spans="2:5" x14ac:dyDescent="0.25">
      <c r="B36" s="61"/>
      <c r="C36" s="87"/>
    </row>
    <row r="37" spans="2:5" x14ac:dyDescent="0.25">
      <c r="B37" s="61"/>
      <c r="C37" s="87"/>
    </row>
    <row r="38" spans="2:5" x14ac:dyDescent="0.25">
      <c r="B38" s="61"/>
      <c r="C38" s="87"/>
    </row>
    <row r="39" spans="2:5" x14ac:dyDescent="0.25">
      <c r="B39" s="61"/>
      <c r="C39" s="87"/>
    </row>
    <row r="40" spans="2:5" x14ac:dyDescent="0.25">
      <c r="B40" s="61"/>
      <c r="C40" s="87"/>
    </row>
    <row r="41" spans="2:5" x14ac:dyDescent="0.25">
      <c r="B41" s="61"/>
      <c r="C41" s="87"/>
    </row>
    <row r="42" spans="2:5" x14ac:dyDescent="0.25">
      <c r="B42" s="61"/>
      <c r="C42" s="87"/>
    </row>
    <row r="43" spans="2:5" x14ac:dyDescent="0.25">
      <c r="B43" s="61"/>
      <c r="C43" s="87"/>
    </row>
    <row r="44" spans="2:5" x14ac:dyDescent="0.25">
      <c r="B44" s="61"/>
      <c r="C44" s="87"/>
    </row>
    <row r="45" spans="2:5" x14ac:dyDescent="0.25">
      <c r="B45" s="61"/>
      <c r="C45" s="87"/>
    </row>
    <row r="46" spans="2:5" x14ac:dyDescent="0.25">
      <c r="B46" s="61"/>
      <c r="C46" s="87"/>
    </row>
    <row r="47" spans="2:5" x14ac:dyDescent="0.25">
      <c r="B47" s="61"/>
      <c r="C47" s="87"/>
    </row>
    <row r="48" spans="2:5" x14ac:dyDescent="0.25">
      <c r="B48" s="61"/>
      <c r="C48" s="87"/>
    </row>
    <row r="49" spans="2:3" x14ac:dyDescent="0.25">
      <c r="B49" s="61"/>
      <c r="C49" s="87"/>
    </row>
    <row r="50" spans="2:3" x14ac:dyDescent="0.25">
      <c r="B50" s="61"/>
      <c r="C50" s="87"/>
    </row>
    <row r="51" spans="2:3" x14ac:dyDescent="0.25">
      <c r="B51" s="61"/>
      <c r="C51" s="87"/>
    </row>
    <row r="52" spans="2:3" x14ac:dyDescent="0.25">
      <c r="B52" s="61"/>
      <c r="C52" s="87"/>
    </row>
    <row r="68" ht="12.75" customHeight="1" x14ac:dyDescent="0.25"/>
    <row r="83" ht="12.75" customHeight="1" x14ac:dyDescent="0.25"/>
    <row r="167" spans="10:11" x14ac:dyDescent="0.25">
      <c r="K167" s="62"/>
    </row>
    <row r="168" spans="10:11" x14ac:dyDescent="0.25">
      <c r="K168" s="62"/>
    </row>
    <row r="169" spans="10:11" x14ac:dyDescent="0.25">
      <c r="K169" s="62"/>
    </row>
    <row r="170" spans="10:11" x14ac:dyDescent="0.25">
      <c r="K170" s="62"/>
    </row>
    <row r="171" spans="10:11" x14ac:dyDescent="0.25">
      <c r="K171" s="62"/>
    </row>
    <row r="172" spans="10:11" x14ac:dyDescent="0.25">
      <c r="K172" s="62"/>
    </row>
    <row r="173" spans="10:11" x14ac:dyDescent="0.25">
      <c r="K173" s="62"/>
    </row>
    <row r="174" spans="10:11" x14ac:dyDescent="0.25">
      <c r="K174" s="62"/>
    </row>
    <row r="175" spans="10:11" x14ac:dyDescent="0.25">
      <c r="K175" s="62"/>
    </row>
    <row r="176" spans="10:11" x14ac:dyDescent="0.25">
      <c r="J176" s="62"/>
      <c r="K176" s="62"/>
    </row>
    <row r="177" spans="10:11" x14ac:dyDescent="0.25">
      <c r="J177" s="62"/>
      <c r="K177" s="62"/>
    </row>
    <row r="178" spans="10:11" x14ac:dyDescent="0.25">
      <c r="J178" s="62"/>
      <c r="K178" s="62"/>
    </row>
    <row r="179" spans="10:11" x14ac:dyDescent="0.25">
      <c r="J179" s="62"/>
      <c r="K179" s="62"/>
    </row>
    <row r="180" spans="10:11" x14ac:dyDescent="0.25">
      <c r="J180" s="62"/>
      <c r="K180" s="62"/>
    </row>
    <row r="181" spans="10:11" x14ac:dyDescent="0.25">
      <c r="J181" s="62"/>
      <c r="K181" s="62"/>
    </row>
    <row r="182" spans="10:11" x14ac:dyDescent="0.25">
      <c r="J182" s="62"/>
      <c r="K182" s="62"/>
    </row>
    <row r="183" spans="10:11" x14ac:dyDescent="0.25">
      <c r="J183" s="62"/>
      <c r="K183" s="62"/>
    </row>
    <row r="184" spans="10:11" x14ac:dyDescent="0.25">
      <c r="J184" s="62"/>
      <c r="K184" s="62"/>
    </row>
    <row r="185" spans="10:11" x14ac:dyDescent="0.25">
      <c r="J185" s="62"/>
      <c r="K185" s="62"/>
    </row>
    <row r="186" spans="10:11" x14ac:dyDescent="0.25">
      <c r="J186" s="62"/>
      <c r="K186" s="62"/>
    </row>
    <row r="187" spans="10:11" x14ac:dyDescent="0.25">
      <c r="J187" s="62"/>
      <c r="K187" s="62"/>
    </row>
    <row r="188" spans="10:11" x14ac:dyDescent="0.25">
      <c r="J188" s="62"/>
      <c r="K188" s="62"/>
    </row>
    <row r="189" spans="10:11" x14ac:dyDescent="0.25">
      <c r="J189" s="62"/>
      <c r="K189" s="62"/>
    </row>
    <row r="190" spans="10:11" x14ac:dyDescent="0.25">
      <c r="J190" s="62"/>
      <c r="K190" s="62"/>
    </row>
    <row r="191" spans="10:11" x14ac:dyDescent="0.25">
      <c r="J191" s="62"/>
      <c r="K191" s="62"/>
    </row>
    <row r="192" spans="10:11" x14ac:dyDescent="0.25">
      <c r="J192" s="62"/>
      <c r="K192" s="62"/>
    </row>
    <row r="193" spans="10:11" x14ac:dyDescent="0.25">
      <c r="J193" s="62"/>
      <c r="K193" s="62"/>
    </row>
    <row r="194" spans="10:11" x14ac:dyDescent="0.25">
      <c r="J194" s="62"/>
      <c r="K194" s="62"/>
    </row>
    <row r="195" spans="10:11" x14ac:dyDescent="0.25">
      <c r="J195" s="62"/>
      <c r="K195" s="62"/>
    </row>
    <row r="196" spans="10:11" x14ac:dyDescent="0.25">
      <c r="J196" s="62"/>
      <c r="K196" s="62"/>
    </row>
    <row r="197" spans="10:11" x14ac:dyDescent="0.25">
      <c r="J197" s="62"/>
      <c r="K197" s="62"/>
    </row>
  </sheetData>
  <sheetProtection password="CDF4" sheet="1" objects="1" scenarios="1"/>
  <mergeCells count="24">
    <mergeCell ref="M25:M26"/>
    <mergeCell ref="J25:J26"/>
    <mergeCell ref="K25:L25"/>
    <mergeCell ref="E19:F19"/>
    <mergeCell ref="E20:F20"/>
    <mergeCell ref="E16:F16"/>
    <mergeCell ref="E17:F17"/>
    <mergeCell ref="A1:I1"/>
    <mergeCell ref="E11:F11"/>
    <mergeCell ref="B5:D5"/>
    <mergeCell ref="E5:F5"/>
    <mergeCell ref="E6:F6"/>
    <mergeCell ref="B15:D15"/>
    <mergeCell ref="E8:F8"/>
    <mergeCell ref="E9:F9"/>
    <mergeCell ref="E7:F7"/>
    <mergeCell ref="E10:F10"/>
    <mergeCell ref="E15:F15"/>
    <mergeCell ref="E18:F18"/>
    <mergeCell ref="B27:D28"/>
    <mergeCell ref="B25:D26"/>
    <mergeCell ref="F25:I25"/>
    <mergeCell ref="H26:I26"/>
    <mergeCell ref="E21:F21"/>
  </mergeCells>
  <phoneticPr fontId="4" type="noConversion"/>
  <pageMargins left="0.74803149606299213" right="0.35433070866141736" top="0.98425196850393704" bottom="0.39370078740157483" header="0.51181102362204722" footer="0.51181102362204722"/>
  <pageSetup paperSize="9" scale="92" orientation="landscape" blackAndWhite="1"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0" ma:contentTypeDescription="Create a new document." ma:contentTypeScope="" ma:versionID="ce3af25d937b1c35794a51d4a1ac1aae">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A09B57-8156-4C12-8561-2544C98D89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9C23E76-A3DF-4EB8-AAB4-F43551915F18}">
  <ds:schemaRefs>
    <ds:schemaRef ds:uri="http://schemas.microsoft.com/sharepoint/v3/contenttype/forms"/>
  </ds:schemaRefs>
</ds:datastoreItem>
</file>

<file path=customXml/itemProps3.xml><?xml version="1.0" encoding="utf-8"?>
<ds:datastoreItem xmlns:ds="http://schemas.openxmlformats.org/officeDocument/2006/customXml" ds:itemID="{F2B56BF8-16EE-47FA-A24B-6F81F77B81E1}">
  <ds:schemaRefs>
    <ds:schemaRef ds:uri="http://schemas.microsoft.com/office/2006/metadata/longProperties"/>
  </ds:schemaRefs>
</ds:datastoreItem>
</file>

<file path=customXml/itemProps4.xml><?xml version="1.0" encoding="utf-8"?>
<ds:datastoreItem xmlns:ds="http://schemas.openxmlformats.org/officeDocument/2006/customXml" ds:itemID="{36906508-3E0A-44A1-8AFC-458FC97F01B2}">
  <ds:schemaRefs>
    <ds:schemaRef ds:uri="http://schemas.microsoft.com/office/2006/metadata/properties"/>
    <ds:schemaRef ds:uri="http://schemas.microsoft.com/office/2006/documentManagement/types"/>
    <ds:schemaRef ds:uri="http://www.w3.org/XML/1998/namespace"/>
    <ds:schemaRef ds:uri="http://purl.org/dc/elements/1.1/"/>
    <ds:schemaRef ds:uri="http://purl.org/dc/terms/"/>
    <ds:schemaRef ds:uri="http://schemas.openxmlformats.org/package/2006/metadata/core-properties"/>
    <ds:schemaRef ds:uri="http://purl.org/dc/dcmitype/"/>
    <ds:schemaRef ds:uri="3a493a26-741a-42fd-8777-f88520cae55b"/>
    <ds:schemaRef ds:uri="dcf13a8c-8bd3-4ac7-8c19-6244a771e9dd"/>
    <ds:schemaRef ds:uri="http://schemas.microsoft.com/sharepoint/v3"/>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Welcome</vt:lpstr>
      <vt:lpstr>Output</vt:lpstr>
      <vt:lpstr>INPUT &amp; OUTPUT</vt:lpstr>
      <vt:lpstr>Reference data</vt:lpstr>
      <vt:lpstr>Sewer</vt:lpstr>
      <vt:lpstr>Water</vt:lpstr>
      <vt:lpstr>Park</vt:lpstr>
      <vt:lpstr>Pathways</vt:lpstr>
      <vt:lpstr>Roads</vt:lpstr>
      <vt:lpstr>StormWater</vt:lpstr>
      <vt:lpstr>SPRP Max</vt:lpstr>
      <vt:lpstr>Amendments</vt:lpstr>
      <vt:lpstr>'INPUT &amp; OUTPUT'!Print_Area</vt:lpstr>
      <vt:lpstr>Output!Print_Area</vt:lpstr>
      <vt:lpstr>Park!Print_Area</vt:lpstr>
      <vt:lpstr>Pathways!Print_Area</vt:lpstr>
      <vt:lpstr>Roads!Print_Area</vt:lpstr>
      <vt:lpstr>Sewer!Print_Area</vt:lpstr>
      <vt:lpstr>'SPRP Max'!Print_Area</vt:lpstr>
      <vt:lpstr>StormWater!Print_Area</vt:lpstr>
      <vt:lpstr>Water!Print_Area</vt:lpstr>
      <vt:lpstr>'Reference 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COT Contribution Calculator v5.12 from 28 Oct 09</dc:title>
  <dc:creator>Darron Irwin</dc:creator>
  <cp:lastModifiedBy>Mark Sulovski</cp:lastModifiedBy>
  <cp:lastPrinted>2014-07-04T01:30:55Z</cp:lastPrinted>
  <dcterms:created xsi:type="dcterms:W3CDTF">2008-08-04T21:17:38Z</dcterms:created>
  <dcterms:modified xsi:type="dcterms:W3CDTF">2024-08-26T23:57:34Z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City Plan Volume">
    <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y fmtid="{D5CDD505-2E9C-101B-9397-08002B2CF9AE}" pid="9" name="Gazetted Amendment No">
    <vt:lpwstr/>
  </property>
  <property fmtid="{D5CDD505-2E9C-101B-9397-08002B2CF9AE}" pid="10" name="Adopted Amendment Number">
    <vt:lpwstr/>
  </property>
  <property fmtid="{D5CDD505-2E9C-101B-9397-08002B2CF9AE}" pid="11" name="Resolution Doc Type">
    <vt:lpwstr/>
  </property>
  <property fmtid="{D5CDD505-2E9C-101B-9397-08002B2CF9AE}" pid="12" name="Map Type">
    <vt:lpwstr/>
  </property>
  <property fmtid="{D5CDD505-2E9C-101B-9397-08002B2CF9AE}" pid="13" name="_SourceUrl">
    <vt:lpwstr/>
  </property>
  <property fmtid="{D5CDD505-2E9C-101B-9397-08002B2CF9AE}" pid="14" name="Future Amendment Number">
    <vt:lpwstr/>
  </property>
  <property fmtid="{D5CDD505-2E9C-101B-9397-08002B2CF9AE}" pid="15" name="Resolution">
    <vt:lpwstr/>
  </property>
  <property fmtid="{D5CDD505-2E9C-101B-9397-08002B2CF9AE}" pid="16" name="DWDocAuthor">
    <vt:lpwstr/>
  </property>
  <property fmtid="{D5CDD505-2E9C-101B-9397-08002B2CF9AE}" pid="17" name="DWDocClass">
    <vt:lpwstr/>
  </property>
  <property fmtid="{D5CDD505-2E9C-101B-9397-08002B2CF9AE}" pid="18" name="DWDocClassId">
    <vt:lpwstr/>
  </property>
  <property fmtid="{D5CDD505-2E9C-101B-9397-08002B2CF9AE}" pid="19" name="DWDocPrecis">
    <vt:lpwstr/>
  </property>
  <property fmtid="{D5CDD505-2E9C-101B-9397-08002B2CF9AE}" pid="20" name="DWDocNo">
    <vt:lpwstr/>
  </property>
  <property fmtid="{D5CDD505-2E9C-101B-9397-08002B2CF9AE}" pid="21" name="DWDocSetID">
    <vt:lpwstr/>
  </property>
  <property fmtid="{D5CDD505-2E9C-101B-9397-08002B2CF9AE}" pid="22" name="DWDocType">
    <vt:lpwstr/>
  </property>
  <property fmtid="{D5CDD505-2E9C-101B-9397-08002B2CF9AE}" pid="23" name="DWDocVersion">
    <vt:lpwstr/>
  </property>
  <property fmtid="{D5CDD505-2E9C-101B-9397-08002B2CF9AE}" pid="24" name="_SharedFileIndex">
    <vt:lpwstr/>
  </property>
  <property fmtid="{D5CDD505-2E9C-101B-9397-08002B2CF9AE}" pid="25" name="ContentTypeId">
    <vt:lpwstr>0x0101003B0A59C1D4033A45BBE420D83D7D7823</vt:lpwstr>
  </property>
</Properties>
</file>