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6.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7.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8.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O:\07 - CITY GROWTH\7.3 - City Planning\1 - LGIP &amp; IC Critical Review\Contribution Calculators (Backup)\"/>
    </mc:Choice>
  </mc:AlternateContent>
  <xr:revisionPtr revIDLastSave="0" documentId="13_ncr:1_{274FFA02-C062-44BD-B7CD-AB3DC930546D}" xr6:coauthVersionLast="47" xr6:coauthVersionMax="47" xr10:uidLastSave="{00000000-0000-0000-0000-000000000000}"/>
  <workbookProtection workbookAlgorithmName="SHA-512" workbookHashValue="2/bl8N2iBfP30Wew2Mz8Ocwt7h4UoU9u9s/y19XilGcdTeBU1O5lIf4HVxk8Efx5LB0gMOvmDGsuluwPjILKJg==" workbookSaltValue="46CI4v5ZaBGHpM1VAk/JQQ==" workbookSpinCount="100000" lockStructure="1"/>
  <bookViews>
    <workbookView xWindow="19090" yWindow="-110" windowWidth="19420" windowHeight="10420" tabRatio="663" xr2:uid="{00000000-000D-0000-FFFF-FFFF00000000}"/>
  </bookViews>
  <sheets>
    <sheet name="Welcome" sheetId="8" r:id="rId1"/>
    <sheet name="Summary" sheetId="10" r:id="rId2"/>
    <sheet name="Sewer" sheetId="17" r:id="rId3"/>
    <sheet name="Water" sheetId="12" r:id="rId4"/>
    <sheet name="Open Space" sheetId="14" r:id="rId5"/>
    <sheet name="Car Parking" sheetId="11" r:id="rId6"/>
    <sheet name="Peds &amp; Bikes" sheetId="18" r:id="rId7"/>
    <sheet name="Roads" sheetId="16" r:id="rId8"/>
    <sheet name="Storm Water" sheetId="15" r:id="rId9"/>
    <sheet name="Waiver 6" sheetId="19" r:id="rId10"/>
    <sheet name="Indexation" sheetId="2" r:id="rId11"/>
    <sheet name="Sheet1" sheetId="20" r:id="rId12"/>
  </sheets>
  <definedNames>
    <definedName name="BALGAL_BEACH__MYSTIC_SANDS___ROLLINGSTONE">Roads!$B$83</definedName>
    <definedName name="CENTRES_PLANNING_AREA">Roads!$B$64</definedName>
    <definedName name="INDUSTRIAL_PLANNING_AREA">Roads!$B$70</definedName>
    <definedName name="OPEN_SPACE___PARK_RECREATIONAL_PLANNING_AREA">Roads!$B$80</definedName>
    <definedName name="PALUMA">Roads!$B$123</definedName>
    <definedName name="RESIDENTIAL_PLANNING_AREA">Roads!$B$59</definedName>
    <definedName name="RIVERWAY__LOAM_ISLAND">Roads!$B$147</definedName>
    <definedName name="RIVERWAY__PIONEER_PARK">Roads!$B$135</definedName>
    <definedName name="RURAL_PLANNING_AREA">Roads!$B$75</definedName>
    <definedName name="SAUNDERS_BEACH">Roads!$B$110</definedName>
    <definedName name="TOOLAKEA">Roads!$B$100</definedName>
    <definedName name="TOOMULLA">Roads!$B$94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2" l="1"/>
  <c r="B7" i="8"/>
  <c r="G25" i="15" l="1"/>
  <c r="E49" i="16"/>
  <c r="H25" i="16" s="1"/>
  <c r="G25" i="18"/>
  <c r="G10" i="11"/>
  <c r="G12" i="14"/>
  <c r="I8" i="12"/>
  <c r="I9" i="12" s="1"/>
  <c r="I8" i="17"/>
  <c r="I9" i="17" s="1"/>
  <c r="B2" i="10"/>
  <c r="G18" i="14"/>
  <c r="E18" i="14"/>
  <c r="E22" i="10" s="1"/>
  <c r="F17" i="15"/>
  <c r="E19" i="15" s="1"/>
  <c r="F18" i="15"/>
  <c r="I18" i="15" s="1"/>
  <c r="J18" i="15" s="1"/>
  <c r="F16" i="15"/>
  <c r="F9" i="15"/>
  <c r="F10" i="15"/>
  <c r="F8" i="15"/>
  <c r="F16" i="12"/>
  <c r="I16" i="12" s="1"/>
  <c r="J16" i="12" s="1"/>
  <c r="F17" i="12"/>
  <c r="I17" i="12" s="1"/>
  <c r="J17" i="12" s="1"/>
  <c r="F15" i="12"/>
  <c r="E18" i="12" s="1"/>
  <c r="I15" i="12"/>
  <c r="J15" i="12" s="1"/>
  <c r="E7" i="2"/>
  <c r="E17" i="14" s="1"/>
  <c r="J12" i="14" s="1"/>
  <c r="F22" i="10" s="1"/>
  <c r="E8" i="2"/>
  <c r="E9" i="2" s="1"/>
  <c r="E6" i="2"/>
  <c r="L9" i="12" s="1"/>
  <c r="F7" i="2"/>
  <c r="G7" i="2" s="1"/>
  <c r="H12" i="14" s="1"/>
  <c r="I12" i="14" s="1"/>
  <c r="F8" i="2"/>
  <c r="G8" i="2" s="1"/>
  <c r="H10" i="11" s="1"/>
  <c r="I10" i="11" s="1"/>
  <c r="E16" i="11" s="1"/>
  <c r="E23" i="10" s="1"/>
  <c r="F6" i="2"/>
  <c r="G6" i="2" s="1"/>
  <c r="J8" i="12" s="1"/>
  <c r="AC82" i="12"/>
  <c r="AD82" i="12"/>
  <c r="AC75" i="12"/>
  <c r="AD75" i="12"/>
  <c r="F15" i="17"/>
  <c r="I15" i="17" s="1"/>
  <c r="J15" i="17" s="1"/>
  <c r="F16" i="17"/>
  <c r="I16" i="17" s="1"/>
  <c r="J16" i="17" s="1"/>
  <c r="AC76" i="12"/>
  <c r="AD76" i="12"/>
  <c r="AC77" i="12"/>
  <c r="AD77" i="12"/>
  <c r="AC78" i="12"/>
  <c r="AD78" i="12"/>
  <c r="AC79" i="12"/>
  <c r="AD79" i="12"/>
  <c r="AC80" i="12"/>
  <c r="AD80" i="12"/>
  <c r="AC81" i="12"/>
  <c r="AD81" i="12"/>
  <c r="AC83" i="12"/>
  <c r="AD83" i="12"/>
  <c r="AC84" i="12"/>
  <c r="AD84" i="12"/>
  <c r="AC85" i="12"/>
  <c r="AD85" i="12"/>
  <c r="AC86" i="12"/>
  <c r="AD86" i="12"/>
  <c r="AC87" i="12"/>
  <c r="AD87" i="12"/>
  <c r="AC88" i="12"/>
  <c r="AD88" i="12"/>
  <c r="AC89" i="12"/>
  <c r="AD89" i="12"/>
  <c r="AC90" i="12"/>
  <c r="AD90" i="12"/>
  <c r="AC91" i="12"/>
  <c r="AD91" i="12"/>
  <c r="AC92" i="12"/>
  <c r="AD92" i="12"/>
  <c r="AC93" i="12"/>
  <c r="AD93" i="12"/>
  <c r="AC94" i="12"/>
  <c r="AD94" i="12"/>
  <c r="AC95" i="12"/>
  <c r="AD95" i="12"/>
  <c r="AC96" i="12"/>
  <c r="AD96" i="12"/>
  <c r="AC97" i="12"/>
  <c r="AD97" i="12"/>
  <c r="AC98" i="12"/>
  <c r="AD98" i="12"/>
  <c r="AC99" i="12"/>
  <c r="AD99" i="12"/>
  <c r="AC100" i="12"/>
  <c r="AD100" i="12"/>
  <c r="AC101" i="12"/>
  <c r="AD101" i="12"/>
  <c r="AC102" i="12"/>
  <c r="AD102" i="12"/>
  <c r="AC103" i="12"/>
  <c r="AD103" i="12"/>
  <c r="AC104" i="12"/>
  <c r="AD104" i="12"/>
  <c r="AC105" i="12"/>
  <c r="AD105" i="12"/>
  <c r="AC106" i="12"/>
  <c r="AD106" i="12"/>
  <c r="AC107" i="12"/>
  <c r="AD107" i="12"/>
  <c r="AC108" i="12"/>
  <c r="AD108" i="12"/>
  <c r="AC109" i="12"/>
  <c r="AD109" i="12"/>
  <c r="AC110" i="12"/>
  <c r="AD110" i="12"/>
  <c r="AC111" i="12"/>
  <c r="AD111" i="12"/>
  <c r="AC112" i="12"/>
  <c r="AD112" i="12"/>
  <c r="AC113" i="12"/>
  <c r="AD113" i="12"/>
  <c r="AC114" i="12"/>
  <c r="AD114" i="12"/>
  <c r="AC115" i="12"/>
  <c r="AD115" i="12"/>
  <c r="AC116" i="12"/>
  <c r="AD116" i="12"/>
  <c r="AC117" i="12"/>
  <c r="AD117" i="12"/>
  <c r="AC118" i="12"/>
  <c r="AD118" i="12"/>
  <c r="AC119" i="12"/>
  <c r="AD119" i="12"/>
  <c r="AC120" i="12"/>
  <c r="AD120" i="12"/>
  <c r="Z76" i="12"/>
  <c r="Z77" i="12"/>
  <c r="Z78" i="12"/>
  <c r="Z79" i="12"/>
  <c r="Z80" i="12"/>
  <c r="Z81" i="12"/>
  <c r="Z82" i="12"/>
  <c r="Z83" i="12"/>
  <c r="Z84" i="12"/>
  <c r="Z85" i="12"/>
  <c r="Z86" i="12"/>
  <c r="Z87" i="12"/>
  <c r="Z88" i="12"/>
  <c r="Z89" i="12"/>
  <c r="Z90" i="12"/>
  <c r="Z91" i="12"/>
  <c r="Z92" i="12"/>
  <c r="Z93" i="12"/>
  <c r="Z94" i="12"/>
  <c r="Z95" i="12"/>
  <c r="Z96" i="12"/>
  <c r="Z97" i="12"/>
  <c r="Z98" i="12"/>
  <c r="Z99" i="12"/>
  <c r="Z100" i="12"/>
  <c r="Z101" i="12"/>
  <c r="Z102" i="12"/>
  <c r="Z103" i="12"/>
  <c r="Z104" i="12"/>
  <c r="Z105" i="12"/>
  <c r="Z106" i="12"/>
  <c r="Z107" i="12"/>
  <c r="Z108" i="12"/>
  <c r="Z109" i="12"/>
  <c r="Z110" i="12"/>
  <c r="Z111" i="12"/>
  <c r="Z112" i="12"/>
  <c r="Z113" i="12"/>
  <c r="Z114" i="12"/>
  <c r="Z115" i="12"/>
  <c r="Z116" i="12"/>
  <c r="Z117" i="12"/>
  <c r="Z118" i="12"/>
  <c r="Z119" i="12"/>
  <c r="Z120" i="12"/>
  <c r="Z75" i="12"/>
  <c r="Z57" i="16"/>
  <c r="AE57" i="16"/>
  <c r="AF57" i="16"/>
  <c r="Z59" i="16"/>
  <c r="AE59" i="16"/>
  <c r="AF59" i="16"/>
  <c r="Z60" i="16"/>
  <c r="AE60" i="16"/>
  <c r="AF60" i="16"/>
  <c r="I18" i="16"/>
  <c r="J18" i="16"/>
  <c r="I17" i="16"/>
  <c r="J17" i="16"/>
  <c r="I16" i="16"/>
  <c r="J16" i="16"/>
  <c r="J20" i="16" s="1"/>
  <c r="I10" i="16"/>
  <c r="J10" i="16" s="1"/>
  <c r="I9" i="16"/>
  <c r="J9" i="16"/>
  <c r="I8" i="16"/>
  <c r="J8" i="16"/>
  <c r="J12" i="16" s="1"/>
  <c r="AF61" i="16"/>
  <c r="AF72" i="16"/>
  <c r="J11" i="16"/>
  <c r="AF66" i="16"/>
  <c r="AF76" i="16"/>
  <c r="AF78" i="16"/>
  <c r="J19" i="16"/>
  <c r="G25" i="16"/>
  <c r="G9" i="2"/>
  <c r="I25" i="16" s="1"/>
  <c r="AE78" i="16"/>
  <c r="F18" i="16"/>
  <c r="AE76" i="16"/>
  <c r="F17" i="16"/>
  <c r="AE66" i="16"/>
  <c r="F16" i="16"/>
  <c r="AE61" i="16"/>
  <c r="F9" i="16"/>
  <c r="AE72" i="16"/>
  <c r="F10" i="16"/>
  <c r="F8" i="16"/>
  <c r="Z151" i="16"/>
  <c r="AE151" i="16"/>
  <c r="AF151" i="16"/>
  <c r="Z84" i="16"/>
  <c r="AE84" i="16"/>
  <c r="AF84" i="16"/>
  <c r="Z85" i="16"/>
  <c r="AE85" i="16"/>
  <c r="AF85" i="16"/>
  <c r="Z86" i="16"/>
  <c r="AE86" i="16"/>
  <c r="AF86" i="16"/>
  <c r="Z87" i="16"/>
  <c r="AE87" i="16"/>
  <c r="AF87" i="16"/>
  <c r="Z88" i="16"/>
  <c r="AE88" i="16"/>
  <c r="AF88" i="16"/>
  <c r="Z89" i="16"/>
  <c r="AE89" i="16"/>
  <c r="AF89" i="16"/>
  <c r="Z90" i="16"/>
  <c r="AE90" i="16"/>
  <c r="AF90" i="16"/>
  <c r="Z91" i="16"/>
  <c r="AE91" i="16"/>
  <c r="AF91" i="16"/>
  <c r="Z92" i="16"/>
  <c r="AE92" i="16"/>
  <c r="AF92" i="16"/>
  <c r="Z93" i="16"/>
  <c r="AE93" i="16"/>
  <c r="AF93" i="16"/>
  <c r="Z94" i="16"/>
  <c r="AE94" i="16"/>
  <c r="AF94" i="16"/>
  <c r="Z95" i="16"/>
  <c r="AE95" i="16"/>
  <c r="AF95" i="16"/>
  <c r="Z96" i="16"/>
  <c r="AE96" i="16"/>
  <c r="AF96" i="16"/>
  <c r="Z97" i="16"/>
  <c r="AE97" i="16"/>
  <c r="AF97" i="16"/>
  <c r="Z98" i="16"/>
  <c r="AE98" i="16"/>
  <c r="AF98" i="16"/>
  <c r="Z99" i="16"/>
  <c r="AE99" i="16"/>
  <c r="AF99" i="16"/>
  <c r="Z100" i="16"/>
  <c r="AE100" i="16"/>
  <c r="AF100" i="16"/>
  <c r="Z101" i="16"/>
  <c r="AE101" i="16"/>
  <c r="AF101" i="16"/>
  <c r="Z102" i="16"/>
  <c r="AE102" i="16"/>
  <c r="AF102" i="16"/>
  <c r="Z103" i="16"/>
  <c r="AE103" i="16"/>
  <c r="AF103" i="16"/>
  <c r="Z104" i="16"/>
  <c r="AE104" i="16"/>
  <c r="AF104" i="16"/>
  <c r="Z105" i="16"/>
  <c r="AE105" i="16"/>
  <c r="AF105" i="16"/>
  <c r="Z106" i="16"/>
  <c r="AE106" i="16"/>
  <c r="AF106" i="16"/>
  <c r="Z107" i="16"/>
  <c r="AE107" i="16"/>
  <c r="AF107" i="16"/>
  <c r="Z108" i="16"/>
  <c r="AE108" i="16"/>
  <c r="AF108" i="16"/>
  <c r="Z109" i="16"/>
  <c r="AE109" i="16"/>
  <c r="AF109" i="16"/>
  <c r="Z110" i="16"/>
  <c r="AE110" i="16"/>
  <c r="AF110" i="16"/>
  <c r="Z111" i="16"/>
  <c r="AE111" i="16"/>
  <c r="AF111" i="16"/>
  <c r="Z112" i="16"/>
  <c r="AE112" i="16"/>
  <c r="AF112" i="16"/>
  <c r="Z113" i="16"/>
  <c r="AE113" i="16"/>
  <c r="AF113" i="16"/>
  <c r="Z114" i="16"/>
  <c r="AE114" i="16"/>
  <c r="AF114" i="16"/>
  <c r="Z115" i="16"/>
  <c r="AE115" i="16"/>
  <c r="AF115" i="16"/>
  <c r="Z116" i="16"/>
  <c r="AE116" i="16"/>
  <c r="AF116" i="16"/>
  <c r="Z117" i="16"/>
  <c r="AE117" i="16"/>
  <c r="AF117" i="16"/>
  <c r="Z118" i="16"/>
  <c r="AE118" i="16"/>
  <c r="AF118" i="16"/>
  <c r="Z119" i="16"/>
  <c r="AE119" i="16"/>
  <c r="AF119" i="16"/>
  <c r="Z120" i="16"/>
  <c r="AE120" i="16"/>
  <c r="AF120" i="16"/>
  <c r="Z121" i="16"/>
  <c r="AE121" i="16"/>
  <c r="AF121" i="16"/>
  <c r="Z122" i="16"/>
  <c r="AE122" i="16"/>
  <c r="AF122" i="16"/>
  <c r="Z123" i="16"/>
  <c r="AE123" i="16"/>
  <c r="AF123" i="16"/>
  <c r="Z124" i="16"/>
  <c r="AE124" i="16"/>
  <c r="AF124" i="16"/>
  <c r="Z125" i="16"/>
  <c r="AE125" i="16"/>
  <c r="AF125" i="16"/>
  <c r="Z126" i="16"/>
  <c r="AE126" i="16"/>
  <c r="AF126" i="16"/>
  <c r="Z127" i="16"/>
  <c r="AE127" i="16"/>
  <c r="AF127" i="16"/>
  <c r="Z128" i="16"/>
  <c r="AE128" i="16"/>
  <c r="AF128" i="16"/>
  <c r="Z129" i="16"/>
  <c r="AE129" i="16"/>
  <c r="AF129" i="16"/>
  <c r="Z130" i="16"/>
  <c r="AE130" i="16"/>
  <c r="AF130" i="16"/>
  <c r="Z131" i="16"/>
  <c r="AE131" i="16"/>
  <c r="AF131" i="16"/>
  <c r="Z132" i="16"/>
  <c r="AE132" i="16"/>
  <c r="AF132" i="16"/>
  <c r="Z133" i="16"/>
  <c r="AE133" i="16"/>
  <c r="AF133" i="16"/>
  <c r="Z134" i="16"/>
  <c r="AE134" i="16"/>
  <c r="AF134" i="16"/>
  <c r="Z135" i="16"/>
  <c r="AE135" i="16"/>
  <c r="AF135" i="16"/>
  <c r="Z136" i="16"/>
  <c r="AE136" i="16"/>
  <c r="AF136" i="16"/>
  <c r="Z137" i="16"/>
  <c r="AE137" i="16"/>
  <c r="AF137" i="16"/>
  <c r="Z138" i="16"/>
  <c r="AE138" i="16"/>
  <c r="AF138" i="16"/>
  <c r="Z139" i="16"/>
  <c r="AE139" i="16"/>
  <c r="AF139" i="16"/>
  <c r="Z140" i="16"/>
  <c r="AE140" i="16"/>
  <c r="AF140" i="16"/>
  <c r="Z141" i="16"/>
  <c r="AE141" i="16"/>
  <c r="AF141" i="16"/>
  <c r="Z142" i="16"/>
  <c r="AE142" i="16"/>
  <c r="AF142" i="16"/>
  <c r="Z143" i="16"/>
  <c r="AE143" i="16"/>
  <c r="AF143" i="16"/>
  <c r="Z144" i="16"/>
  <c r="AE144" i="16"/>
  <c r="AF144" i="16"/>
  <c r="Z145" i="16"/>
  <c r="AE145" i="16"/>
  <c r="AF145" i="16"/>
  <c r="Z146" i="16"/>
  <c r="AE146" i="16"/>
  <c r="AF146" i="16"/>
  <c r="Z147" i="16"/>
  <c r="AE147" i="16"/>
  <c r="AF147" i="16"/>
  <c r="Z148" i="16"/>
  <c r="AE148" i="16"/>
  <c r="AF148" i="16"/>
  <c r="Z149" i="16"/>
  <c r="AE149" i="16"/>
  <c r="AF149" i="16"/>
  <c r="Z150" i="16"/>
  <c r="AE150" i="16"/>
  <c r="AF150" i="16"/>
  <c r="Z62" i="16"/>
  <c r="AE62" i="16"/>
  <c r="AF62" i="16"/>
  <c r="Z63" i="16"/>
  <c r="AE63" i="16"/>
  <c r="AF63" i="16"/>
  <c r="Z64" i="16"/>
  <c r="AE64" i="16"/>
  <c r="AF64" i="16"/>
  <c r="Z65" i="16"/>
  <c r="AE65" i="16"/>
  <c r="AF65" i="16"/>
  <c r="Z66" i="16"/>
  <c r="Z67" i="16"/>
  <c r="AE67" i="16"/>
  <c r="AF67" i="16"/>
  <c r="Z68" i="16"/>
  <c r="AE68" i="16"/>
  <c r="AF68" i="16"/>
  <c r="Z69" i="16"/>
  <c r="AE69" i="16"/>
  <c r="AF69" i="16"/>
  <c r="Z70" i="16"/>
  <c r="AE70" i="16"/>
  <c r="AF70" i="16"/>
  <c r="Z71" i="16"/>
  <c r="AE71" i="16"/>
  <c r="AF71" i="16"/>
  <c r="Z72" i="16"/>
  <c r="Z73" i="16"/>
  <c r="AE73" i="16"/>
  <c r="AF73" i="16"/>
  <c r="Z74" i="16"/>
  <c r="AE74" i="16"/>
  <c r="AF74" i="16"/>
  <c r="Z75" i="16"/>
  <c r="AE75" i="16"/>
  <c r="AF75" i="16"/>
  <c r="Z76" i="16"/>
  <c r="Z77" i="16"/>
  <c r="AE77" i="16"/>
  <c r="AF77" i="16"/>
  <c r="Z78" i="16"/>
  <c r="Z79" i="16"/>
  <c r="AE79" i="16"/>
  <c r="AF79" i="16"/>
  <c r="Z80" i="16"/>
  <c r="AE80" i="16"/>
  <c r="AF80" i="16"/>
  <c r="Z81" i="16"/>
  <c r="AE81" i="16"/>
  <c r="AF81" i="16"/>
  <c r="Z82" i="16"/>
  <c r="AE82" i="16"/>
  <c r="AF82" i="16"/>
  <c r="Z83" i="16"/>
  <c r="AE83" i="16"/>
  <c r="AF83" i="16"/>
  <c r="Z61" i="16"/>
  <c r="AD69" i="17"/>
  <c r="AD70" i="17"/>
  <c r="AD71" i="17"/>
  <c r="AD72" i="17"/>
  <c r="AD73" i="17"/>
  <c r="AD74" i="17"/>
  <c r="AD75" i="17"/>
  <c r="AD76" i="17"/>
  <c r="AD77" i="17"/>
  <c r="AD78" i="17"/>
  <c r="AD79" i="17"/>
  <c r="AD80" i="17"/>
  <c r="AD81" i="17"/>
  <c r="AD82" i="17"/>
  <c r="AD83" i="17"/>
  <c r="AD84" i="17"/>
  <c r="AD85" i="17"/>
  <c r="AD86" i="17"/>
  <c r="AD87" i="17"/>
  <c r="AD88" i="17"/>
  <c r="AD89" i="17"/>
  <c r="AD90" i="17"/>
  <c r="AD91" i="17"/>
  <c r="AD92" i="17"/>
  <c r="AD93" i="17"/>
  <c r="AD94" i="17"/>
  <c r="AD95" i="17"/>
  <c r="AD96" i="17"/>
  <c r="AD97" i="17"/>
  <c r="AD98" i="17"/>
  <c r="AD99" i="17"/>
  <c r="AD100" i="17"/>
  <c r="AD101" i="17"/>
  <c r="AD102" i="17"/>
  <c r="AD103" i="17"/>
  <c r="AD104" i="17"/>
  <c r="AD105" i="17"/>
  <c r="AD106" i="17"/>
  <c r="AD107" i="17"/>
  <c r="AD108" i="17"/>
  <c r="AD68" i="17"/>
  <c r="AC69" i="17"/>
  <c r="AC70" i="17"/>
  <c r="AC71" i="17"/>
  <c r="AC72" i="17"/>
  <c r="AC73" i="17"/>
  <c r="AC74" i="17"/>
  <c r="AC75" i="17"/>
  <c r="AC76" i="17"/>
  <c r="AC77" i="17"/>
  <c r="AC78" i="17"/>
  <c r="AC79" i="17"/>
  <c r="AC80" i="17"/>
  <c r="AC81" i="17"/>
  <c r="AC82" i="17"/>
  <c r="AC83" i="17"/>
  <c r="AC84" i="17"/>
  <c r="AC85" i="17"/>
  <c r="AC86" i="17"/>
  <c r="AC87" i="17"/>
  <c r="AC88" i="17"/>
  <c r="AC89" i="17"/>
  <c r="AC90" i="17"/>
  <c r="AC91" i="17"/>
  <c r="AC92" i="17"/>
  <c r="AC93" i="17"/>
  <c r="AC94" i="17"/>
  <c r="AC95" i="17"/>
  <c r="AC96" i="17"/>
  <c r="AC97" i="17"/>
  <c r="AC98" i="17"/>
  <c r="AC99" i="17"/>
  <c r="AC100" i="17"/>
  <c r="AC101" i="17"/>
  <c r="AC102" i="17"/>
  <c r="AC103" i="17"/>
  <c r="AC104" i="17"/>
  <c r="AC105" i="17"/>
  <c r="AC106" i="17"/>
  <c r="AC107" i="17"/>
  <c r="AC108" i="17"/>
  <c r="AC68" i="17"/>
  <c r="Z75" i="17"/>
  <c r="Z76" i="17"/>
  <c r="Z77" i="17"/>
  <c r="Z78" i="17"/>
  <c r="Z79" i="17"/>
  <c r="Z80" i="17"/>
  <c r="Z81" i="17"/>
  <c r="Z82" i="17"/>
  <c r="Z83" i="17"/>
  <c r="Z84" i="17"/>
  <c r="Z85" i="17"/>
  <c r="Z86" i="17"/>
  <c r="Z87" i="17"/>
  <c r="Z88" i="17"/>
  <c r="Z89" i="17"/>
  <c r="Z90" i="17"/>
  <c r="Z91" i="17"/>
  <c r="Z92" i="17"/>
  <c r="Z93" i="17"/>
  <c r="Z94" i="17"/>
  <c r="Z95" i="17"/>
  <c r="Z96" i="17"/>
  <c r="Z97" i="17"/>
  <c r="Z98" i="17"/>
  <c r="Z99" i="17"/>
  <c r="Z100" i="17"/>
  <c r="Z101" i="17"/>
  <c r="Z102" i="17"/>
  <c r="Z103" i="17"/>
  <c r="Z104" i="17"/>
  <c r="Z105" i="17"/>
  <c r="Z106" i="17"/>
  <c r="Z107" i="17"/>
  <c r="Z108" i="17"/>
  <c r="Z69" i="17"/>
  <c r="Z70" i="17"/>
  <c r="Z71" i="17"/>
  <c r="Z72" i="17"/>
  <c r="Z73" i="17"/>
  <c r="Z74" i="17"/>
  <c r="Z68" i="17"/>
  <c r="I8" i="15"/>
  <c r="J8" i="15"/>
  <c r="I9" i="15"/>
  <c r="J9" i="15"/>
  <c r="I10" i="15"/>
  <c r="J10" i="15"/>
  <c r="I16" i="15"/>
  <c r="J16" i="15"/>
  <c r="I17" i="15"/>
  <c r="J17" i="15" s="1"/>
  <c r="C29" i="10"/>
  <c r="B28" i="10"/>
  <c r="C27" i="10"/>
  <c r="F25" i="16"/>
  <c r="C26" i="10"/>
  <c r="J11" i="15"/>
  <c r="J19" i="15"/>
  <c r="I24" i="15"/>
  <c r="B25" i="10"/>
  <c r="F8" i="18"/>
  <c r="I8" i="18"/>
  <c r="J8" i="18"/>
  <c r="F9" i="18"/>
  <c r="I9" i="18"/>
  <c r="J9" i="18"/>
  <c r="F10" i="18"/>
  <c r="I10" i="18"/>
  <c r="J10" i="18"/>
  <c r="J12" i="18" s="1"/>
  <c r="G31" i="18" s="1"/>
  <c r="E24" i="10" s="1"/>
  <c r="F16" i="18"/>
  <c r="E19" i="18" s="1"/>
  <c r="I16" i="18"/>
  <c r="J16" i="18"/>
  <c r="J20" i="18" s="1"/>
  <c r="F17" i="18"/>
  <c r="I17" i="18"/>
  <c r="J17" i="18"/>
  <c r="F18" i="18"/>
  <c r="I18" i="18"/>
  <c r="J18" i="18"/>
  <c r="B24" i="10"/>
  <c r="B23" i="10"/>
  <c r="B22" i="10"/>
  <c r="L8" i="12"/>
  <c r="L10" i="12" s="1"/>
  <c r="C21" i="10"/>
  <c r="H38" i="12"/>
  <c r="H39" i="12"/>
  <c r="H40" i="12"/>
  <c r="C20" i="10"/>
  <c r="H30" i="12"/>
  <c r="H31" i="12"/>
  <c r="H32" i="12"/>
  <c r="C19" i="10"/>
  <c r="B18" i="10"/>
  <c r="L8" i="17"/>
  <c r="L9" i="17" s="1"/>
  <c r="J8" i="17"/>
  <c r="K8" i="17" s="1"/>
  <c r="H31" i="17"/>
  <c r="H32" i="17"/>
  <c r="H33" i="17"/>
  <c r="H23" i="17"/>
  <c r="H24" i="17"/>
  <c r="H25" i="17"/>
  <c r="C17" i="10"/>
  <c r="C16" i="10"/>
  <c r="B15" i="10"/>
  <c r="J17" i="17"/>
  <c r="J43" i="17"/>
  <c r="H43" i="17"/>
  <c r="H52" i="17"/>
  <c r="I24" i="18"/>
  <c r="P49" i="18"/>
  <c r="J19" i="18"/>
  <c r="J11" i="18"/>
  <c r="J15" i="18"/>
  <c r="I15" i="18"/>
  <c r="E11" i="18"/>
  <c r="P137" i="15"/>
  <c r="P136" i="15"/>
  <c r="P132" i="15"/>
  <c r="P130" i="15"/>
  <c r="P131" i="15"/>
  <c r="P84" i="15"/>
  <c r="P65" i="15"/>
  <c r="P64" i="15"/>
  <c r="P63" i="15"/>
  <c r="P58" i="15"/>
  <c r="P59" i="15"/>
  <c r="P60" i="15"/>
  <c r="P57" i="15"/>
  <c r="P53" i="15"/>
  <c r="P49" i="15"/>
  <c r="J15" i="15"/>
  <c r="I15" i="15"/>
  <c r="A7" i="2"/>
  <c r="A9" i="2"/>
  <c r="A8" i="2"/>
  <c r="E31" i="17"/>
  <c r="F31" i="17"/>
  <c r="E32" i="17"/>
  <c r="F32" i="17"/>
  <c r="E33" i="17"/>
  <c r="F33" i="17"/>
  <c r="E23" i="17"/>
  <c r="F23" i="17"/>
  <c r="E24" i="17"/>
  <c r="F24" i="17"/>
  <c r="E25" i="17"/>
  <c r="F25" i="17"/>
  <c r="J18" i="12"/>
  <c r="L50" i="12"/>
  <c r="E38" i="12"/>
  <c r="F38" i="12"/>
  <c r="E39" i="12"/>
  <c r="F39" i="12"/>
  <c r="E40" i="12"/>
  <c r="F40" i="12"/>
  <c r="J50" i="12"/>
  <c r="E30" i="12"/>
  <c r="F30" i="12"/>
  <c r="E31" i="12"/>
  <c r="F31" i="12"/>
  <c r="E32" i="12"/>
  <c r="F32" i="12"/>
  <c r="H50" i="12"/>
  <c r="G40" i="12"/>
  <c r="G39" i="12"/>
  <c r="G38" i="12"/>
  <c r="AD73" i="12"/>
  <c r="AC73" i="12"/>
  <c r="G32" i="12"/>
  <c r="G31" i="12"/>
  <c r="G30" i="12"/>
  <c r="K7" i="12"/>
  <c r="G33" i="17"/>
  <c r="G32" i="17"/>
  <c r="G31" i="17"/>
  <c r="G24" i="17"/>
  <c r="G25" i="17"/>
  <c r="G23" i="17"/>
  <c r="K7" i="17"/>
  <c r="AD66" i="17"/>
  <c r="Z66" i="17"/>
  <c r="AC66" i="17"/>
  <c r="J24" i="16"/>
  <c r="J15" i="16"/>
  <c r="I15" i="16"/>
  <c r="E19" i="16"/>
  <c r="E11" i="16"/>
  <c r="F14" i="17"/>
  <c r="I14" i="17" s="1"/>
  <c r="J14" i="17" s="1"/>
  <c r="J12" i="15"/>
  <c r="E11" i="15"/>
  <c r="F49" i="16" l="1"/>
  <c r="I10" i="12"/>
  <c r="E17" i="17"/>
  <c r="J19" i="12"/>
  <c r="J20" i="15"/>
  <c r="J18" i="17"/>
  <c r="H31" i="18"/>
  <c r="H33" i="12"/>
  <c r="H25" i="15"/>
  <c r="I25" i="15" s="1"/>
  <c r="J9" i="12"/>
  <c r="K9" i="12" s="1"/>
  <c r="J10" i="12"/>
  <c r="K10" i="12" s="1"/>
  <c r="K8" i="12"/>
  <c r="H24" i="12" s="1"/>
  <c r="H41" i="12"/>
  <c r="H26" i="17"/>
  <c r="H34" i="17"/>
  <c r="K25" i="16"/>
  <c r="G33" i="16" s="1"/>
  <c r="J25" i="16"/>
  <c r="G31" i="16" s="1"/>
  <c r="H25" i="18"/>
  <c r="I25" i="18" s="1"/>
  <c r="J9" i="17"/>
  <c r="K9" i="17" s="1"/>
  <c r="G47" i="17"/>
  <c r="F16" i="10" s="1"/>
  <c r="F17" i="10" s="1"/>
  <c r="G54" i="12"/>
  <c r="F19" i="10" s="1"/>
  <c r="F20" i="10" s="1"/>
  <c r="F21" i="10" s="1"/>
  <c r="J10" i="11"/>
  <c r="E15" i="11" s="1"/>
  <c r="F23" i="10" s="1"/>
  <c r="L25" i="16"/>
  <c r="G30" i="16" s="1"/>
  <c r="F26" i="10" s="1"/>
  <c r="F27" i="10" s="1"/>
  <c r="J25" i="18"/>
  <c r="G30" i="18" s="1"/>
  <c r="F24" i="10" s="1"/>
  <c r="J25" i="15"/>
  <c r="G30" i="15" s="1"/>
  <c r="F29" i="10" s="1"/>
  <c r="G48" i="17" l="1"/>
  <c r="H48" i="17" s="1"/>
  <c r="G55" i="12"/>
  <c r="H55" i="12" s="1"/>
  <c r="G31" i="15"/>
  <c r="H31" i="15" s="1"/>
  <c r="G57" i="12"/>
  <c r="H57" i="12" s="1"/>
  <c r="G50" i="17"/>
  <c r="H50" i="17" s="1"/>
  <c r="G59" i="12"/>
  <c r="H31" i="16"/>
  <c r="E26" i="10"/>
  <c r="E27" i="10"/>
  <c r="H33" i="16"/>
  <c r="E16" i="10" l="1"/>
  <c r="E19" i="10"/>
  <c r="E29" i="10"/>
  <c r="E20" i="10"/>
  <c r="E17" i="10"/>
  <c r="E21" i="10"/>
  <c r="H59" i="12"/>
  <c r="E30" i="10" l="1"/>
</calcChain>
</file>

<file path=xl/sharedStrings.xml><?xml version="1.0" encoding="utf-8"?>
<sst xmlns="http://schemas.openxmlformats.org/spreadsheetml/2006/main" count="2087" uniqueCount="465">
  <si>
    <t>Traditional Residential</t>
  </si>
  <si>
    <t>Mixed Residential</t>
  </si>
  <si>
    <t>Neighbourhood Centre</t>
  </si>
  <si>
    <t>District Centre</t>
  </si>
  <si>
    <t>Rural</t>
  </si>
  <si>
    <t>Precinct</t>
  </si>
  <si>
    <t>Unit</t>
  </si>
  <si>
    <t>Lot</t>
  </si>
  <si>
    <t>Ha</t>
  </si>
  <si>
    <t>FPA</t>
  </si>
  <si>
    <t>Other</t>
  </si>
  <si>
    <t>Multiple Dwelling</t>
  </si>
  <si>
    <t>Restaurant</t>
  </si>
  <si>
    <t>Medical Centre</t>
  </si>
  <si>
    <t>Motel</t>
  </si>
  <si>
    <t>dwelling unit</t>
  </si>
  <si>
    <t>General Industry</t>
  </si>
  <si>
    <t>Educational Establishment</t>
  </si>
  <si>
    <t>Charge Catchment</t>
  </si>
  <si>
    <t>Policy</t>
  </si>
  <si>
    <t>Adjustment</t>
  </si>
  <si>
    <t>Date</t>
  </si>
  <si>
    <t>Index</t>
  </si>
  <si>
    <t>Factor</t>
  </si>
  <si>
    <t>Base</t>
  </si>
  <si>
    <t>Development Type</t>
  </si>
  <si>
    <t>Recongfiguration of Lot</t>
  </si>
  <si>
    <t>Type</t>
  </si>
  <si>
    <t>Qty</t>
  </si>
  <si>
    <t>Units</t>
  </si>
  <si>
    <t xml:space="preserve"> </t>
  </si>
  <si>
    <t>Sub-total</t>
  </si>
  <si>
    <t>2.</t>
  </si>
  <si>
    <t>3.</t>
  </si>
  <si>
    <t>4.</t>
  </si>
  <si>
    <t>5.</t>
  </si>
  <si>
    <t>Base Rate</t>
  </si>
  <si>
    <t>Note - see 'Indexation' for adjustment calculation</t>
  </si>
  <si>
    <t>Reference Data - Do not delete</t>
  </si>
  <si>
    <t>Working Table</t>
  </si>
  <si>
    <t>1.</t>
  </si>
  <si>
    <t>Use</t>
  </si>
  <si>
    <t>$/EP</t>
  </si>
  <si>
    <t>Developer Contribution Calculator</t>
  </si>
  <si>
    <t>Welcome to the:</t>
  </si>
  <si>
    <t>1. This spreadsheet automates the calculation of developer contributions, to make life easier and consistent for development assessment staff.</t>
  </si>
  <si>
    <t>4. Reference is required to the policies for details of application, maps, etc. - this calculator is to be used in conjuction with those policies.</t>
  </si>
  <si>
    <t>6. The custodian will also update the workbook from time-to-time to accommodate policy amendments - be aware of the currency of the calculator..</t>
  </si>
  <si>
    <t>3. The user is required to input data particular to the development in each spreadsheet - protection has been applied to non-input data cells.</t>
  </si>
  <si>
    <t>Ablution trough</t>
  </si>
  <si>
    <t>Autopsy table</t>
  </si>
  <si>
    <t>Bain-marie</t>
  </si>
  <si>
    <t>Bar sink (commercial)</t>
  </si>
  <si>
    <t>Bar sink (domestic)</t>
  </si>
  <si>
    <t>Basin</t>
  </si>
  <si>
    <t>Bath</t>
  </si>
  <si>
    <t>Bed pan steriliser &amp; washer (cistern)</t>
  </si>
  <si>
    <t>Bed pan steriliser &amp; washer (flush valve)</t>
  </si>
  <si>
    <t>Bidet</t>
  </si>
  <si>
    <t>Circular wash fountain</t>
  </si>
  <si>
    <t>Cleaner's sink</t>
  </si>
  <si>
    <t>Clothes washing machine (domestic)</t>
  </si>
  <si>
    <t>Combination pan room sink &amp; flushing bowl (flush valve)</t>
  </si>
  <si>
    <t>Dental unit</t>
  </si>
  <si>
    <t>Dishwasher (domestic)</t>
  </si>
  <si>
    <t>Drinking fountain</t>
  </si>
  <si>
    <t>Glass washing machine</t>
  </si>
  <si>
    <t>Tundish</t>
  </si>
  <si>
    <t>Kitchen sink</t>
  </si>
  <si>
    <t>Kitchen sink (commercial)</t>
  </si>
  <si>
    <t>Slop hopper (cistern)</t>
  </si>
  <si>
    <t>Laundry trough</t>
  </si>
  <si>
    <t>Laboratory sink</t>
  </si>
  <si>
    <t>Potato peeler</t>
  </si>
  <si>
    <t>Refrigerated cabinet</t>
  </si>
  <si>
    <t>Sanitary napkin disposal unit</t>
  </si>
  <si>
    <t>Shower</t>
  </si>
  <si>
    <t>Shower bath</t>
  </si>
  <si>
    <t>Slop hopper (flush valve)</t>
  </si>
  <si>
    <t>Steriliser</t>
  </si>
  <si>
    <t>Urinal (2.4m, or 4 stalls)</t>
  </si>
  <si>
    <t>Water closet (cistern)</t>
  </si>
  <si>
    <t>Water closet (flush valve)</t>
  </si>
  <si>
    <t>Group of fixtures in one room (bath, basin, shower, water closet)</t>
  </si>
  <si>
    <t>Fixture</t>
  </si>
  <si>
    <t>Rating</t>
  </si>
  <si>
    <t>Item</t>
  </si>
  <si>
    <t>On-site car parking shortfall</t>
  </si>
  <si>
    <t>Developer Contribution Rate</t>
  </si>
  <si>
    <t>spaces</t>
  </si>
  <si>
    <t>$/space</t>
  </si>
  <si>
    <t>lots</t>
  </si>
  <si>
    <t>$/lot</t>
  </si>
  <si>
    <t>Caretaker's Residence</t>
  </si>
  <si>
    <t>Hotel</t>
  </si>
  <si>
    <t>Equivalencies - ROL</t>
  </si>
  <si>
    <t>Equivalencies for previous rezoning</t>
  </si>
  <si>
    <t>Equivalencies - MCU</t>
  </si>
  <si>
    <t>Adjust. factor</t>
  </si>
  <si>
    <t>Indexed Rate</t>
  </si>
  <si>
    <t>No. of additional lots/units</t>
  </si>
  <si>
    <t>7. Please note the spreadsheet does not progress to the stage of crediting for works-in-kind.</t>
  </si>
  <si>
    <t>8. DISCLAIMER - The calculator does not replace the planning scheme policies - it is the user's responsibility to ensure compatibility.</t>
  </si>
  <si>
    <t>Thuringowa City</t>
  </si>
  <si>
    <t>Applicable to the planning scheme policies for the City of Thuringowa planning scheme</t>
  </si>
  <si>
    <t>CPI</t>
  </si>
  <si>
    <t>Treatment plants &amp; outfalls</t>
  </si>
  <si>
    <t>Residential 'A'</t>
  </si>
  <si>
    <t>Residential 'B'</t>
  </si>
  <si>
    <t>Residential 'C'</t>
  </si>
  <si>
    <t>SU/unit</t>
  </si>
  <si>
    <t>Club Open Space</t>
  </si>
  <si>
    <t>Park and Open Space</t>
  </si>
  <si>
    <t>Light Industry</t>
  </si>
  <si>
    <t>Noxious and Hazardous</t>
  </si>
  <si>
    <t>Local Shopping</t>
  </si>
  <si>
    <t>Commercial</t>
  </si>
  <si>
    <t>Hotel and Tavern</t>
  </si>
  <si>
    <t>Village Shopping</t>
  </si>
  <si>
    <t>Public Purposes</t>
  </si>
  <si>
    <t>Special Facilities</t>
  </si>
  <si>
    <t>Future Urban</t>
  </si>
  <si>
    <r>
      <t xml:space="preserve">General Industry (Lots </t>
    </r>
    <r>
      <rPr>
        <sz val="10"/>
        <rFont val="Arial"/>
        <family val="2"/>
      </rPr>
      <t>≥</t>
    </r>
    <r>
      <rPr>
        <sz val="10"/>
        <rFont val="Arial"/>
        <family val="2"/>
      </rPr>
      <t>2,700m</t>
    </r>
    <r>
      <rPr>
        <sz val="10"/>
        <rFont val="Arial"/>
        <family val="2"/>
      </rPr>
      <t>²</t>
    </r>
    <r>
      <rPr>
        <sz val="10"/>
        <rFont val="Arial"/>
        <family val="2"/>
      </rPr>
      <t>)</t>
    </r>
  </si>
  <si>
    <r>
      <t>General Industry (Lots &lt;2,700m</t>
    </r>
    <r>
      <rPr>
        <sz val="10"/>
        <rFont val="Arial"/>
        <family val="2"/>
      </rPr>
      <t>²</t>
    </r>
    <r>
      <rPr>
        <sz val="10"/>
        <rFont val="Arial"/>
        <family val="2"/>
      </rPr>
      <t>)</t>
    </r>
  </si>
  <si>
    <r>
      <t xml:space="preserve">Light Industry (Lots </t>
    </r>
    <r>
      <rPr>
        <sz val="10"/>
        <rFont val="Arial"/>
        <family val="2"/>
      </rPr>
      <t>≥</t>
    </r>
    <r>
      <rPr>
        <sz val="10"/>
        <rFont val="Arial"/>
        <family val="2"/>
      </rPr>
      <t>2,700m</t>
    </r>
    <r>
      <rPr>
        <sz val="10"/>
        <rFont val="Arial"/>
        <family val="2"/>
      </rPr>
      <t>²</t>
    </r>
    <r>
      <rPr>
        <sz val="10"/>
        <rFont val="Arial"/>
        <family val="2"/>
      </rPr>
      <t>)</t>
    </r>
  </si>
  <si>
    <r>
      <t>Light Industry (Lots &lt;2,700m</t>
    </r>
    <r>
      <rPr>
        <sz val="10"/>
        <rFont val="Arial"/>
        <family val="2"/>
      </rPr>
      <t>²</t>
    </r>
    <r>
      <rPr>
        <sz val="10"/>
        <rFont val="Arial"/>
        <family val="2"/>
      </rPr>
      <t>)</t>
    </r>
  </si>
  <si>
    <r>
      <t>Noxious and Hazardous (Lots &lt;2,700m</t>
    </r>
    <r>
      <rPr>
        <sz val="10"/>
        <rFont val="Arial"/>
        <family val="2"/>
      </rPr>
      <t>²</t>
    </r>
    <r>
      <rPr>
        <sz val="10"/>
        <rFont val="Arial"/>
        <family val="2"/>
      </rPr>
      <t>)</t>
    </r>
  </si>
  <si>
    <r>
      <t xml:space="preserve">Noxious and Hazardous (Lots </t>
    </r>
    <r>
      <rPr>
        <sz val="10"/>
        <rFont val="Arial"/>
        <family val="2"/>
      </rPr>
      <t>≥</t>
    </r>
    <r>
      <rPr>
        <sz val="10"/>
        <rFont val="Arial"/>
        <family val="2"/>
      </rPr>
      <t>2,700m</t>
    </r>
    <r>
      <rPr>
        <sz val="10"/>
        <rFont val="Arial"/>
        <family val="2"/>
      </rPr>
      <t>²</t>
    </r>
    <r>
      <rPr>
        <sz val="10"/>
        <rFont val="Arial"/>
        <family val="2"/>
      </rPr>
      <t>)</t>
    </r>
  </si>
  <si>
    <r>
      <t>Local Shopping (Lots &lt;2,700m</t>
    </r>
    <r>
      <rPr>
        <sz val="10"/>
        <rFont val="Arial"/>
        <family val="2"/>
      </rPr>
      <t>²</t>
    </r>
    <r>
      <rPr>
        <sz val="10"/>
        <rFont val="Arial"/>
        <family val="2"/>
      </rPr>
      <t>)</t>
    </r>
  </si>
  <si>
    <r>
      <t xml:space="preserve">Local Shopping (Lots </t>
    </r>
    <r>
      <rPr>
        <sz val="10"/>
        <rFont val="Arial"/>
        <family val="2"/>
      </rPr>
      <t>≥</t>
    </r>
    <r>
      <rPr>
        <sz val="10"/>
        <rFont val="Arial"/>
        <family val="2"/>
      </rPr>
      <t>2,700m</t>
    </r>
    <r>
      <rPr>
        <sz val="10"/>
        <rFont val="Arial"/>
        <family val="2"/>
      </rPr>
      <t>²</t>
    </r>
    <r>
      <rPr>
        <sz val="10"/>
        <rFont val="Arial"/>
        <family val="2"/>
      </rPr>
      <t>)</t>
    </r>
  </si>
  <si>
    <r>
      <t>Commercial (Lots &lt;2,700m</t>
    </r>
    <r>
      <rPr>
        <sz val="10"/>
        <rFont val="Arial"/>
        <family val="2"/>
      </rPr>
      <t>²</t>
    </r>
    <r>
      <rPr>
        <sz val="10"/>
        <rFont val="Arial"/>
        <family val="2"/>
      </rPr>
      <t>)</t>
    </r>
  </si>
  <si>
    <r>
      <t xml:space="preserve">Commercial (Lots </t>
    </r>
    <r>
      <rPr>
        <sz val="10"/>
        <rFont val="Arial"/>
        <family val="2"/>
      </rPr>
      <t>≥</t>
    </r>
    <r>
      <rPr>
        <sz val="10"/>
        <rFont val="Arial"/>
        <family val="2"/>
      </rPr>
      <t>2,700m</t>
    </r>
    <r>
      <rPr>
        <sz val="10"/>
        <rFont val="Arial"/>
        <family val="2"/>
      </rPr>
      <t>²</t>
    </r>
    <r>
      <rPr>
        <sz val="10"/>
        <rFont val="Arial"/>
        <family val="2"/>
      </rPr>
      <t>)</t>
    </r>
  </si>
  <si>
    <r>
      <t>Hotel and Tavern (Lots &lt;2,700m</t>
    </r>
    <r>
      <rPr>
        <sz val="10"/>
        <rFont val="Arial"/>
        <family val="2"/>
      </rPr>
      <t>²</t>
    </r>
    <r>
      <rPr>
        <sz val="10"/>
        <rFont val="Arial"/>
        <family val="2"/>
      </rPr>
      <t>)</t>
    </r>
  </si>
  <si>
    <r>
      <t xml:space="preserve">Hotel and Tavern (Lots </t>
    </r>
    <r>
      <rPr>
        <sz val="10"/>
        <rFont val="Arial"/>
        <family val="2"/>
      </rPr>
      <t>≥</t>
    </r>
    <r>
      <rPr>
        <sz val="10"/>
        <rFont val="Arial"/>
        <family val="2"/>
      </rPr>
      <t>2,700m</t>
    </r>
    <r>
      <rPr>
        <sz val="10"/>
        <rFont val="Arial"/>
        <family val="2"/>
      </rPr>
      <t>²</t>
    </r>
    <r>
      <rPr>
        <sz val="10"/>
        <rFont val="Arial"/>
        <family val="2"/>
      </rPr>
      <t>)</t>
    </r>
  </si>
  <si>
    <r>
      <t>Village Shopping (Lots &lt;2,700m</t>
    </r>
    <r>
      <rPr>
        <sz val="10"/>
        <rFont val="Arial"/>
        <family val="2"/>
      </rPr>
      <t>²</t>
    </r>
    <r>
      <rPr>
        <sz val="10"/>
        <rFont val="Arial"/>
        <family val="2"/>
      </rPr>
      <t>)</t>
    </r>
  </si>
  <si>
    <r>
      <t xml:space="preserve">Village Shopping (Lots </t>
    </r>
    <r>
      <rPr>
        <sz val="10"/>
        <rFont val="Arial"/>
        <family val="2"/>
      </rPr>
      <t>≥</t>
    </r>
    <r>
      <rPr>
        <sz val="10"/>
        <rFont val="Arial"/>
        <family val="2"/>
      </rPr>
      <t>2,700m</t>
    </r>
    <r>
      <rPr>
        <sz val="10"/>
        <rFont val="Arial"/>
        <family val="2"/>
      </rPr>
      <t>²</t>
    </r>
    <r>
      <rPr>
        <sz val="10"/>
        <rFont val="Arial"/>
        <family val="2"/>
      </rPr>
      <t>)</t>
    </r>
  </si>
  <si>
    <t>Defined Use</t>
  </si>
  <si>
    <t>Agriculture</t>
  </si>
  <si>
    <t>Animal Husbandry</t>
  </si>
  <si>
    <t>Aquiculture</t>
  </si>
  <si>
    <t>Caravan Park (van bay)</t>
  </si>
  <si>
    <t>Caravan Park (camp site)</t>
  </si>
  <si>
    <t>Caterer's Rooms</t>
  </si>
  <si>
    <t>Child Care Center</t>
  </si>
  <si>
    <t>Display Home</t>
  </si>
  <si>
    <t>Domestic Horitculture</t>
  </si>
  <si>
    <t>Duplex Dwelling</t>
  </si>
  <si>
    <t>Dwelling House</t>
  </si>
  <si>
    <t>Extractive Industry</t>
  </si>
  <si>
    <t xml:space="preserve">Hospital </t>
  </si>
  <si>
    <t>Indoor Entertainment</t>
  </si>
  <si>
    <t>Institution</t>
  </si>
  <si>
    <t>Junkyard</t>
  </si>
  <si>
    <t>Kennels</t>
  </si>
  <si>
    <t>Local Services</t>
  </si>
  <si>
    <t>Local Store</t>
  </si>
  <si>
    <t>Liquid Fuel Depot</t>
  </si>
  <si>
    <t>Machinery Showroom</t>
  </si>
  <si>
    <t>Meeting Rooms</t>
  </si>
  <si>
    <t>Offices</t>
  </si>
  <si>
    <t>Open Air Displays</t>
  </si>
  <si>
    <t>Outdoor Entertainment</t>
  </si>
  <si>
    <t>Parking Area</t>
  </si>
  <si>
    <t>Passenger Terminal</t>
  </si>
  <si>
    <t>bed</t>
  </si>
  <si>
    <t>Accomodation units</t>
  </si>
  <si>
    <t>100m² roofed floor area</t>
  </si>
  <si>
    <t>10 + 3/bed</t>
  </si>
  <si>
    <r>
      <t>Bulk Store &gt; 300m</t>
    </r>
    <r>
      <rPr>
        <sz val="10"/>
        <rFont val="Arial"/>
        <family val="2"/>
      </rPr>
      <t>²</t>
    </r>
    <r>
      <rPr>
        <sz val="10"/>
        <rFont val="Arial"/>
        <family val="2"/>
      </rPr>
      <t xml:space="preserve"> roofed floor area</t>
    </r>
  </si>
  <si>
    <r>
      <t>Bulk Store (150m</t>
    </r>
    <r>
      <rPr>
        <sz val="10"/>
        <rFont val="Arial"/>
        <family val="2"/>
      </rPr>
      <t>²</t>
    </r>
    <r>
      <rPr>
        <sz val="10"/>
        <rFont val="Arial"/>
        <family val="2"/>
      </rPr>
      <t xml:space="preserve"> - 300m² roofed floor area)</t>
    </r>
  </si>
  <si>
    <t>store</t>
  </si>
  <si>
    <r>
      <t>Bulk Store &lt; 150m</t>
    </r>
    <r>
      <rPr>
        <sz val="10"/>
        <rFont val="Arial"/>
        <family val="2"/>
      </rPr>
      <t>²</t>
    </r>
    <r>
      <rPr>
        <sz val="10"/>
        <rFont val="Arial"/>
        <family val="2"/>
      </rPr>
      <t xml:space="preserve"> roofed floor area</t>
    </r>
  </si>
  <si>
    <t>bay</t>
  </si>
  <si>
    <t>camp site</t>
  </si>
  <si>
    <t>residential unit</t>
  </si>
  <si>
    <t>home</t>
  </si>
  <si>
    <t>duplex dwelling</t>
  </si>
  <si>
    <t>dwelling</t>
  </si>
  <si>
    <t>motel unit</t>
  </si>
  <si>
    <t>Multiple Dwellings</t>
  </si>
  <si>
    <t>units</t>
  </si>
  <si>
    <t>2.5 + 7.5/unit</t>
  </si>
  <si>
    <r>
      <t>15 + 1.25/150m</t>
    </r>
    <r>
      <rPr>
        <sz val="10"/>
        <rFont val="Arial"/>
        <family val="2"/>
      </rPr>
      <t>²</t>
    </r>
  </si>
  <si>
    <t>pedestal</t>
  </si>
  <si>
    <t>1,200mm of urinal</t>
  </si>
  <si>
    <t>10 (MIN 20)</t>
  </si>
  <si>
    <t>Fixture Unit Ratings - OBSOLETE FOR COT</t>
  </si>
  <si>
    <t>SU's</t>
  </si>
  <si>
    <r>
      <t>roofed floor area (m</t>
    </r>
    <r>
      <rPr>
        <sz val="10"/>
        <rFont val="Arial"/>
        <family val="2"/>
      </rPr>
      <t>²)</t>
    </r>
    <r>
      <rPr>
        <sz val="10"/>
        <rFont val="Arial"/>
        <family val="2"/>
      </rPr>
      <t xml:space="preserve"> </t>
    </r>
  </si>
  <si>
    <t>Place of Public Worship (Pedestals)</t>
  </si>
  <si>
    <t>Place of Public Worship (Urinals)</t>
  </si>
  <si>
    <t>Rate</t>
  </si>
  <si>
    <t>Trunk sewers &amp; pump. systems (Rs)</t>
  </si>
  <si>
    <t>Treatment plants &amp; outfalls (Rt)</t>
  </si>
  <si>
    <t>$/SU</t>
  </si>
  <si>
    <t>City of Thuringowa</t>
  </si>
  <si>
    <t>Amount ($)</t>
  </si>
  <si>
    <t>Current Equivalent</t>
  </si>
  <si>
    <t>(No credit given for existing lawful use unless previous contributions paid)</t>
  </si>
  <si>
    <t>SUC's</t>
  </si>
  <si>
    <t>Recongfiguration of Lot (Subdivision)</t>
  </si>
  <si>
    <t>Material Change of Use (Consent)</t>
  </si>
  <si>
    <t>Approved Value of Work</t>
  </si>
  <si>
    <t>Development</t>
  </si>
  <si>
    <t>Trunk sewers &amp; pump. Systems</t>
  </si>
  <si>
    <t>No. of SU's Previously Paid</t>
  </si>
  <si>
    <t>WU/unit</t>
  </si>
  <si>
    <t>Village Residential</t>
  </si>
  <si>
    <t>Rural Residential 1</t>
  </si>
  <si>
    <t>Rural Residential 2</t>
  </si>
  <si>
    <t>Rural D</t>
  </si>
  <si>
    <t>8 + 4/bed</t>
  </si>
  <si>
    <t>WU's</t>
  </si>
  <si>
    <r>
      <t>18 + 1.5/150m</t>
    </r>
    <r>
      <rPr>
        <sz val="10"/>
        <rFont val="Arial"/>
        <family val="2"/>
      </rPr>
      <t>²</t>
    </r>
  </si>
  <si>
    <t>100+Q40 roofed floor area</t>
  </si>
  <si>
    <t>Place of Public Worship</t>
  </si>
  <si>
    <t>100m² landscaped area</t>
  </si>
  <si>
    <t>Poultry Farm</t>
  </si>
  <si>
    <t>3 + 9/unit</t>
  </si>
  <si>
    <t>Vehicle Showroom</t>
  </si>
  <si>
    <t>Veterinary Clinic</t>
  </si>
  <si>
    <t>Veterinary Hospital</t>
  </si>
  <si>
    <r>
      <t>Warehouse &lt; 150m</t>
    </r>
    <r>
      <rPr>
        <sz val="10"/>
        <rFont val="Arial"/>
        <family val="2"/>
      </rPr>
      <t>²</t>
    </r>
    <r>
      <rPr>
        <sz val="10"/>
        <rFont val="Arial"/>
        <family val="2"/>
      </rPr>
      <t xml:space="preserve"> roofed floor area</t>
    </r>
  </si>
  <si>
    <r>
      <t>Warehouse (150m</t>
    </r>
    <r>
      <rPr>
        <sz val="10"/>
        <rFont val="Arial"/>
        <family val="2"/>
      </rPr>
      <t>²</t>
    </r>
    <r>
      <rPr>
        <sz val="10"/>
        <rFont val="Arial"/>
        <family val="2"/>
      </rPr>
      <t xml:space="preserve"> - 300m² roofed floor area)</t>
    </r>
  </si>
  <si>
    <r>
      <t>Warehouse &gt; 300m</t>
    </r>
    <r>
      <rPr>
        <sz val="10"/>
        <rFont val="Arial"/>
        <family val="2"/>
      </rPr>
      <t>²</t>
    </r>
    <r>
      <rPr>
        <sz val="10"/>
        <rFont val="Arial"/>
        <family val="2"/>
      </rPr>
      <t xml:space="preserve"> roofed floor area</t>
    </r>
  </si>
  <si>
    <t>Water Supply Board headworks (Rb)</t>
  </si>
  <si>
    <t>Council reservoirs (Rr)</t>
  </si>
  <si>
    <t>Council mains &amp; other works (Rm)</t>
  </si>
  <si>
    <t>$/WU</t>
  </si>
  <si>
    <t>Developer contributions towards the cost of water supply headworks</t>
  </si>
  <si>
    <t>Developer contributions towards the cost of sewer headworks</t>
  </si>
  <si>
    <t>NPV of Annual Water Charges from 1/7/85</t>
  </si>
  <si>
    <t>Reference to calculation</t>
  </si>
  <si>
    <t>NPV  ($)</t>
  </si>
  <si>
    <t>$Cb (WU)</t>
  </si>
  <si>
    <t>WUCr (WU)</t>
  </si>
  <si>
    <t>Council Reservoirs</t>
  </si>
  <si>
    <t>Council mains &amp; other works</t>
  </si>
  <si>
    <t>No. of WU's Previously Paid</t>
  </si>
  <si>
    <t>Water Supply Board works</t>
  </si>
  <si>
    <r>
      <t xml:space="preserve">Developer Contribution Rate </t>
    </r>
    <r>
      <rPr>
        <sz val="10"/>
        <rFont val="Arial"/>
        <family val="2"/>
      </rPr>
      <t>(Policy attachment A6)</t>
    </r>
  </si>
  <si>
    <r>
      <t xml:space="preserve">WU = Demand </t>
    </r>
    <r>
      <rPr>
        <sz val="10"/>
        <rFont val="Arial"/>
        <family val="2"/>
      </rPr>
      <t>(Policy attachment A2)</t>
    </r>
  </si>
  <si>
    <r>
      <t xml:space="preserve">$Cb = Credit for Annual Water Charges Paid </t>
    </r>
    <r>
      <rPr>
        <sz val="10"/>
        <rFont val="Arial"/>
        <family val="2"/>
      </rPr>
      <t>(Policy s13)</t>
    </r>
  </si>
  <si>
    <r>
      <t xml:space="preserve">WUCr = Credit for Reservoirs </t>
    </r>
    <r>
      <rPr>
        <sz val="10"/>
        <rFont val="Arial"/>
        <family val="2"/>
      </rPr>
      <t>(Policy s12(2))</t>
    </r>
  </si>
  <si>
    <r>
      <t>WUCm = Credit forWater Mains</t>
    </r>
    <r>
      <rPr>
        <sz val="10"/>
        <rFont val="Arial"/>
        <family val="2"/>
      </rPr>
      <t xml:space="preserve"> (Policy s12(2))</t>
    </r>
  </si>
  <si>
    <r>
      <t>WUCc = Credit for Previous Contributions</t>
    </r>
    <r>
      <rPr>
        <sz val="10"/>
        <rFont val="Arial"/>
        <family val="2"/>
      </rPr>
      <t xml:space="preserve"> (Policy s12(3))</t>
    </r>
  </si>
  <si>
    <r>
      <t xml:space="preserve">SU = Demand </t>
    </r>
    <r>
      <rPr>
        <sz val="10"/>
        <rFont val="Arial"/>
        <family val="2"/>
      </rPr>
      <t>(Policy attachment B2)</t>
    </r>
  </si>
  <si>
    <r>
      <t>SUCs = Credit for sewer mains and pumping systems</t>
    </r>
    <r>
      <rPr>
        <sz val="10"/>
        <rFont val="Arial"/>
        <family val="2"/>
      </rPr>
      <t xml:space="preserve"> (Policy s11(2))</t>
    </r>
  </si>
  <si>
    <r>
      <t>SUCt = Credit for treatment plants &amp; outfalls</t>
    </r>
    <r>
      <rPr>
        <sz val="10"/>
        <rFont val="Arial"/>
        <family val="2"/>
      </rPr>
      <t xml:space="preserve"> (Policy s11(2))</t>
    </r>
  </si>
  <si>
    <r>
      <t xml:space="preserve">SUCc = Credit for Previous Contributions </t>
    </r>
    <r>
      <rPr>
        <sz val="10"/>
        <rFont val="Arial"/>
        <family val="2"/>
      </rPr>
      <t>(Policy s11(3))</t>
    </r>
  </si>
  <si>
    <t>Contributions towards the cost of the provision of off-street car parking spaces</t>
  </si>
  <si>
    <r>
      <t xml:space="preserve">Developer Contribution Rate </t>
    </r>
    <r>
      <rPr>
        <sz val="10"/>
        <rFont val="Arial"/>
        <family val="2"/>
      </rPr>
      <t>(Policy s2)</t>
    </r>
  </si>
  <si>
    <t>Sub-regional centre (Policy map 3.3A)</t>
  </si>
  <si>
    <t>Planning Scheme Policy for infrastructure contributions - stormwater and transport infrastructure (Roads)</t>
  </si>
  <si>
    <t>ED = Demand</t>
  </si>
  <si>
    <t>PC = Existing Lawful Use</t>
  </si>
  <si>
    <t>CR = Developer Contribution Rate</t>
  </si>
  <si>
    <t>Sector 7</t>
  </si>
  <si>
    <t>Sector 8</t>
  </si>
  <si>
    <t>Sector 10</t>
  </si>
  <si>
    <t>BPI</t>
  </si>
  <si>
    <t>Regional</t>
  </si>
  <si>
    <t>Sectoral</t>
  </si>
  <si>
    <t>Mixed Use - Low Impact Residential, Tourist</t>
  </si>
  <si>
    <t>Natural Area Nil</t>
  </si>
  <si>
    <t>Mixed Use - Low Impact Residential,</t>
  </si>
  <si>
    <t>RESIDENTIAL PLANNING AREA</t>
  </si>
  <si>
    <t>CENTRES PLANNING AREA</t>
  </si>
  <si>
    <t>Sub-Regional Centre Commercial 1 to 5 Sub-area</t>
  </si>
  <si>
    <t>TDU/unit</t>
  </si>
  <si>
    <t>INDUSTRIAL PLANNING AREA</t>
  </si>
  <si>
    <t>RURAL PLANNING AREA</t>
  </si>
  <si>
    <t>Park Residential</t>
  </si>
  <si>
    <t>Convenience Centre</t>
  </si>
  <si>
    <t>Light &amp; Service Industry</t>
  </si>
  <si>
    <t>Hazardous or Noxious Industry</t>
  </si>
  <si>
    <t>Rural 10</t>
  </si>
  <si>
    <t>Rural 40</t>
  </si>
  <si>
    <t>Rural 400</t>
  </si>
  <si>
    <t>District Sub –Area, Regional and City Wide Sub area</t>
  </si>
  <si>
    <t>OPEN SPACE &amp; PARK RECREATIONAL PLANNING AREA</t>
  </si>
  <si>
    <t>BALGAL BEACH, MYSTIC SANDS &amp; ROLLINGSTONE</t>
  </si>
  <si>
    <t>Environmental Areas &amp; Corridors</t>
  </si>
  <si>
    <t>Residential</t>
  </si>
  <si>
    <t>Large Lot Residential</t>
  </si>
  <si>
    <t>Future Residential</t>
  </si>
  <si>
    <t>Tourism</t>
  </si>
  <si>
    <t>Commercial/Boat Ramp</t>
  </si>
  <si>
    <t>Community Facilities</t>
  </si>
  <si>
    <t>TOOMULLA</t>
  </si>
  <si>
    <t>TOOLAKEA</t>
  </si>
  <si>
    <t>Natural Environment Protection Corridors</t>
  </si>
  <si>
    <t>Rural /Agricultural Pursuit</t>
  </si>
  <si>
    <t>Natural Based/Eco Tourism</t>
  </si>
  <si>
    <t>SAUNDERS BEACH</t>
  </si>
  <si>
    <t>Boat ramp</t>
  </si>
  <si>
    <t>car Park</t>
  </si>
  <si>
    <t>Green Waste Dump</t>
  </si>
  <si>
    <t>Eco-tourism - camping</t>
  </si>
  <si>
    <t>PALUMA</t>
  </si>
  <si>
    <t>Rural Pursuits</t>
  </si>
  <si>
    <t>Natural Area - Conservation management,</t>
  </si>
  <si>
    <t>Sports Ground Nil</t>
  </si>
  <si>
    <t>RIVERWAY (PIONEER PARK)</t>
  </si>
  <si>
    <t>RIVERWAY (LOAM ISLAND)</t>
  </si>
  <si>
    <t>Low Impact Eco-tourism and Recreation</t>
  </si>
  <si>
    <t>Mixed Use - Low impact Tourism</t>
  </si>
  <si>
    <t>Constrained Land – Limited Low Impact Residential</t>
  </si>
  <si>
    <t>Mixed Use - Commercial</t>
  </si>
  <si>
    <t>Mixed Use - Reside Education, Conference</t>
  </si>
  <si>
    <t>Natural Area - Walking tracks</t>
  </si>
  <si>
    <t>Consrained Land - Tourist</t>
  </si>
  <si>
    <t>Constrained Land - Commercial</t>
  </si>
  <si>
    <t>Mixed Use - Tourism</t>
  </si>
  <si>
    <t>Eco-tourism - Caravanning,</t>
  </si>
  <si>
    <t>Eco-tourism - Recreation</t>
  </si>
  <si>
    <t>Eco-tourism - Community facilities</t>
  </si>
  <si>
    <t>Mixed Use - Tourst Accom (B/B)</t>
  </si>
  <si>
    <t>Mixed Use - Commercial Community Purposes</t>
  </si>
  <si>
    <t>Mixed Use - Sport &amp; Rec</t>
  </si>
  <si>
    <t>Future Neighbourhood Centre</t>
  </si>
  <si>
    <t>Open Space &amp; Park land</t>
  </si>
  <si>
    <t>Hobby Farm</t>
  </si>
  <si>
    <t>Cultural Centre and Lagoon</t>
  </si>
  <si>
    <t>TDU's</t>
  </si>
  <si>
    <t>Material Change of Use (building works)</t>
  </si>
  <si>
    <t>Material Change of Use (no building works)</t>
  </si>
  <si>
    <t>Village Sub-area (Commercial)</t>
  </si>
  <si>
    <t>Village Sub-area (Motel)</t>
  </si>
  <si>
    <t>Village Sub-area (Residential)</t>
  </si>
  <si>
    <t>Village Spine sub-area</t>
  </si>
  <si>
    <t>River Edge</t>
  </si>
  <si>
    <t>Open Space Frame</t>
  </si>
  <si>
    <t>Residential East sub-area</t>
  </si>
  <si>
    <t>Residential West sub-area</t>
  </si>
  <si>
    <t xml:space="preserve">Multi-use community Facility </t>
  </si>
  <si>
    <t>Savannah Recreation</t>
  </si>
  <si>
    <t>Wetland Education</t>
  </si>
  <si>
    <t>Equivalencies - MCU (No buildings)</t>
  </si>
  <si>
    <t>Natural Area</t>
  </si>
  <si>
    <t>Equivalencies - MCU (Buildings)</t>
  </si>
  <si>
    <t xml:space="preserve">Services Premises </t>
  </si>
  <si>
    <t>Function Room</t>
  </si>
  <si>
    <t>Home Based Business</t>
  </si>
  <si>
    <t>Host Farm</t>
  </si>
  <si>
    <t>Transit Centre</t>
  </si>
  <si>
    <t>Noxious or Hazardous Industry</t>
  </si>
  <si>
    <t>Warehouse</t>
  </si>
  <si>
    <t>Light and Service Industry</t>
  </si>
  <si>
    <t>Industrial Development</t>
  </si>
  <si>
    <t>Residential Development</t>
  </si>
  <si>
    <t>Accomodation Building</t>
  </si>
  <si>
    <t>Commercial Development</t>
  </si>
  <si>
    <t>Fast Food Store</t>
  </si>
  <si>
    <t>Shopping Centre</t>
  </si>
  <si>
    <t xml:space="preserve">Shop </t>
  </si>
  <si>
    <t>Rural Development</t>
  </si>
  <si>
    <t>Aquaculture</t>
  </si>
  <si>
    <t>Intensive animal husbandry</t>
  </si>
  <si>
    <t>100m² GFA</t>
  </si>
  <si>
    <t>pupil</t>
  </si>
  <si>
    <t>(Last amended Oct '93)</t>
  </si>
  <si>
    <t>(Last amended Oct 93)</t>
  </si>
  <si>
    <t>SUCs (SU)</t>
  </si>
  <si>
    <t>Public Garden and Recreation Space</t>
  </si>
  <si>
    <t>Thuringowa City (other than Rural zoning)</t>
  </si>
  <si>
    <t>(Last amended  4/11/04)</t>
  </si>
  <si>
    <t>(Last amended Sept '05)</t>
  </si>
  <si>
    <t>(Last amended Nov '06)</t>
  </si>
  <si>
    <t>Planning Scheme Policy for infrastructure contributions - stormwater and transport infrastructure (Stormwater)</t>
  </si>
  <si>
    <t>EDU/unit</t>
  </si>
  <si>
    <t>Sports Ground</t>
  </si>
  <si>
    <t>Site area (m²)</t>
  </si>
  <si>
    <t>Material Change of Use</t>
  </si>
  <si>
    <t>SW1 - Thuringowa</t>
  </si>
  <si>
    <r>
      <t xml:space="preserve">CR = Developer Contribution Rate </t>
    </r>
    <r>
      <rPr>
        <sz val="10"/>
        <rFont val="Arial"/>
        <family val="2"/>
      </rPr>
      <t>(Policy s10)</t>
    </r>
  </si>
  <si>
    <t>Developer Contributions</t>
  </si>
  <si>
    <t>Water Board Works (Hb)</t>
  </si>
  <si>
    <t>Council Reservoirs (Hr)</t>
  </si>
  <si>
    <t>Council Mains (Hm)</t>
  </si>
  <si>
    <t>= Rb x (WU - $Cb -WUCc)</t>
  </si>
  <si>
    <t>= Rr x (WU - WUCr -WUCc)</t>
  </si>
  <si>
    <t>= Rm x (WU - WUCm -WUCc)</t>
  </si>
  <si>
    <t>Component</t>
  </si>
  <si>
    <t>Planning Scheme Policy for infrastructure contributions - stormwater and transport infrastructure (Pedestrians and Bikeways)</t>
  </si>
  <si>
    <t>DU's</t>
  </si>
  <si>
    <t>DU/unit</t>
  </si>
  <si>
    <t>TBP1 - Thuringowa</t>
  </si>
  <si>
    <t>$/DU</t>
  </si>
  <si>
    <t>Charge</t>
  </si>
  <si>
    <t>Trunk sewers &amp; pump systems (Hs)</t>
  </si>
  <si>
    <t>= Rs x (SU - SUCs - SUCc)</t>
  </si>
  <si>
    <t>Treatment plants &amp; outfalls (Ht)</t>
  </si>
  <si>
    <t>= Rt x (SU - Sut - SUCc)</t>
  </si>
  <si>
    <t>Developer Contribution</t>
  </si>
  <si>
    <t>In-lieu of offstreet car park space(s)</t>
  </si>
  <si>
    <t>Developer Contribution (TBIC)</t>
  </si>
  <si>
    <t>Pedestrian &amp; Bikeways (TBIC)</t>
  </si>
  <si>
    <t>= (ED - PC) x CR</t>
  </si>
  <si>
    <t>2. Each policy is represented by a spreadsheet, which contains all equivalency and charge rate data (hidden) relevant to that infrastructure.</t>
  </si>
  <si>
    <t>Summary</t>
  </si>
  <si>
    <t>Details</t>
  </si>
  <si>
    <t>Address</t>
  </si>
  <si>
    <t>Description</t>
  </si>
  <si>
    <t>Development Application No.</t>
  </si>
  <si>
    <t>Name of Applicant</t>
  </si>
  <si>
    <t>Council Officer</t>
  </si>
  <si>
    <t>Calculation Date</t>
  </si>
  <si>
    <t>Outputs</t>
  </si>
  <si>
    <t>Regional road network</t>
  </si>
  <si>
    <t>Sectoral road network</t>
  </si>
  <si>
    <t>Stormwater (SIC)</t>
  </si>
  <si>
    <t>Indexation</t>
  </si>
  <si>
    <t>Calculator Amendments</t>
  </si>
  <si>
    <t>Developer Contribution Rates ($/TDU)</t>
  </si>
  <si>
    <t>Effective from November 2006 until next policy amendment</t>
  </si>
  <si>
    <t/>
  </si>
  <si>
    <t>Note:</t>
  </si>
  <si>
    <t xml:space="preserve">to the 2nd preceding financial quarter.  </t>
  </si>
  <si>
    <t xml:space="preserve">5. Check that the CPI and RBCI values have been updated to those published by the Australian Bureau of Statistics, as applicable </t>
  </si>
  <si>
    <t>Date introduced</t>
  </si>
  <si>
    <t>Policies Effective from</t>
  </si>
  <si>
    <t>Changes made</t>
  </si>
  <si>
    <t>Version no</t>
  </si>
  <si>
    <t>Applied actual Jun 08 CPI rates and uploaded 1999 version of water &amp; sewer policy (using 06/07 rates as base)</t>
  </si>
  <si>
    <t>Intruduced calculator  with policies effective from:  Sewer - Jun '06, Water - Jun '06, P Garden &amp; Rec Space - Nov '04, Car parking - Sep '05, Transport and Stormwater - Nov '06</t>
  </si>
  <si>
    <t xml:space="preserve">(i) corrected Nov-06 BPI (ABS Producer price indices Tables 16 and 17, BNE house building materials producer price index) as last was Sept Qtr value (ii) updated Indexes to Jun - 09 values (iii) fixed error of Sewer and Roads equivalency referencing, fixed Summary ref to Roads sectoral charges
</t>
  </si>
  <si>
    <t>CPI and BPI updated for Jun 2011 values.</t>
  </si>
  <si>
    <t>Amended notes on Welcome sheet and updated indexation for Sep. '11</t>
  </si>
  <si>
    <t>Inflationary adjustment for Dec 2011</t>
  </si>
  <si>
    <t>CPI and BPI updated for Mar 2012 values.</t>
  </si>
  <si>
    <t>(i) Updated indexation for  Jun 2012 values (ii) corrected error in formula for sewer and water demand calculation  (iii) CPI indexation applied to Open Space and car parking when condition of approval is applicable.</t>
  </si>
  <si>
    <t xml:space="preserve">(i) Updated indexation for  Sep 2012 values (ii) corrected error in formula for demand calculation  for sewer and water  (iii) Corrected demand rates (Roads) for Res. Planning Area, Industrial Planning Area, Rural Planning area and Balgal beach (future residential) (iv) Corrected error in formula in stormwater worksheet.   (v) Corrected error in formula in stormwater worksheet.                                                </t>
  </si>
  <si>
    <t>(i) Updated indexation for Dec 2012 values</t>
  </si>
  <si>
    <t>Reconfiguration of Lot</t>
  </si>
  <si>
    <t>(i) Updated for inflationary adjustment for March 2013 indices  (ii) Applied formula to allow park contribution only for subdivision</t>
  </si>
  <si>
    <t>Updated for inflationary adjustment for June 2013 indices</t>
  </si>
  <si>
    <t>Updated for inflationary adjustment for Sep 2013 indices</t>
  </si>
  <si>
    <t>Waiver 6 - Council Resolution for Maximum Standard Infrastructure Contribution Waivers</t>
  </si>
  <si>
    <t>Nov 2006</t>
  </si>
  <si>
    <t>Updated for inflationary adjustment for Dec 2013 indices</t>
  </si>
  <si>
    <t xml:space="preserve">(i) 'Updated for inflationary adjustment for March 2014 indices (ii) Applied adjustment in Summary for rounding error            
</t>
  </si>
  <si>
    <t>TOTAL</t>
  </si>
  <si>
    <t>Updated for inflationary adjustment for June 2014 indices</t>
  </si>
  <si>
    <t>Updated for Sep '14 indices</t>
  </si>
  <si>
    <t>Updated for Dec '14 indices</t>
  </si>
  <si>
    <t>Updated for Mar '15 indices</t>
  </si>
  <si>
    <t>Updated for Jun '15 indicies</t>
  </si>
  <si>
    <t>Updated for Sep '15 indices</t>
  </si>
  <si>
    <t>Updated for Dec '15 indices</t>
  </si>
  <si>
    <t>Updated for Mar '16 indices</t>
  </si>
  <si>
    <t>Updated for Jun '16 indices</t>
  </si>
  <si>
    <t>Updated for Sep '16 indices</t>
  </si>
  <si>
    <t>Updated for Dec '16 indices</t>
  </si>
  <si>
    <t>Updated for Mar '17 indices</t>
  </si>
  <si>
    <t>Updated for JUN '17 indices</t>
  </si>
  <si>
    <t>Updated for SEP 17 indicies</t>
  </si>
  <si>
    <t>Updated for DEC 17 indicies</t>
  </si>
  <si>
    <t>Updated for MAR 18 indicies</t>
  </si>
  <si>
    <t>1.30</t>
  </si>
  <si>
    <t>Updated for June 18 indicies</t>
  </si>
  <si>
    <t>Updated indicies</t>
  </si>
  <si>
    <t>Updated indicies &amp; corrected base for BPI (now PPI Table 17, Building construction in Qld)</t>
  </si>
  <si>
    <t>Updated indicies for December QTR</t>
  </si>
  <si>
    <t>*1.50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</si>
</sst>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_-* #,##0.0_-;\-* #,##0.0_-;_-* &quot;-&quot;??_-;_-@_-"/>
    <numFmt numFmtId="165" formatCode="_-* #,##0_-;\-* #,##0_-;_-* &quot;-&quot;??_-;_-@_-"/>
    <numFmt numFmtId="166" formatCode="_-* #,##0.000_-;\-* #,##0.000_-;_-* &quot;-&quot;??_-;_-@_-"/>
    <numFmt numFmtId="167" formatCode="0.0"/>
    <numFmt numFmtId="168" formatCode="0.000"/>
    <numFmt numFmtId="169" formatCode="_-&quot;$&quot;* #,##0_-;\-&quot;$&quot;* #,##0_-;_-&quot;$&quot;* &quot;-&quot;??_-;_-@_-"/>
    <numFmt numFmtId="170" formatCode="[$-C09]d\ mmmm\ yyyy;@"/>
    <numFmt numFmtId="171" formatCode="d/mm/yyyy;@"/>
    <numFmt numFmtId="172" formatCode="mmm\ \'yy"/>
  </numFmts>
  <fonts count="41" x14ac:knownFonts="1">
    <font>
      <sz val="10"/>
      <name val="Arial"/>
    </font>
    <font>
      <sz val="10"/>
      <color indexed="8"/>
      <name val="Arial"/>
      <family val="2"/>
    </font>
    <font>
      <sz val="10"/>
      <name val="Arial"/>
      <family val="2"/>
    </font>
    <font>
      <sz val="8"/>
      <name val="Arial"/>
      <family val="2"/>
    </font>
    <font>
      <b/>
      <sz val="10"/>
      <name val="Arial"/>
      <family val="2"/>
    </font>
    <font>
      <b/>
      <u/>
      <sz val="10"/>
      <name val="Arial"/>
      <family val="2"/>
    </font>
    <font>
      <b/>
      <sz val="12"/>
      <name val="Arial"/>
      <family val="2"/>
    </font>
    <font>
      <sz val="10"/>
      <name val="Arial"/>
      <family val="2"/>
    </font>
    <font>
      <sz val="24"/>
      <name val="Arial"/>
      <family val="2"/>
    </font>
    <font>
      <sz val="18"/>
      <name val="Arial"/>
      <family val="2"/>
    </font>
    <font>
      <sz val="9"/>
      <name val="Arial"/>
      <family val="2"/>
    </font>
    <font>
      <u val="singleAccounting"/>
      <sz val="10"/>
      <name val="Arial"/>
      <family val="2"/>
    </font>
    <font>
      <sz val="11"/>
      <name val="Arial"/>
      <family val="2"/>
    </font>
    <font>
      <b/>
      <sz val="11"/>
      <name val="Arial"/>
      <family val="2"/>
    </font>
    <font>
      <b/>
      <sz val="11"/>
      <name val="Arial"/>
      <family val="2"/>
    </font>
    <font>
      <sz val="11"/>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sz val="10"/>
      <name val="Arial"/>
      <family val="2"/>
    </font>
    <font>
      <u/>
      <sz val="10"/>
      <color indexed="12"/>
      <name val="Arial"/>
      <family val="2"/>
    </font>
    <font>
      <sz val="11"/>
      <color theme="1"/>
      <name val="Calibri"/>
      <family val="2"/>
      <scheme val="minor"/>
    </font>
    <font>
      <sz val="10"/>
      <color theme="1"/>
      <name val="Arial"/>
      <family val="2"/>
    </font>
    <font>
      <sz val="10"/>
      <color rgb="FF000000"/>
      <name val="Arial"/>
      <family val="2"/>
    </font>
    <font>
      <sz val="8"/>
      <color rgb="FF000000"/>
      <name val="Tahom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indexed="57"/>
        <bgColor indexed="64"/>
      </patternFill>
    </fill>
    <fill>
      <patternFill patternType="solid">
        <fgColor indexed="9"/>
        <bgColor indexed="64"/>
      </patternFill>
    </fill>
    <fill>
      <patternFill patternType="solid">
        <fgColor theme="3"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273">
    <xf numFmtId="0" fontId="0" fillId="0" borderId="0"/>
    <xf numFmtId="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170" fontId="17" fillId="2" borderId="0" applyNumberFormat="0" applyBorder="0" applyAlignment="0" applyProtection="0"/>
    <xf numFmtId="17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17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170" fontId="17" fillId="2" borderId="0" applyNumberFormat="0" applyBorder="0" applyAlignment="0" applyProtection="0"/>
    <xf numFmtId="0" fontId="17" fillId="2" borderId="0" applyNumberFormat="0" applyBorder="0" applyAlignment="0" applyProtection="0"/>
    <xf numFmtId="170" fontId="17" fillId="2"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170" fontId="17" fillId="3" borderId="0" applyNumberFormat="0" applyBorder="0" applyAlignment="0" applyProtection="0"/>
    <xf numFmtId="17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17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170" fontId="17" fillId="3" borderId="0" applyNumberFormat="0" applyBorder="0" applyAlignment="0" applyProtection="0"/>
    <xf numFmtId="0" fontId="17" fillId="3" borderId="0" applyNumberFormat="0" applyBorder="0" applyAlignment="0" applyProtection="0"/>
    <xf numFmtId="170" fontId="17" fillId="3"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170" fontId="17" fillId="4" borderId="0" applyNumberFormat="0" applyBorder="0" applyAlignment="0" applyProtection="0"/>
    <xf numFmtId="17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17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170" fontId="17" fillId="4" borderId="0" applyNumberFormat="0" applyBorder="0" applyAlignment="0" applyProtection="0"/>
    <xf numFmtId="0" fontId="17" fillId="4" borderId="0" applyNumberFormat="0" applyBorder="0" applyAlignment="0" applyProtection="0"/>
    <xf numFmtId="170" fontId="17" fillId="4"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170" fontId="17" fillId="6" borderId="0" applyNumberFormat="0" applyBorder="0" applyAlignment="0" applyProtection="0"/>
    <xf numFmtId="17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17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170" fontId="17" fillId="6" borderId="0" applyNumberFormat="0" applyBorder="0" applyAlignment="0" applyProtection="0"/>
    <xf numFmtId="0" fontId="17" fillId="6" borderId="0" applyNumberFormat="0" applyBorder="0" applyAlignment="0" applyProtection="0"/>
    <xf numFmtId="170" fontId="17" fillId="6"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170" fontId="17" fillId="7" borderId="0" applyNumberFormat="0" applyBorder="0" applyAlignment="0" applyProtection="0"/>
    <xf numFmtId="17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17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170" fontId="17" fillId="7" borderId="0" applyNumberFormat="0" applyBorder="0" applyAlignment="0" applyProtection="0"/>
    <xf numFmtId="0" fontId="17" fillId="7" borderId="0" applyNumberFormat="0" applyBorder="0" applyAlignment="0" applyProtection="0"/>
    <xf numFmtId="170" fontId="17" fillId="7"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170" fontId="17" fillId="9" borderId="0" applyNumberFormat="0" applyBorder="0" applyAlignment="0" applyProtection="0"/>
    <xf numFmtId="17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17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170" fontId="17" fillId="9" borderId="0" applyNumberFormat="0" applyBorder="0" applyAlignment="0" applyProtection="0"/>
    <xf numFmtId="0" fontId="17" fillId="9" borderId="0" applyNumberFormat="0" applyBorder="0" applyAlignment="0" applyProtection="0"/>
    <xf numFmtId="170" fontId="17" fillId="9"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170" fontId="17" fillId="10" borderId="0" applyNumberFormat="0" applyBorder="0" applyAlignment="0" applyProtection="0"/>
    <xf numFmtId="17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17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170" fontId="17" fillId="10" borderId="0" applyNumberFormat="0" applyBorder="0" applyAlignment="0" applyProtection="0"/>
    <xf numFmtId="0" fontId="17" fillId="10" borderId="0" applyNumberFormat="0" applyBorder="0" applyAlignment="0" applyProtection="0"/>
    <xf numFmtId="170" fontId="17" fillId="10"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170" fontId="17" fillId="5" borderId="0" applyNumberFormat="0" applyBorder="0" applyAlignment="0" applyProtection="0"/>
    <xf numFmtId="0" fontId="17" fillId="5" borderId="0" applyNumberFormat="0" applyBorder="0" applyAlignment="0" applyProtection="0"/>
    <xf numFmtId="170" fontId="17" fillId="5"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170" fontId="17" fillId="8" borderId="0" applyNumberFormat="0" applyBorder="0" applyAlignment="0" applyProtection="0"/>
    <xf numFmtId="0" fontId="17" fillId="8" borderId="0" applyNumberFormat="0" applyBorder="0" applyAlignment="0" applyProtection="0"/>
    <xf numFmtId="170" fontId="17" fillId="8"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170" fontId="17" fillId="11" borderId="0" applyNumberFormat="0" applyBorder="0" applyAlignment="0" applyProtection="0"/>
    <xf numFmtId="17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17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170" fontId="17" fillId="11" borderId="0" applyNumberFormat="0" applyBorder="0" applyAlignment="0" applyProtection="0"/>
    <xf numFmtId="0" fontId="17" fillId="11" borderId="0" applyNumberFormat="0" applyBorder="0" applyAlignment="0" applyProtection="0"/>
    <xf numFmtId="170" fontId="17"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17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17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170" fontId="18" fillId="12" borderId="0" applyNumberFormat="0" applyBorder="0" applyAlignment="0" applyProtection="0"/>
    <xf numFmtId="17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17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17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170" fontId="18" fillId="12" borderId="0" applyNumberFormat="0" applyBorder="0" applyAlignment="0" applyProtection="0"/>
    <xf numFmtId="17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170" fontId="18" fillId="12" borderId="0" applyNumberFormat="0" applyBorder="0" applyAlignment="0" applyProtection="0"/>
    <xf numFmtId="0" fontId="18" fillId="12" borderId="0" applyNumberFormat="0" applyBorder="0" applyAlignment="0" applyProtection="0"/>
    <xf numFmtId="170" fontId="18" fillId="12" borderId="0" applyNumberFormat="0" applyBorder="0" applyAlignment="0" applyProtection="0"/>
    <xf numFmtId="0" fontId="18" fillId="12" borderId="0" applyNumberFormat="0" applyBorder="0" applyAlignment="0" applyProtection="0"/>
    <xf numFmtId="170" fontId="18" fillId="12" borderId="0" applyNumberFormat="0" applyBorder="0" applyAlignment="0" applyProtection="0"/>
    <xf numFmtId="0" fontId="18" fillId="12" borderId="0" applyNumberFormat="0" applyBorder="0" applyAlignment="0" applyProtection="0"/>
    <xf numFmtId="170" fontId="18" fillId="12" borderId="0" applyNumberFormat="0" applyBorder="0" applyAlignment="0" applyProtection="0"/>
    <xf numFmtId="170" fontId="18" fillId="12" borderId="0" applyNumberFormat="0" applyBorder="0" applyAlignment="0" applyProtection="0"/>
    <xf numFmtId="17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170" fontId="18" fillId="12" borderId="0" applyNumberFormat="0" applyBorder="0" applyAlignment="0" applyProtection="0"/>
    <xf numFmtId="170" fontId="18" fillId="12" borderId="0" applyNumberFormat="0" applyBorder="0" applyAlignment="0" applyProtection="0"/>
    <xf numFmtId="17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17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170" fontId="18" fillId="12" borderId="0" applyNumberFormat="0" applyBorder="0" applyAlignment="0" applyProtection="0"/>
    <xf numFmtId="0" fontId="18" fillId="12" borderId="0" applyNumberFormat="0" applyBorder="0" applyAlignment="0" applyProtection="0"/>
    <xf numFmtId="170" fontId="18" fillId="12"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17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17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170" fontId="18" fillId="9" borderId="0" applyNumberFormat="0" applyBorder="0" applyAlignment="0" applyProtection="0"/>
    <xf numFmtId="17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17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17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170" fontId="18" fillId="9" borderId="0" applyNumberFormat="0" applyBorder="0" applyAlignment="0" applyProtection="0"/>
    <xf numFmtId="17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170" fontId="18" fillId="9" borderId="0" applyNumberFormat="0" applyBorder="0" applyAlignment="0" applyProtection="0"/>
    <xf numFmtId="0" fontId="18" fillId="9" borderId="0" applyNumberFormat="0" applyBorder="0" applyAlignment="0" applyProtection="0"/>
    <xf numFmtId="170" fontId="18" fillId="9" borderId="0" applyNumberFormat="0" applyBorder="0" applyAlignment="0" applyProtection="0"/>
    <xf numFmtId="0" fontId="18" fillId="9" borderId="0" applyNumberFormat="0" applyBorder="0" applyAlignment="0" applyProtection="0"/>
    <xf numFmtId="170" fontId="18" fillId="9" borderId="0" applyNumberFormat="0" applyBorder="0" applyAlignment="0" applyProtection="0"/>
    <xf numFmtId="0" fontId="18" fillId="9" borderId="0" applyNumberFormat="0" applyBorder="0" applyAlignment="0" applyProtection="0"/>
    <xf numFmtId="170" fontId="18" fillId="9" borderId="0" applyNumberFormat="0" applyBorder="0" applyAlignment="0" applyProtection="0"/>
    <xf numFmtId="170" fontId="18" fillId="9" borderId="0" applyNumberFormat="0" applyBorder="0" applyAlignment="0" applyProtection="0"/>
    <xf numFmtId="17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170" fontId="18" fillId="9" borderId="0" applyNumberFormat="0" applyBorder="0" applyAlignment="0" applyProtection="0"/>
    <xf numFmtId="170" fontId="18" fillId="9" borderId="0" applyNumberFormat="0" applyBorder="0" applyAlignment="0" applyProtection="0"/>
    <xf numFmtId="17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17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170" fontId="18" fillId="9" borderId="0" applyNumberFormat="0" applyBorder="0" applyAlignment="0" applyProtection="0"/>
    <xf numFmtId="0" fontId="18" fillId="9" borderId="0" applyNumberFormat="0" applyBorder="0" applyAlignment="0" applyProtection="0"/>
    <xf numFmtId="17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17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17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170" fontId="18" fillId="10" borderId="0" applyNumberFormat="0" applyBorder="0" applyAlignment="0" applyProtection="0"/>
    <xf numFmtId="17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17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17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170" fontId="18" fillId="10" borderId="0" applyNumberFormat="0" applyBorder="0" applyAlignment="0" applyProtection="0"/>
    <xf numFmtId="17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170" fontId="18" fillId="10" borderId="0" applyNumberFormat="0" applyBorder="0" applyAlignment="0" applyProtection="0"/>
    <xf numFmtId="0" fontId="18" fillId="10" borderId="0" applyNumberFormat="0" applyBorder="0" applyAlignment="0" applyProtection="0"/>
    <xf numFmtId="170" fontId="18" fillId="10" borderId="0" applyNumberFormat="0" applyBorder="0" applyAlignment="0" applyProtection="0"/>
    <xf numFmtId="0" fontId="18" fillId="10" borderId="0" applyNumberFormat="0" applyBorder="0" applyAlignment="0" applyProtection="0"/>
    <xf numFmtId="170" fontId="18" fillId="10" borderId="0" applyNumberFormat="0" applyBorder="0" applyAlignment="0" applyProtection="0"/>
    <xf numFmtId="0" fontId="18" fillId="10" borderId="0" applyNumberFormat="0" applyBorder="0" applyAlignment="0" applyProtection="0"/>
    <xf numFmtId="170" fontId="18" fillId="10" borderId="0" applyNumberFormat="0" applyBorder="0" applyAlignment="0" applyProtection="0"/>
    <xf numFmtId="170" fontId="18" fillId="10" borderId="0" applyNumberFormat="0" applyBorder="0" applyAlignment="0" applyProtection="0"/>
    <xf numFmtId="17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170" fontId="18" fillId="10" borderId="0" applyNumberFormat="0" applyBorder="0" applyAlignment="0" applyProtection="0"/>
    <xf numFmtId="170" fontId="18" fillId="10" borderId="0" applyNumberFormat="0" applyBorder="0" applyAlignment="0" applyProtection="0"/>
    <xf numFmtId="17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17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170" fontId="18" fillId="10" borderId="0" applyNumberFormat="0" applyBorder="0" applyAlignment="0" applyProtection="0"/>
    <xf numFmtId="0" fontId="18" fillId="10" borderId="0" applyNumberFormat="0" applyBorder="0" applyAlignment="0" applyProtection="0"/>
    <xf numFmtId="170" fontId="18" fillId="10"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17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17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17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17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17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17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170" fontId="18" fillId="15" borderId="0" applyNumberFormat="0" applyBorder="0" applyAlignment="0" applyProtection="0"/>
    <xf numFmtId="17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17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17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170" fontId="18" fillId="15" borderId="0" applyNumberFormat="0" applyBorder="0" applyAlignment="0" applyProtection="0"/>
    <xf numFmtId="17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170" fontId="18" fillId="15" borderId="0" applyNumberFormat="0" applyBorder="0" applyAlignment="0" applyProtection="0"/>
    <xf numFmtId="0" fontId="18" fillId="15" borderId="0" applyNumberFormat="0" applyBorder="0" applyAlignment="0" applyProtection="0"/>
    <xf numFmtId="170" fontId="18" fillId="15" borderId="0" applyNumberFormat="0" applyBorder="0" applyAlignment="0" applyProtection="0"/>
    <xf numFmtId="0" fontId="18" fillId="15" borderId="0" applyNumberFormat="0" applyBorder="0" applyAlignment="0" applyProtection="0"/>
    <xf numFmtId="170" fontId="18" fillId="15" borderId="0" applyNumberFormat="0" applyBorder="0" applyAlignment="0" applyProtection="0"/>
    <xf numFmtId="0" fontId="18" fillId="15" borderId="0" applyNumberFormat="0" applyBorder="0" applyAlignment="0" applyProtection="0"/>
    <xf numFmtId="170" fontId="18" fillId="15" borderId="0" applyNumberFormat="0" applyBorder="0" applyAlignment="0" applyProtection="0"/>
    <xf numFmtId="170" fontId="18" fillId="15" borderId="0" applyNumberFormat="0" applyBorder="0" applyAlignment="0" applyProtection="0"/>
    <xf numFmtId="17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170" fontId="18" fillId="15" borderId="0" applyNumberFormat="0" applyBorder="0" applyAlignment="0" applyProtection="0"/>
    <xf numFmtId="170" fontId="18" fillId="15" borderId="0" applyNumberFormat="0" applyBorder="0" applyAlignment="0" applyProtection="0"/>
    <xf numFmtId="17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17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170" fontId="18" fillId="15" borderId="0" applyNumberFormat="0" applyBorder="0" applyAlignment="0" applyProtection="0"/>
    <xf numFmtId="0" fontId="18" fillId="15" borderId="0" applyNumberFormat="0" applyBorder="0" applyAlignment="0" applyProtection="0"/>
    <xf numFmtId="17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17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17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170" fontId="18" fillId="16" borderId="0" applyNumberFormat="0" applyBorder="0" applyAlignment="0" applyProtection="0"/>
    <xf numFmtId="17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17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17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170" fontId="18" fillId="16" borderId="0" applyNumberFormat="0" applyBorder="0" applyAlignment="0" applyProtection="0"/>
    <xf numFmtId="17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170" fontId="18" fillId="16" borderId="0" applyNumberFormat="0" applyBorder="0" applyAlignment="0" applyProtection="0"/>
    <xf numFmtId="0" fontId="18" fillId="16" borderId="0" applyNumberFormat="0" applyBorder="0" applyAlignment="0" applyProtection="0"/>
    <xf numFmtId="170" fontId="18" fillId="16" borderId="0" applyNumberFormat="0" applyBorder="0" applyAlignment="0" applyProtection="0"/>
    <xf numFmtId="0" fontId="18" fillId="16" borderId="0" applyNumberFormat="0" applyBorder="0" applyAlignment="0" applyProtection="0"/>
    <xf numFmtId="170" fontId="18" fillId="16" borderId="0" applyNumberFormat="0" applyBorder="0" applyAlignment="0" applyProtection="0"/>
    <xf numFmtId="0" fontId="18" fillId="16" borderId="0" applyNumberFormat="0" applyBorder="0" applyAlignment="0" applyProtection="0"/>
    <xf numFmtId="170" fontId="18" fillId="16" borderId="0" applyNumberFormat="0" applyBorder="0" applyAlignment="0" applyProtection="0"/>
    <xf numFmtId="170" fontId="18" fillId="16" borderId="0" applyNumberFormat="0" applyBorder="0" applyAlignment="0" applyProtection="0"/>
    <xf numFmtId="17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170" fontId="18" fillId="16" borderId="0" applyNumberFormat="0" applyBorder="0" applyAlignment="0" applyProtection="0"/>
    <xf numFmtId="170" fontId="18" fillId="16" borderId="0" applyNumberFormat="0" applyBorder="0" applyAlignment="0" applyProtection="0"/>
    <xf numFmtId="17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17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170" fontId="18" fillId="16" borderId="0" applyNumberFormat="0" applyBorder="0" applyAlignment="0" applyProtection="0"/>
    <xf numFmtId="0" fontId="18" fillId="16" borderId="0" applyNumberFormat="0" applyBorder="0" applyAlignment="0" applyProtection="0"/>
    <xf numFmtId="17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17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17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170" fontId="18" fillId="17" borderId="0" applyNumberFormat="0" applyBorder="0" applyAlignment="0" applyProtection="0"/>
    <xf numFmtId="17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17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17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170" fontId="18" fillId="17" borderId="0" applyNumberFormat="0" applyBorder="0" applyAlignment="0" applyProtection="0"/>
    <xf numFmtId="17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170" fontId="18" fillId="17" borderId="0" applyNumberFormat="0" applyBorder="0" applyAlignment="0" applyProtection="0"/>
    <xf numFmtId="0" fontId="18" fillId="17" borderId="0" applyNumberFormat="0" applyBorder="0" applyAlignment="0" applyProtection="0"/>
    <xf numFmtId="170" fontId="18" fillId="17" borderId="0" applyNumberFormat="0" applyBorder="0" applyAlignment="0" applyProtection="0"/>
    <xf numFmtId="0" fontId="18" fillId="17" borderId="0" applyNumberFormat="0" applyBorder="0" applyAlignment="0" applyProtection="0"/>
    <xf numFmtId="170" fontId="18" fillId="17" borderId="0" applyNumberFormat="0" applyBorder="0" applyAlignment="0" applyProtection="0"/>
    <xf numFmtId="0" fontId="18" fillId="17" borderId="0" applyNumberFormat="0" applyBorder="0" applyAlignment="0" applyProtection="0"/>
    <xf numFmtId="170" fontId="18" fillId="17" borderId="0" applyNumberFormat="0" applyBorder="0" applyAlignment="0" applyProtection="0"/>
    <xf numFmtId="170" fontId="18" fillId="17" borderId="0" applyNumberFormat="0" applyBorder="0" applyAlignment="0" applyProtection="0"/>
    <xf numFmtId="17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170" fontId="18" fillId="17" borderId="0" applyNumberFormat="0" applyBorder="0" applyAlignment="0" applyProtection="0"/>
    <xf numFmtId="170" fontId="18" fillId="17" borderId="0" applyNumberFormat="0" applyBorder="0" applyAlignment="0" applyProtection="0"/>
    <xf numFmtId="17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17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170" fontId="18" fillId="17" borderId="0" applyNumberFormat="0" applyBorder="0" applyAlignment="0" applyProtection="0"/>
    <xf numFmtId="0" fontId="18" fillId="17" borderId="0" applyNumberFormat="0" applyBorder="0" applyAlignment="0" applyProtection="0"/>
    <xf numFmtId="17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7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7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70" fontId="18" fillId="18" borderId="0" applyNumberFormat="0" applyBorder="0" applyAlignment="0" applyProtection="0"/>
    <xf numFmtId="17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7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7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70" fontId="18" fillId="18" borderId="0" applyNumberFormat="0" applyBorder="0" applyAlignment="0" applyProtection="0"/>
    <xf numFmtId="17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70" fontId="18" fillId="18" borderId="0" applyNumberFormat="0" applyBorder="0" applyAlignment="0" applyProtection="0"/>
    <xf numFmtId="0" fontId="18" fillId="18" borderId="0" applyNumberFormat="0" applyBorder="0" applyAlignment="0" applyProtection="0"/>
    <xf numFmtId="170" fontId="18" fillId="18" borderId="0" applyNumberFormat="0" applyBorder="0" applyAlignment="0" applyProtection="0"/>
    <xf numFmtId="0" fontId="18" fillId="18" borderId="0" applyNumberFormat="0" applyBorder="0" applyAlignment="0" applyProtection="0"/>
    <xf numFmtId="170" fontId="18" fillId="18" borderId="0" applyNumberFormat="0" applyBorder="0" applyAlignment="0" applyProtection="0"/>
    <xf numFmtId="0" fontId="18" fillId="18" borderId="0" applyNumberFormat="0" applyBorder="0" applyAlignment="0" applyProtection="0"/>
    <xf numFmtId="170" fontId="18" fillId="18" borderId="0" applyNumberFormat="0" applyBorder="0" applyAlignment="0" applyProtection="0"/>
    <xf numFmtId="170" fontId="18" fillId="18" borderId="0" applyNumberFormat="0" applyBorder="0" applyAlignment="0" applyProtection="0"/>
    <xf numFmtId="17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70" fontId="18" fillId="18" borderId="0" applyNumberFormat="0" applyBorder="0" applyAlignment="0" applyProtection="0"/>
    <xf numFmtId="170" fontId="18" fillId="18" borderId="0" applyNumberFormat="0" applyBorder="0" applyAlignment="0" applyProtection="0"/>
    <xf numFmtId="17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7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70" fontId="18" fillId="18" borderId="0" applyNumberFormat="0" applyBorder="0" applyAlignment="0" applyProtection="0"/>
    <xf numFmtId="0" fontId="18" fillId="18" borderId="0" applyNumberFormat="0" applyBorder="0" applyAlignment="0" applyProtection="0"/>
    <xf numFmtId="170" fontId="18" fillId="18"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17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17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3" borderId="0" applyNumberFormat="0" applyBorder="0" applyAlignment="0" applyProtection="0"/>
    <xf numFmtId="17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17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17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4" borderId="0" applyNumberFormat="0" applyBorder="0" applyAlignment="0" applyProtection="0"/>
    <xf numFmtId="170" fontId="18" fillId="14"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17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17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170" fontId="18" fillId="19" borderId="0" applyNumberFormat="0" applyBorder="0" applyAlignment="0" applyProtection="0"/>
    <xf numFmtId="17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17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17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170" fontId="18" fillId="19" borderId="0" applyNumberFormat="0" applyBorder="0" applyAlignment="0" applyProtection="0"/>
    <xf numFmtId="17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170" fontId="18" fillId="19" borderId="0" applyNumberFormat="0" applyBorder="0" applyAlignment="0" applyProtection="0"/>
    <xf numFmtId="0" fontId="18" fillId="19" borderId="0" applyNumberFormat="0" applyBorder="0" applyAlignment="0" applyProtection="0"/>
    <xf numFmtId="170" fontId="18" fillId="19" borderId="0" applyNumberFormat="0" applyBorder="0" applyAlignment="0" applyProtection="0"/>
    <xf numFmtId="0" fontId="18" fillId="19" borderId="0" applyNumberFormat="0" applyBorder="0" applyAlignment="0" applyProtection="0"/>
    <xf numFmtId="170" fontId="18" fillId="19" borderId="0" applyNumberFormat="0" applyBorder="0" applyAlignment="0" applyProtection="0"/>
    <xf numFmtId="0" fontId="18" fillId="19" borderId="0" applyNumberFormat="0" applyBorder="0" applyAlignment="0" applyProtection="0"/>
    <xf numFmtId="170" fontId="18" fillId="19" borderId="0" applyNumberFormat="0" applyBorder="0" applyAlignment="0" applyProtection="0"/>
    <xf numFmtId="170" fontId="18" fillId="19" borderId="0" applyNumberFormat="0" applyBorder="0" applyAlignment="0" applyProtection="0"/>
    <xf numFmtId="17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170" fontId="18" fillId="19" borderId="0" applyNumberFormat="0" applyBorder="0" applyAlignment="0" applyProtection="0"/>
    <xf numFmtId="170" fontId="18" fillId="19" borderId="0" applyNumberFormat="0" applyBorder="0" applyAlignment="0" applyProtection="0"/>
    <xf numFmtId="17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17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170" fontId="18" fillId="19" borderId="0" applyNumberFormat="0" applyBorder="0" applyAlignment="0" applyProtection="0"/>
    <xf numFmtId="0" fontId="18" fillId="19" borderId="0" applyNumberFormat="0" applyBorder="0" applyAlignment="0" applyProtection="0"/>
    <xf numFmtId="170" fontId="18" fillId="19"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17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17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170" fontId="19" fillId="3" borderId="0" applyNumberFormat="0" applyBorder="0" applyAlignment="0" applyProtection="0"/>
    <xf numFmtId="17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17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17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170" fontId="19" fillId="3" borderId="0" applyNumberFormat="0" applyBorder="0" applyAlignment="0" applyProtection="0"/>
    <xf numFmtId="17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170" fontId="19" fillId="3" borderId="0" applyNumberFormat="0" applyBorder="0" applyAlignment="0" applyProtection="0"/>
    <xf numFmtId="0" fontId="19" fillId="3" borderId="0" applyNumberFormat="0" applyBorder="0" applyAlignment="0" applyProtection="0"/>
    <xf numFmtId="170" fontId="19" fillId="3" borderId="0" applyNumberFormat="0" applyBorder="0" applyAlignment="0" applyProtection="0"/>
    <xf numFmtId="0" fontId="19" fillId="3" borderId="0" applyNumberFormat="0" applyBorder="0" applyAlignment="0" applyProtection="0"/>
    <xf numFmtId="170" fontId="19" fillId="3" borderId="0" applyNumberFormat="0" applyBorder="0" applyAlignment="0" applyProtection="0"/>
    <xf numFmtId="0" fontId="19" fillId="3" borderId="0" applyNumberFormat="0" applyBorder="0" applyAlignment="0" applyProtection="0"/>
    <xf numFmtId="170" fontId="19" fillId="3" borderId="0" applyNumberFormat="0" applyBorder="0" applyAlignment="0" applyProtection="0"/>
    <xf numFmtId="170" fontId="19" fillId="3" borderId="0" applyNumberFormat="0" applyBorder="0" applyAlignment="0" applyProtection="0"/>
    <xf numFmtId="17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170" fontId="19" fillId="3" borderId="0" applyNumberFormat="0" applyBorder="0" applyAlignment="0" applyProtection="0"/>
    <xf numFmtId="170" fontId="19" fillId="3" borderId="0" applyNumberFormat="0" applyBorder="0" applyAlignment="0" applyProtection="0"/>
    <xf numFmtId="17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17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170" fontId="19" fillId="3" borderId="0" applyNumberFormat="0" applyBorder="0" applyAlignment="0" applyProtection="0"/>
    <xf numFmtId="0" fontId="19" fillId="3" borderId="0" applyNumberFormat="0" applyBorder="0" applyAlignment="0" applyProtection="0"/>
    <xf numFmtId="170" fontId="19" fillId="3" borderId="0" applyNumberFormat="0" applyBorder="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17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17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170" fontId="20" fillId="20" borderId="1" applyNumberFormat="0" applyAlignment="0" applyProtection="0"/>
    <xf numFmtId="170" fontId="20" fillId="20" borderId="1" applyNumberFormat="0" applyAlignment="0" applyProtection="0"/>
    <xf numFmtId="0" fontId="20" fillId="20" borderId="1" applyNumberFormat="0" applyAlignment="0" applyProtection="0"/>
    <xf numFmtId="0" fontId="20" fillId="20" borderId="1" applyNumberFormat="0" applyAlignment="0" applyProtection="0"/>
    <xf numFmtId="17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17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170" fontId="20" fillId="20" borderId="1" applyNumberFormat="0" applyAlignment="0" applyProtection="0"/>
    <xf numFmtId="17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170" fontId="20" fillId="20" borderId="1" applyNumberFormat="0" applyAlignment="0" applyProtection="0"/>
    <xf numFmtId="0" fontId="20" fillId="20" borderId="1" applyNumberFormat="0" applyAlignment="0" applyProtection="0"/>
    <xf numFmtId="170" fontId="20" fillId="20" borderId="1" applyNumberFormat="0" applyAlignment="0" applyProtection="0"/>
    <xf numFmtId="0" fontId="20" fillId="20" borderId="1" applyNumberFormat="0" applyAlignment="0" applyProtection="0"/>
    <xf numFmtId="170" fontId="20" fillId="20" borderId="1" applyNumberFormat="0" applyAlignment="0" applyProtection="0"/>
    <xf numFmtId="0" fontId="20" fillId="20" borderId="1" applyNumberFormat="0" applyAlignment="0" applyProtection="0"/>
    <xf numFmtId="170" fontId="20" fillId="20" borderId="1" applyNumberFormat="0" applyAlignment="0" applyProtection="0"/>
    <xf numFmtId="170" fontId="20" fillId="20" borderId="1" applyNumberFormat="0" applyAlignment="0" applyProtection="0"/>
    <xf numFmtId="170" fontId="20" fillId="20" borderId="1" applyNumberFormat="0" applyAlignment="0" applyProtection="0"/>
    <xf numFmtId="0" fontId="20" fillId="20" borderId="1" applyNumberFormat="0" applyAlignment="0" applyProtection="0"/>
    <xf numFmtId="0" fontId="20" fillId="20" borderId="1" applyNumberFormat="0" applyAlignment="0" applyProtection="0"/>
    <xf numFmtId="170" fontId="20" fillId="20" borderId="1" applyNumberFormat="0" applyAlignment="0" applyProtection="0"/>
    <xf numFmtId="170" fontId="20" fillId="20" borderId="1" applyNumberFormat="0" applyAlignment="0" applyProtection="0"/>
    <xf numFmtId="170" fontId="20" fillId="20" borderId="1" applyNumberFormat="0" applyAlignment="0" applyProtection="0"/>
    <xf numFmtId="0" fontId="20" fillId="20" borderId="1" applyNumberFormat="0" applyAlignment="0" applyProtection="0"/>
    <xf numFmtId="0" fontId="20" fillId="20" borderId="1" applyNumberFormat="0" applyAlignment="0" applyProtection="0"/>
    <xf numFmtId="170" fontId="20" fillId="20" borderId="1" applyNumberFormat="0" applyAlignment="0" applyProtection="0"/>
    <xf numFmtId="0" fontId="20" fillId="20" borderId="1" applyNumberFormat="0" applyAlignment="0" applyProtection="0"/>
    <xf numFmtId="0" fontId="20" fillId="20" borderId="1" applyNumberFormat="0" applyAlignment="0" applyProtection="0"/>
    <xf numFmtId="170" fontId="20" fillId="20" borderId="1" applyNumberFormat="0" applyAlignment="0" applyProtection="0"/>
    <xf numFmtId="0" fontId="20" fillId="20" borderId="1" applyNumberFormat="0" applyAlignment="0" applyProtection="0"/>
    <xf numFmtId="170" fontId="20" fillId="20" borderId="1" applyNumberFormat="0" applyAlignment="0" applyProtection="0"/>
    <xf numFmtId="0" fontId="21" fillId="21" borderId="2" applyNumberFormat="0" applyAlignment="0" applyProtection="0"/>
    <xf numFmtId="0" fontId="21" fillId="21" borderId="2" applyNumberFormat="0" applyAlignment="0" applyProtection="0"/>
    <xf numFmtId="0" fontId="21" fillId="21" borderId="2" applyNumberFormat="0" applyAlignment="0" applyProtection="0"/>
    <xf numFmtId="170" fontId="21" fillId="21" borderId="2" applyNumberFormat="0" applyAlignment="0" applyProtection="0"/>
    <xf numFmtId="0" fontId="21" fillId="21" borderId="2" applyNumberFormat="0" applyAlignment="0" applyProtection="0"/>
    <xf numFmtId="0" fontId="21" fillId="21" borderId="2" applyNumberFormat="0" applyAlignment="0" applyProtection="0"/>
    <xf numFmtId="0" fontId="21" fillId="21" borderId="2" applyNumberFormat="0" applyAlignment="0" applyProtection="0"/>
    <xf numFmtId="0" fontId="21" fillId="21" borderId="2" applyNumberFormat="0" applyAlignment="0" applyProtection="0"/>
    <xf numFmtId="0" fontId="21" fillId="21" borderId="2" applyNumberFormat="0" applyAlignment="0" applyProtection="0"/>
    <xf numFmtId="0" fontId="21" fillId="21" borderId="2" applyNumberFormat="0" applyAlignment="0" applyProtection="0"/>
    <xf numFmtId="170" fontId="21" fillId="21" borderId="2" applyNumberFormat="0" applyAlignment="0" applyProtection="0"/>
    <xf numFmtId="0" fontId="21" fillId="21" borderId="2" applyNumberFormat="0" applyAlignment="0" applyProtection="0"/>
    <xf numFmtId="0" fontId="21" fillId="21" borderId="2" applyNumberFormat="0" applyAlignment="0" applyProtection="0"/>
    <xf numFmtId="0" fontId="21" fillId="21" borderId="2" applyNumberFormat="0" applyAlignment="0" applyProtection="0"/>
    <xf numFmtId="170" fontId="21" fillId="21" borderId="2" applyNumberFormat="0" applyAlignment="0" applyProtection="0"/>
    <xf numFmtId="170" fontId="21" fillId="21" borderId="2" applyNumberFormat="0" applyAlignment="0" applyProtection="0"/>
    <xf numFmtId="0" fontId="21" fillId="21" borderId="2" applyNumberFormat="0" applyAlignment="0" applyProtection="0"/>
    <xf numFmtId="0" fontId="21" fillId="21" borderId="2" applyNumberFormat="0" applyAlignment="0" applyProtection="0"/>
    <xf numFmtId="170" fontId="21" fillId="21" borderId="2" applyNumberFormat="0" applyAlignment="0" applyProtection="0"/>
    <xf numFmtId="0" fontId="21" fillId="21" borderId="2" applyNumberFormat="0" applyAlignment="0" applyProtection="0"/>
    <xf numFmtId="0" fontId="21" fillId="21" borderId="2" applyNumberFormat="0" applyAlignment="0" applyProtection="0"/>
    <xf numFmtId="0" fontId="21" fillId="21" borderId="2" applyNumberFormat="0" applyAlignment="0" applyProtection="0"/>
    <xf numFmtId="170" fontId="21" fillId="21" borderId="2" applyNumberFormat="0" applyAlignment="0" applyProtection="0"/>
    <xf numFmtId="0" fontId="21" fillId="21" borderId="2" applyNumberFormat="0" applyAlignment="0" applyProtection="0"/>
    <xf numFmtId="0" fontId="21" fillId="21" borderId="2" applyNumberFormat="0" applyAlignment="0" applyProtection="0"/>
    <xf numFmtId="0" fontId="21" fillId="21" borderId="2" applyNumberFormat="0" applyAlignment="0" applyProtection="0"/>
    <xf numFmtId="0" fontId="21" fillId="21" borderId="2" applyNumberFormat="0" applyAlignment="0" applyProtection="0"/>
    <xf numFmtId="170" fontId="21" fillId="21" borderId="2" applyNumberFormat="0" applyAlignment="0" applyProtection="0"/>
    <xf numFmtId="170" fontId="21" fillId="21" borderId="2" applyNumberFormat="0" applyAlignment="0" applyProtection="0"/>
    <xf numFmtId="0" fontId="21" fillId="21" borderId="2" applyNumberFormat="0" applyAlignment="0" applyProtection="0"/>
    <xf numFmtId="0" fontId="21" fillId="21" borderId="2" applyNumberFormat="0" applyAlignment="0" applyProtection="0"/>
    <xf numFmtId="0" fontId="21" fillId="21" borderId="2" applyNumberFormat="0" applyAlignment="0" applyProtection="0"/>
    <xf numFmtId="0" fontId="21" fillId="21" borderId="2" applyNumberFormat="0" applyAlignment="0" applyProtection="0"/>
    <xf numFmtId="170" fontId="21" fillId="21" borderId="2" applyNumberFormat="0" applyAlignment="0" applyProtection="0"/>
    <xf numFmtId="0" fontId="21" fillId="21" borderId="2" applyNumberFormat="0" applyAlignment="0" applyProtection="0"/>
    <xf numFmtId="170" fontId="21" fillId="21" borderId="2" applyNumberFormat="0" applyAlignment="0" applyProtection="0"/>
    <xf numFmtId="0" fontId="21" fillId="21" borderId="2" applyNumberFormat="0" applyAlignment="0" applyProtection="0"/>
    <xf numFmtId="170" fontId="21" fillId="21" borderId="2" applyNumberFormat="0" applyAlignment="0" applyProtection="0"/>
    <xf numFmtId="0" fontId="21" fillId="21" borderId="2" applyNumberFormat="0" applyAlignment="0" applyProtection="0"/>
    <xf numFmtId="170" fontId="21" fillId="21" borderId="2" applyNumberFormat="0" applyAlignment="0" applyProtection="0"/>
    <xf numFmtId="170" fontId="21" fillId="21" borderId="2" applyNumberFormat="0" applyAlignment="0" applyProtection="0"/>
    <xf numFmtId="170" fontId="21" fillId="21" borderId="2" applyNumberFormat="0" applyAlignment="0" applyProtection="0"/>
    <xf numFmtId="0" fontId="21" fillId="21" borderId="2" applyNumberFormat="0" applyAlignment="0" applyProtection="0"/>
    <xf numFmtId="0" fontId="21" fillId="21" borderId="2" applyNumberFormat="0" applyAlignment="0" applyProtection="0"/>
    <xf numFmtId="170" fontId="21" fillId="21" borderId="2" applyNumberFormat="0" applyAlignment="0" applyProtection="0"/>
    <xf numFmtId="170" fontId="21" fillId="21" borderId="2" applyNumberFormat="0" applyAlignment="0" applyProtection="0"/>
    <xf numFmtId="170" fontId="21" fillId="21" borderId="2" applyNumberFormat="0" applyAlignment="0" applyProtection="0"/>
    <xf numFmtId="0" fontId="21" fillId="21" borderId="2" applyNumberFormat="0" applyAlignment="0" applyProtection="0"/>
    <xf numFmtId="0" fontId="21" fillId="21" borderId="2" applyNumberFormat="0" applyAlignment="0" applyProtection="0"/>
    <xf numFmtId="170" fontId="21" fillId="21" borderId="2" applyNumberFormat="0" applyAlignment="0" applyProtection="0"/>
    <xf numFmtId="0" fontId="21" fillId="21" borderId="2" applyNumberFormat="0" applyAlignment="0" applyProtection="0"/>
    <xf numFmtId="0" fontId="21" fillId="21" borderId="2" applyNumberFormat="0" applyAlignment="0" applyProtection="0"/>
    <xf numFmtId="170" fontId="21" fillId="21" borderId="2" applyNumberFormat="0" applyAlignment="0" applyProtection="0"/>
    <xf numFmtId="0" fontId="21" fillId="21" borderId="2" applyNumberFormat="0" applyAlignment="0" applyProtection="0"/>
    <xf numFmtId="170" fontId="21"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7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7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70" fontId="22" fillId="0" borderId="0" applyNumberFormat="0" applyFill="0" applyBorder="0" applyAlignment="0" applyProtection="0"/>
    <xf numFmtId="17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7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7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70" fontId="22" fillId="0" borderId="0" applyNumberFormat="0" applyFill="0" applyBorder="0" applyAlignment="0" applyProtection="0"/>
    <xf numFmtId="17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70" fontId="22" fillId="0" borderId="0" applyNumberFormat="0" applyFill="0" applyBorder="0" applyAlignment="0" applyProtection="0"/>
    <xf numFmtId="0" fontId="22" fillId="0" borderId="0" applyNumberFormat="0" applyFill="0" applyBorder="0" applyAlignment="0" applyProtection="0"/>
    <xf numFmtId="170" fontId="22" fillId="0" borderId="0" applyNumberFormat="0" applyFill="0" applyBorder="0" applyAlignment="0" applyProtection="0"/>
    <xf numFmtId="0" fontId="22" fillId="0" borderId="0" applyNumberFormat="0" applyFill="0" applyBorder="0" applyAlignment="0" applyProtection="0"/>
    <xf numFmtId="170" fontId="22" fillId="0" borderId="0" applyNumberFormat="0" applyFill="0" applyBorder="0" applyAlignment="0" applyProtection="0"/>
    <xf numFmtId="0" fontId="22" fillId="0" borderId="0" applyNumberFormat="0" applyFill="0" applyBorder="0" applyAlignment="0" applyProtection="0"/>
    <xf numFmtId="170" fontId="22" fillId="0" borderId="0" applyNumberFormat="0" applyFill="0" applyBorder="0" applyAlignment="0" applyProtection="0"/>
    <xf numFmtId="170" fontId="22" fillId="0" borderId="0" applyNumberFormat="0" applyFill="0" applyBorder="0" applyAlignment="0" applyProtection="0"/>
    <xf numFmtId="17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70" fontId="22" fillId="0" borderId="0" applyNumberFormat="0" applyFill="0" applyBorder="0" applyAlignment="0" applyProtection="0"/>
    <xf numFmtId="170" fontId="22" fillId="0" borderId="0" applyNumberFormat="0" applyFill="0" applyBorder="0" applyAlignment="0" applyProtection="0"/>
    <xf numFmtId="17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7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70" fontId="22" fillId="0" borderId="0" applyNumberFormat="0" applyFill="0" applyBorder="0" applyAlignment="0" applyProtection="0"/>
    <xf numFmtId="0" fontId="22" fillId="0" borderId="0" applyNumberFormat="0" applyFill="0" applyBorder="0" applyAlignment="0" applyProtection="0"/>
    <xf numFmtId="170" fontId="22" fillId="0" borderId="0" applyNumberFormat="0" applyFill="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17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17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170" fontId="23" fillId="4" borderId="0" applyNumberFormat="0" applyBorder="0" applyAlignment="0" applyProtection="0"/>
    <xf numFmtId="17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17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17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170" fontId="23" fillId="4" borderId="0" applyNumberFormat="0" applyBorder="0" applyAlignment="0" applyProtection="0"/>
    <xf numFmtId="17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170" fontId="23" fillId="4" borderId="0" applyNumberFormat="0" applyBorder="0" applyAlignment="0" applyProtection="0"/>
    <xf numFmtId="0" fontId="23" fillId="4" borderId="0" applyNumberFormat="0" applyBorder="0" applyAlignment="0" applyProtection="0"/>
    <xf numFmtId="170" fontId="23" fillId="4" borderId="0" applyNumberFormat="0" applyBorder="0" applyAlignment="0" applyProtection="0"/>
    <xf numFmtId="0" fontId="23" fillId="4" borderId="0" applyNumberFormat="0" applyBorder="0" applyAlignment="0" applyProtection="0"/>
    <xf numFmtId="170" fontId="23" fillId="4" borderId="0" applyNumberFormat="0" applyBorder="0" applyAlignment="0" applyProtection="0"/>
    <xf numFmtId="0" fontId="23" fillId="4" borderId="0" applyNumberFormat="0" applyBorder="0" applyAlignment="0" applyProtection="0"/>
    <xf numFmtId="170" fontId="23" fillId="4" borderId="0" applyNumberFormat="0" applyBorder="0" applyAlignment="0" applyProtection="0"/>
    <xf numFmtId="170" fontId="23" fillId="4" borderId="0" applyNumberFormat="0" applyBorder="0" applyAlignment="0" applyProtection="0"/>
    <xf numFmtId="17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170" fontId="23" fillId="4" borderId="0" applyNumberFormat="0" applyBorder="0" applyAlignment="0" applyProtection="0"/>
    <xf numFmtId="170" fontId="23" fillId="4" borderId="0" applyNumberFormat="0" applyBorder="0" applyAlignment="0" applyProtection="0"/>
    <xf numFmtId="17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17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170" fontId="23" fillId="4" borderId="0" applyNumberFormat="0" applyBorder="0" applyAlignment="0" applyProtection="0"/>
    <xf numFmtId="0" fontId="23" fillId="4" borderId="0" applyNumberFormat="0" applyBorder="0" applyAlignment="0" applyProtection="0"/>
    <xf numFmtId="170" fontId="23" fillId="4" borderId="0" applyNumberFormat="0" applyBorder="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17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17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170" fontId="24" fillId="0" borderId="3" applyNumberFormat="0" applyFill="0" applyAlignment="0" applyProtection="0"/>
    <xf numFmtId="17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17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17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170" fontId="24" fillId="0" borderId="3" applyNumberFormat="0" applyFill="0" applyAlignment="0" applyProtection="0"/>
    <xf numFmtId="17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170" fontId="24" fillId="0" borderId="3" applyNumberFormat="0" applyFill="0" applyAlignment="0" applyProtection="0"/>
    <xf numFmtId="0" fontId="24" fillId="0" borderId="3" applyNumberFormat="0" applyFill="0" applyAlignment="0" applyProtection="0"/>
    <xf numFmtId="170" fontId="24" fillId="0" borderId="3" applyNumberFormat="0" applyFill="0" applyAlignment="0" applyProtection="0"/>
    <xf numFmtId="0" fontId="24" fillId="0" borderId="3" applyNumberFormat="0" applyFill="0" applyAlignment="0" applyProtection="0"/>
    <xf numFmtId="170" fontId="24" fillId="0" borderId="3" applyNumberFormat="0" applyFill="0" applyAlignment="0" applyProtection="0"/>
    <xf numFmtId="0" fontId="24" fillId="0" borderId="3" applyNumberFormat="0" applyFill="0" applyAlignment="0" applyProtection="0"/>
    <xf numFmtId="170" fontId="24" fillId="0" borderId="3" applyNumberFormat="0" applyFill="0" applyAlignment="0" applyProtection="0"/>
    <xf numFmtId="170" fontId="24" fillId="0" borderId="3" applyNumberFormat="0" applyFill="0" applyAlignment="0" applyProtection="0"/>
    <xf numFmtId="17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170" fontId="24" fillId="0" borderId="3" applyNumberFormat="0" applyFill="0" applyAlignment="0" applyProtection="0"/>
    <xf numFmtId="170" fontId="24" fillId="0" borderId="3" applyNumberFormat="0" applyFill="0" applyAlignment="0" applyProtection="0"/>
    <xf numFmtId="17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17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170" fontId="24" fillId="0" borderId="3" applyNumberFormat="0" applyFill="0" applyAlignment="0" applyProtection="0"/>
    <xf numFmtId="0" fontId="24" fillId="0" borderId="3" applyNumberFormat="0" applyFill="0" applyAlignment="0" applyProtection="0"/>
    <xf numFmtId="170" fontId="24" fillId="0" borderId="3"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17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17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170" fontId="25" fillId="0" borderId="4" applyNumberFormat="0" applyFill="0" applyAlignment="0" applyProtection="0"/>
    <xf numFmtId="17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17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17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170" fontId="25" fillId="0" borderId="4" applyNumberFormat="0" applyFill="0" applyAlignment="0" applyProtection="0"/>
    <xf numFmtId="17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170" fontId="25" fillId="0" borderId="4" applyNumberFormat="0" applyFill="0" applyAlignment="0" applyProtection="0"/>
    <xf numFmtId="0" fontId="25" fillId="0" borderId="4" applyNumberFormat="0" applyFill="0" applyAlignment="0" applyProtection="0"/>
    <xf numFmtId="170" fontId="25" fillId="0" borderId="4" applyNumberFormat="0" applyFill="0" applyAlignment="0" applyProtection="0"/>
    <xf numFmtId="0" fontId="25" fillId="0" borderId="4" applyNumberFormat="0" applyFill="0" applyAlignment="0" applyProtection="0"/>
    <xf numFmtId="170" fontId="25" fillId="0" borderId="4" applyNumberFormat="0" applyFill="0" applyAlignment="0" applyProtection="0"/>
    <xf numFmtId="0" fontId="25" fillId="0" borderId="4" applyNumberFormat="0" applyFill="0" applyAlignment="0" applyProtection="0"/>
    <xf numFmtId="170" fontId="25" fillId="0" borderId="4" applyNumberFormat="0" applyFill="0" applyAlignment="0" applyProtection="0"/>
    <xf numFmtId="170" fontId="25" fillId="0" borderId="4" applyNumberFormat="0" applyFill="0" applyAlignment="0" applyProtection="0"/>
    <xf numFmtId="17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170" fontId="25" fillId="0" borderId="4" applyNumberFormat="0" applyFill="0" applyAlignment="0" applyProtection="0"/>
    <xf numFmtId="170" fontId="25" fillId="0" borderId="4" applyNumberFormat="0" applyFill="0" applyAlignment="0" applyProtection="0"/>
    <xf numFmtId="17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17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170" fontId="25" fillId="0" borderId="4" applyNumberFormat="0" applyFill="0" applyAlignment="0" applyProtection="0"/>
    <xf numFmtId="0" fontId="25" fillId="0" borderId="4" applyNumberFormat="0" applyFill="0" applyAlignment="0" applyProtection="0"/>
    <xf numFmtId="170" fontId="25" fillId="0" borderId="4"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17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17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170" fontId="26" fillId="0" borderId="5" applyNumberFormat="0" applyFill="0" applyAlignment="0" applyProtection="0"/>
    <xf numFmtId="17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17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17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170" fontId="26" fillId="0" borderId="5" applyNumberFormat="0" applyFill="0" applyAlignment="0" applyProtection="0"/>
    <xf numFmtId="17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170" fontId="26" fillId="0" borderId="5" applyNumberFormat="0" applyFill="0" applyAlignment="0" applyProtection="0"/>
    <xf numFmtId="0" fontId="26" fillId="0" borderId="5" applyNumberFormat="0" applyFill="0" applyAlignment="0" applyProtection="0"/>
    <xf numFmtId="170" fontId="26" fillId="0" borderId="5" applyNumberFormat="0" applyFill="0" applyAlignment="0" applyProtection="0"/>
    <xf numFmtId="0" fontId="26" fillId="0" borderId="5" applyNumberFormat="0" applyFill="0" applyAlignment="0" applyProtection="0"/>
    <xf numFmtId="170" fontId="26" fillId="0" borderId="5" applyNumberFormat="0" applyFill="0" applyAlignment="0" applyProtection="0"/>
    <xf numFmtId="0" fontId="26" fillId="0" borderId="5" applyNumberFormat="0" applyFill="0" applyAlignment="0" applyProtection="0"/>
    <xf numFmtId="170" fontId="26" fillId="0" borderId="5" applyNumberFormat="0" applyFill="0" applyAlignment="0" applyProtection="0"/>
    <xf numFmtId="170" fontId="26" fillId="0" borderId="5" applyNumberFormat="0" applyFill="0" applyAlignment="0" applyProtection="0"/>
    <xf numFmtId="17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170" fontId="26" fillId="0" borderId="5" applyNumberFormat="0" applyFill="0" applyAlignment="0" applyProtection="0"/>
    <xf numFmtId="170" fontId="26" fillId="0" borderId="5" applyNumberFormat="0" applyFill="0" applyAlignment="0" applyProtection="0"/>
    <xf numFmtId="17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17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170" fontId="26" fillId="0" borderId="5" applyNumberFormat="0" applyFill="0" applyAlignment="0" applyProtection="0"/>
    <xf numFmtId="0" fontId="26" fillId="0" borderId="5" applyNumberFormat="0" applyFill="0" applyAlignment="0" applyProtection="0"/>
    <xf numFmtId="170" fontId="26" fillId="0" borderId="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34"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17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17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170" fontId="27" fillId="7" borderId="1" applyNumberFormat="0" applyAlignment="0" applyProtection="0"/>
    <xf numFmtId="170" fontId="27" fillId="7" borderId="1" applyNumberFormat="0" applyAlignment="0" applyProtection="0"/>
    <xf numFmtId="0" fontId="27" fillId="7" borderId="1" applyNumberFormat="0" applyAlignment="0" applyProtection="0"/>
    <xf numFmtId="0" fontId="27" fillId="7" borderId="1" applyNumberFormat="0" applyAlignment="0" applyProtection="0"/>
    <xf numFmtId="17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17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170" fontId="27" fillId="7" borderId="1" applyNumberFormat="0" applyAlignment="0" applyProtection="0"/>
    <xf numFmtId="17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170" fontId="27" fillId="7" borderId="1" applyNumberFormat="0" applyAlignment="0" applyProtection="0"/>
    <xf numFmtId="0" fontId="27" fillId="7" borderId="1" applyNumberFormat="0" applyAlignment="0" applyProtection="0"/>
    <xf numFmtId="170" fontId="27" fillId="7" borderId="1" applyNumberFormat="0" applyAlignment="0" applyProtection="0"/>
    <xf numFmtId="0" fontId="27" fillId="7" borderId="1" applyNumberFormat="0" applyAlignment="0" applyProtection="0"/>
    <xf numFmtId="170" fontId="27" fillId="7" borderId="1" applyNumberFormat="0" applyAlignment="0" applyProtection="0"/>
    <xf numFmtId="0" fontId="27" fillId="7" borderId="1" applyNumberFormat="0" applyAlignment="0" applyProtection="0"/>
    <xf numFmtId="170" fontId="27" fillId="7" borderId="1" applyNumberFormat="0" applyAlignment="0" applyProtection="0"/>
    <xf numFmtId="170" fontId="27" fillId="7" borderId="1" applyNumberFormat="0" applyAlignment="0" applyProtection="0"/>
    <xf numFmtId="170" fontId="27" fillId="7" borderId="1" applyNumberFormat="0" applyAlignment="0" applyProtection="0"/>
    <xf numFmtId="0" fontId="27" fillId="7" borderId="1" applyNumberFormat="0" applyAlignment="0" applyProtection="0"/>
    <xf numFmtId="0" fontId="27" fillId="7" borderId="1" applyNumberFormat="0" applyAlignment="0" applyProtection="0"/>
    <xf numFmtId="170" fontId="27" fillId="7" borderId="1" applyNumberFormat="0" applyAlignment="0" applyProtection="0"/>
    <xf numFmtId="170" fontId="27" fillId="7" borderId="1" applyNumberFormat="0" applyAlignment="0" applyProtection="0"/>
    <xf numFmtId="170" fontId="27" fillId="7" borderId="1" applyNumberFormat="0" applyAlignment="0" applyProtection="0"/>
    <xf numFmtId="0" fontId="27" fillId="7" borderId="1" applyNumberFormat="0" applyAlignment="0" applyProtection="0"/>
    <xf numFmtId="0" fontId="27" fillId="7" borderId="1" applyNumberFormat="0" applyAlignment="0" applyProtection="0"/>
    <xf numFmtId="170" fontId="27" fillId="7" borderId="1" applyNumberFormat="0" applyAlignment="0" applyProtection="0"/>
    <xf numFmtId="0" fontId="27" fillId="7" borderId="1" applyNumberFormat="0" applyAlignment="0" applyProtection="0"/>
    <xf numFmtId="0" fontId="27" fillId="7" borderId="1" applyNumberFormat="0" applyAlignment="0" applyProtection="0"/>
    <xf numFmtId="170" fontId="27" fillId="7" borderId="1" applyNumberFormat="0" applyAlignment="0" applyProtection="0"/>
    <xf numFmtId="0" fontId="27" fillId="7" borderId="1" applyNumberFormat="0" applyAlignment="0" applyProtection="0"/>
    <xf numFmtId="170" fontId="27" fillId="7" borderId="1" applyNumberFormat="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17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17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170" fontId="28" fillId="0" borderId="6" applyNumberFormat="0" applyFill="0" applyAlignment="0" applyProtection="0"/>
    <xf numFmtId="17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17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17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170" fontId="28" fillId="0" borderId="6" applyNumberFormat="0" applyFill="0" applyAlignment="0" applyProtection="0"/>
    <xf numFmtId="17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170" fontId="28" fillId="0" borderId="6" applyNumberFormat="0" applyFill="0" applyAlignment="0" applyProtection="0"/>
    <xf numFmtId="0" fontId="28" fillId="0" borderId="6" applyNumberFormat="0" applyFill="0" applyAlignment="0" applyProtection="0"/>
    <xf numFmtId="170" fontId="28" fillId="0" borderId="6" applyNumberFormat="0" applyFill="0" applyAlignment="0" applyProtection="0"/>
    <xf numFmtId="0" fontId="28" fillId="0" borderId="6" applyNumberFormat="0" applyFill="0" applyAlignment="0" applyProtection="0"/>
    <xf numFmtId="170" fontId="28" fillId="0" borderId="6" applyNumberFormat="0" applyFill="0" applyAlignment="0" applyProtection="0"/>
    <xf numFmtId="0" fontId="28" fillId="0" borderId="6" applyNumberFormat="0" applyFill="0" applyAlignment="0" applyProtection="0"/>
    <xf numFmtId="170" fontId="28" fillId="0" borderId="6" applyNumberFormat="0" applyFill="0" applyAlignment="0" applyProtection="0"/>
    <xf numFmtId="170" fontId="28" fillId="0" borderId="6" applyNumberFormat="0" applyFill="0" applyAlignment="0" applyProtection="0"/>
    <xf numFmtId="17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170" fontId="28" fillId="0" borderId="6" applyNumberFormat="0" applyFill="0" applyAlignment="0" applyProtection="0"/>
    <xf numFmtId="170" fontId="28" fillId="0" borderId="6" applyNumberFormat="0" applyFill="0" applyAlignment="0" applyProtection="0"/>
    <xf numFmtId="17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17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170" fontId="28" fillId="0" borderId="6" applyNumberFormat="0" applyFill="0" applyAlignment="0" applyProtection="0"/>
    <xf numFmtId="0" fontId="28" fillId="0" borderId="6" applyNumberFormat="0" applyFill="0" applyAlignment="0" applyProtection="0"/>
    <xf numFmtId="170" fontId="28" fillId="0" borderId="6" applyNumberFormat="0" applyFill="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17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17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170" fontId="29" fillId="22" borderId="0" applyNumberFormat="0" applyBorder="0" applyAlignment="0" applyProtection="0"/>
    <xf numFmtId="17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17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17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170" fontId="29" fillId="22" borderId="0" applyNumberFormat="0" applyBorder="0" applyAlignment="0" applyProtection="0"/>
    <xf numFmtId="17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170" fontId="29" fillId="22" borderId="0" applyNumberFormat="0" applyBorder="0" applyAlignment="0" applyProtection="0"/>
    <xf numFmtId="0" fontId="29" fillId="22" borderId="0" applyNumberFormat="0" applyBorder="0" applyAlignment="0" applyProtection="0"/>
    <xf numFmtId="170" fontId="29" fillId="22" borderId="0" applyNumberFormat="0" applyBorder="0" applyAlignment="0" applyProtection="0"/>
    <xf numFmtId="0" fontId="29" fillId="22" borderId="0" applyNumberFormat="0" applyBorder="0" applyAlignment="0" applyProtection="0"/>
    <xf numFmtId="170" fontId="29" fillId="22" borderId="0" applyNumberFormat="0" applyBorder="0" applyAlignment="0" applyProtection="0"/>
    <xf numFmtId="0" fontId="29" fillId="22" borderId="0" applyNumberFormat="0" applyBorder="0" applyAlignment="0" applyProtection="0"/>
    <xf numFmtId="170" fontId="29" fillId="22" borderId="0" applyNumberFormat="0" applyBorder="0" applyAlignment="0" applyProtection="0"/>
    <xf numFmtId="170" fontId="29" fillId="22" borderId="0" applyNumberFormat="0" applyBorder="0" applyAlignment="0" applyProtection="0"/>
    <xf numFmtId="17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170" fontId="29" fillId="22" borderId="0" applyNumberFormat="0" applyBorder="0" applyAlignment="0" applyProtection="0"/>
    <xf numFmtId="170" fontId="29" fillId="22" borderId="0" applyNumberFormat="0" applyBorder="0" applyAlignment="0" applyProtection="0"/>
    <xf numFmtId="17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17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170" fontId="29" fillId="22" borderId="0" applyNumberFormat="0" applyBorder="0" applyAlignment="0" applyProtection="0"/>
    <xf numFmtId="0" fontId="29" fillId="22" borderId="0" applyNumberFormat="0" applyBorder="0" applyAlignment="0" applyProtection="0"/>
    <xf numFmtId="170" fontId="29" fillId="22" borderId="0" applyNumberFormat="0" applyBorder="0" applyAlignment="0" applyProtection="0"/>
    <xf numFmtId="0" fontId="37" fillId="0" borderId="0"/>
    <xf numFmtId="0" fontId="2" fillId="0" borderId="0"/>
    <xf numFmtId="0" fontId="37" fillId="0" borderId="0"/>
    <xf numFmtId="170" fontId="2" fillId="0" borderId="0"/>
    <xf numFmtId="0" fontId="35" fillId="0" borderId="0"/>
    <xf numFmtId="0" fontId="2" fillId="0" borderId="0"/>
    <xf numFmtId="0" fontId="2" fillId="0" borderId="0"/>
    <xf numFmtId="0" fontId="2" fillId="0" borderId="0"/>
    <xf numFmtId="0" fontId="2" fillId="0" borderId="0"/>
    <xf numFmtId="0" fontId="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3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37" fillId="0" borderId="0"/>
    <xf numFmtId="170" fontId="2" fillId="0" borderId="0"/>
    <xf numFmtId="0" fontId="2" fillId="0" borderId="0"/>
    <xf numFmtId="170" fontId="2" fillId="0" borderId="0"/>
    <xf numFmtId="0" fontId="2" fillId="0" borderId="0"/>
    <xf numFmtId="170" fontId="2" fillId="0" borderId="0"/>
    <xf numFmtId="0" fontId="37" fillId="0" borderId="0"/>
    <xf numFmtId="0" fontId="37" fillId="0" borderId="0"/>
    <xf numFmtId="0" fontId="37" fillId="0" borderId="0"/>
    <xf numFmtId="170" fontId="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37" fillId="0" borderId="0"/>
    <xf numFmtId="0" fontId="37" fillId="0" borderId="0"/>
    <xf numFmtId="0" fontId="37" fillId="0" borderId="0"/>
    <xf numFmtId="0" fontId="37" fillId="0" borderId="0"/>
    <xf numFmtId="0" fontId="2" fillId="0" borderId="0"/>
    <xf numFmtId="0" fontId="38" fillId="0" borderId="0"/>
    <xf numFmtId="0" fontId="2" fillId="0" borderId="0"/>
    <xf numFmtId="0" fontId="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2" fillId="0" borderId="0"/>
    <xf numFmtId="0" fontId="2" fillId="0" borderId="0"/>
    <xf numFmtId="0" fontId="2" fillId="0" borderId="0"/>
    <xf numFmtId="0" fontId="2" fillId="0" borderId="0"/>
    <xf numFmtId="170" fontId="2" fillId="0" borderId="0"/>
    <xf numFmtId="170" fontId="2" fillId="0" borderId="0"/>
    <xf numFmtId="170" fontId="2" fillId="0" borderId="0"/>
    <xf numFmtId="0" fontId="2" fillId="0" borderId="0"/>
    <xf numFmtId="0" fontId="2" fillId="0" borderId="0"/>
    <xf numFmtId="0" fontId="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37" fillId="0" borderId="0"/>
    <xf numFmtId="0" fontId="37" fillId="0" borderId="0"/>
    <xf numFmtId="0" fontId="37" fillId="0" borderId="0"/>
    <xf numFmtId="0" fontId="2" fillId="0" borderId="0"/>
    <xf numFmtId="17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38" fillId="0" borderId="0"/>
    <xf numFmtId="170" fontId="2" fillId="0" borderId="0"/>
    <xf numFmtId="0" fontId="38" fillId="0" borderId="0"/>
    <xf numFmtId="0" fontId="38" fillId="0" borderId="0"/>
    <xf numFmtId="0" fontId="2" fillId="0" borderId="0"/>
    <xf numFmtId="0" fontId="38" fillId="0" borderId="0"/>
    <xf numFmtId="0" fontId="2" fillId="0" borderId="0"/>
    <xf numFmtId="170" fontId="2" fillId="0" borderId="0"/>
    <xf numFmtId="170" fontId="2" fillId="0" borderId="0"/>
    <xf numFmtId="0" fontId="38" fillId="0" borderId="0"/>
    <xf numFmtId="0" fontId="38" fillId="0" borderId="0"/>
    <xf numFmtId="170" fontId="2" fillId="0" borderId="0"/>
    <xf numFmtId="0" fontId="2" fillId="0" borderId="0"/>
    <xf numFmtId="170" fontId="2" fillId="0" borderId="0"/>
    <xf numFmtId="0" fontId="2" fillId="0" borderId="0"/>
    <xf numFmtId="0" fontId="2" fillId="0" borderId="0"/>
    <xf numFmtId="0" fontId="38" fillId="0" borderId="0"/>
    <xf numFmtId="0" fontId="2" fillId="0" borderId="0"/>
    <xf numFmtId="0" fontId="2" fillId="0" borderId="0"/>
    <xf numFmtId="0" fontId="2" fillId="0" borderId="0"/>
    <xf numFmtId="0" fontId="38" fillId="0" borderId="0"/>
    <xf numFmtId="170" fontId="2" fillId="0" borderId="0"/>
    <xf numFmtId="0" fontId="2" fillId="0" borderId="0"/>
    <xf numFmtId="170" fontId="2" fillId="0" borderId="0"/>
    <xf numFmtId="170" fontId="2" fillId="0" borderId="0"/>
    <xf numFmtId="170" fontId="2" fillId="0" borderId="0"/>
    <xf numFmtId="0" fontId="2" fillId="0" borderId="0"/>
    <xf numFmtId="0" fontId="2" fillId="0" borderId="0"/>
    <xf numFmtId="0" fontId="38" fillId="0" borderId="0"/>
    <xf numFmtId="170" fontId="38" fillId="0" borderId="0"/>
    <xf numFmtId="0" fontId="38" fillId="0" borderId="0"/>
    <xf numFmtId="170" fontId="38" fillId="0" borderId="0"/>
    <xf numFmtId="170" fontId="38" fillId="0" borderId="0"/>
    <xf numFmtId="170" fontId="38" fillId="0" borderId="0"/>
    <xf numFmtId="0" fontId="38" fillId="0" borderId="0"/>
    <xf numFmtId="170" fontId="38" fillId="0" borderId="0"/>
    <xf numFmtId="0" fontId="2" fillId="0" borderId="0"/>
    <xf numFmtId="0" fontId="38" fillId="0" borderId="0"/>
    <xf numFmtId="0" fontId="38" fillId="0" borderId="0"/>
    <xf numFmtId="0" fontId="2" fillId="0" borderId="0"/>
    <xf numFmtId="170" fontId="38" fillId="0" borderId="0"/>
    <xf numFmtId="0" fontId="38" fillId="0" borderId="0"/>
    <xf numFmtId="0" fontId="38" fillId="0" borderId="0"/>
    <xf numFmtId="170" fontId="2" fillId="0" borderId="0"/>
    <xf numFmtId="0" fontId="2" fillId="0" borderId="0"/>
    <xf numFmtId="0" fontId="38" fillId="0" borderId="0"/>
    <xf numFmtId="170" fontId="2" fillId="0" borderId="0"/>
    <xf numFmtId="0" fontId="2" fillId="0" borderId="0"/>
    <xf numFmtId="0" fontId="2" fillId="0" borderId="0"/>
    <xf numFmtId="0" fontId="37" fillId="0" borderId="0"/>
    <xf numFmtId="0" fontId="37" fillId="0" borderId="0"/>
    <xf numFmtId="0" fontId="37" fillId="0" borderId="0"/>
    <xf numFmtId="0" fontId="38" fillId="0" borderId="0"/>
    <xf numFmtId="0" fontId="37" fillId="0" borderId="0"/>
    <xf numFmtId="0" fontId="37" fillId="0" borderId="0"/>
    <xf numFmtId="0" fontId="38" fillId="0" borderId="0"/>
    <xf numFmtId="0" fontId="38" fillId="0" borderId="0"/>
    <xf numFmtId="0" fontId="2" fillId="0" borderId="0"/>
    <xf numFmtId="0" fontId="2" fillId="0" borderId="0"/>
    <xf numFmtId="0" fontId="2" fillId="0" borderId="0"/>
    <xf numFmtId="0" fontId="37" fillId="0" borderId="0"/>
    <xf numFmtId="170" fontId="2" fillId="0" borderId="0"/>
    <xf numFmtId="170" fontId="2" fillId="0" borderId="0"/>
    <xf numFmtId="0" fontId="37" fillId="0" borderId="0"/>
    <xf numFmtId="170" fontId="2" fillId="0" borderId="0"/>
    <xf numFmtId="0" fontId="37" fillId="0" borderId="0"/>
    <xf numFmtId="0" fontId="37" fillId="0" borderId="0"/>
    <xf numFmtId="0" fontId="2" fillId="0" borderId="0"/>
    <xf numFmtId="170" fontId="2" fillId="0" borderId="0"/>
    <xf numFmtId="0" fontId="2" fillId="0" borderId="0"/>
    <xf numFmtId="170" fontId="2" fillId="0" borderId="0"/>
    <xf numFmtId="0" fontId="37" fillId="0" borderId="0"/>
    <xf numFmtId="170" fontId="2" fillId="0" borderId="0"/>
    <xf numFmtId="170" fontId="2" fillId="0" borderId="0"/>
    <xf numFmtId="0" fontId="2" fillId="0" borderId="0"/>
    <xf numFmtId="170" fontId="2" fillId="0" borderId="0"/>
    <xf numFmtId="0" fontId="37" fillId="0" borderId="0"/>
    <xf numFmtId="0" fontId="37" fillId="0" borderId="0"/>
    <xf numFmtId="170" fontId="2" fillId="0" borderId="0"/>
    <xf numFmtId="0" fontId="38" fillId="0" borderId="0"/>
    <xf numFmtId="0" fontId="2" fillId="0" borderId="0"/>
    <xf numFmtId="0" fontId="38" fillId="0" borderId="0"/>
    <xf numFmtId="0" fontId="37" fillId="0" borderId="0"/>
    <xf numFmtId="0" fontId="37" fillId="0" borderId="0"/>
    <xf numFmtId="170" fontId="2" fillId="0" borderId="0"/>
    <xf numFmtId="170" fontId="2" fillId="0" borderId="0"/>
    <xf numFmtId="0" fontId="37" fillId="0" borderId="0"/>
    <xf numFmtId="0" fontId="2" fillId="0" borderId="0"/>
    <xf numFmtId="170" fontId="2" fillId="0" borderId="0"/>
    <xf numFmtId="0" fontId="37" fillId="0" borderId="0"/>
    <xf numFmtId="170" fontId="2" fillId="0" borderId="0"/>
    <xf numFmtId="170" fontId="2" fillId="0" borderId="0"/>
    <xf numFmtId="0" fontId="2" fillId="0" borderId="0"/>
    <xf numFmtId="0" fontId="37" fillId="0" borderId="0"/>
    <xf numFmtId="0" fontId="37" fillId="0" borderId="0"/>
    <xf numFmtId="0" fontId="2" fillId="0" borderId="0"/>
    <xf numFmtId="0" fontId="2" fillId="0" borderId="0"/>
    <xf numFmtId="0" fontId="38" fillId="0" borderId="0"/>
    <xf numFmtId="0" fontId="2" fillId="0" borderId="0"/>
    <xf numFmtId="0" fontId="38" fillId="0" borderId="0"/>
    <xf numFmtId="0" fontId="37" fillId="0" borderId="0"/>
    <xf numFmtId="0" fontId="37" fillId="0" borderId="0"/>
    <xf numFmtId="0" fontId="2" fillId="0" borderId="0"/>
    <xf numFmtId="170" fontId="2" fillId="0" borderId="0"/>
    <xf numFmtId="170" fontId="2" fillId="0" borderId="0"/>
    <xf numFmtId="0" fontId="2" fillId="0" borderId="0"/>
    <xf numFmtId="0" fontId="38" fillId="0" borderId="0"/>
    <xf numFmtId="0" fontId="2" fillId="0" borderId="0"/>
    <xf numFmtId="0" fontId="38" fillId="0" borderId="0"/>
    <xf numFmtId="0" fontId="2" fillId="0" borderId="0"/>
    <xf numFmtId="0" fontId="37" fillId="0" borderId="0"/>
    <xf numFmtId="170" fontId="2" fillId="0" borderId="0"/>
    <xf numFmtId="170" fontId="2" fillId="0" borderId="0"/>
    <xf numFmtId="0" fontId="37" fillId="0" borderId="0"/>
    <xf numFmtId="170" fontId="2" fillId="0" borderId="0"/>
    <xf numFmtId="0" fontId="37" fillId="0" borderId="0"/>
    <xf numFmtId="170" fontId="2" fillId="0" borderId="0"/>
    <xf numFmtId="0" fontId="2" fillId="0" borderId="0"/>
    <xf numFmtId="170" fontId="2" fillId="0" borderId="0"/>
    <xf numFmtId="170" fontId="2" fillId="0" borderId="0"/>
    <xf numFmtId="170" fontId="2" fillId="0" borderId="0"/>
    <xf numFmtId="170" fontId="2" fillId="0" borderId="0"/>
    <xf numFmtId="0" fontId="2" fillId="0" borderId="0"/>
    <xf numFmtId="0" fontId="37" fillId="0" borderId="0"/>
    <xf numFmtId="0" fontId="2" fillId="0" borderId="0"/>
    <xf numFmtId="0" fontId="37" fillId="0" borderId="0"/>
    <xf numFmtId="0" fontId="38" fillId="0" borderId="0"/>
    <xf numFmtId="0" fontId="37" fillId="0" borderId="0"/>
    <xf numFmtId="0" fontId="38" fillId="0" borderId="0"/>
    <xf numFmtId="0" fontId="2" fillId="0" borderId="0"/>
    <xf numFmtId="170" fontId="2" fillId="0" borderId="0"/>
    <xf numFmtId="170" fontId="2" fillId="0" borderId="0"/>
    <xf numFmtId="0" fontId="2" fillId="0" borderId="0"/>
    <xf numFmtId="170" fontId="2" fillId="0" borderId="0"/>
    <xf numFmtId="0" fontId="38" fillId="0" borderId="0"/>
    <xf numFmtId="170" fontId="2" fillId="0" borderId="0"/>
    <xf numFmtId="0" fontId="2" fillId="0" borderId="0"/>
    <xf numFmtId="0" fontId="2" fillId="0" borderId="0"/>
    <xf numFmtId="170" fontId="2" fillId="0" borderId="0"/>
    <xf numFmtId="0" fontId="38" fillId="0" borderId="0"/>
    <xf numFmtId="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170" fontId="17" fillId="23" borderId="7" applyNumberFormat="0" applyFont="0" applyAlignment="0" applyProtection="0"/>
    <xf numFmtId="17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17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170" fontId="17" fillId="23" borderId="7" applyNumberFormat="0" applyFont="0" applyAlignment="0" applyProtection="0"/>
    <xf numFmtId="0" fontId="17" fillId="23" borderId="7" applyNumberFormat="0" applyFont="0" applyAlignment="0" applyProtection="0"/>
    <xf numFmtId="170" fontId="17" fillId="23" borderId="7" applyNumberFormat="0" applyFon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17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17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170" fontId="30" fillId="20" borderId="8" applyNumberFormat="0" applyAlignment="0" applyProtection="0"/>
    <xf numFmtId="170" fontId="30" fillId="20" borderId="8" applyNumberFormat="0" applyAlignment="0" applyProtection="0"/>
    <xf numFmtId="0" fontId="30" fillId="20" borderId="8" applyNumberFormat="0" applyAlignment="0" applyProtection="0"/>
    <xf numFmtId="0" fontId="30" fillId="20" borderId="8" applyNumberFormat="0" applyAlignment="0" applyProtection="0"/>
    <xf numFmtId="17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17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170" fontId="30" fillId="20" borderId="8" applyNumberFormat="0" applyAlignment="0" applyProtection="0"/>
    <xf numFmtId="17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0" fontId="30" fillId="20" borderId="8" applyNumberFormat="0" applyAlignment="0" applyProtection="0"/>
    <xf numFmtId="170" fontId="30" fillId="20" borderId="8" applyNumberFormat="0" applyAlignment="0" applyProtection="0"/>
    <xf numFmtId="0" fontId="30" fillId="20" borderId="8" applyNumberFormat="0" applyAlignment="0" applyProtection="0"/>
    <xf numFmtId="170" fontId="30" fillId="20" borderId="8" applyNumberFormat="0" applyAlignment="0" applyProtection="0"/>
    <xf numFmtId="0" fontId="30" fillId="20" borderId="8" applyNumberFormat="0" applyAlignment="0" applyProtection="0"/>
    <xf numFmtId="170" fontId="30" fillId="20" borderId="8" applyNumberFormat="0" applyAlignment="0" applyProtection="0"/>
    <xf numFmtId="0" fontId="30" fillId="20" borderId="8" applyNumberFormat="0" applyAlignment="0" applyProtection="0"/>
    <xf numFmtId="170" fontId="30" fillId="20" borderId="8" applyNumberFormat="0" applyAlignment="0" applyProtection="0"/>
    <xf numFmtId="170" fontId="30" fillId="20" borderId="8" applyNumberFormat="0" applyAlignment="0" applyProtection="0"/>
    <xf numFmtId="170" fontId="30" fillId="20" borderId="8" applyNumberFormat="0" applyAlignment="0" applyProtection="0"/>
    <xf numFmtId="0" fontId="30" fillId="20" borderId="8" applyNumberFormat="0" applyAlignment="0" applyProtection="0"/>
    <xf numFmtId="0" fontId="30" fillId="20" borderId="8" applyNumberFormat="0" applyAlignment="0" applyProtection="0"/>
    <xf numFmtId="170" fontId="30" fillId="20" borderId="8" applyNumberFormat="0" applyAlignment="0" applyProtection="0"/>
    <xf numFmtId="170" fontId="30" fillId="20" borderId="8" applyNumberFormat="0" applyAlignment="0" applyProtection="0"/>
    <xf numFmtId="170" fontId="30" fillId="20" borderId="8" applyNumberFormat="0" applyAlignment="0" applyProtection="0"/>
    <xf numFmtId="0" fontId="30" fillId="20" borderId="8" applyNumberFormat="0" applyAlignment="0" applyProtection="0"/>
    <xf numFmtId="0" fontId="30" fillId="20" borderId="8" applyNumberFormat="0" applyAlignment="0" applyProtection="0"/>
    <xf numFmtId="170" fontId="30" fillId="20" borderId="8" applyNumberFormat="0" applyAlignment="0" applyProtection="0"/>
    <xf numFmtId="0" fontId="30" fillId="20" borderId="8" applyNumberFormat="0" applyAlignment="0" applyProtection="0"/>
    <xf numFmtId="0" fontId="30" fillId="20" borderId="8" applyNumberFormat="0" applyAlignment="0" applyProtection="0"/>
    <xf numFmtId="170" fontId="30" fillId="20" borderId="8" applyNumberFormat="0" applyAlignment="0" applyProtection="0"/>
    <xf numFmtId="0" fontId="30" fillId="20" borderId="8" applyNumberFormat="0" applyAlignment="0" applyProtection="0"/>
    <xf numFmtId="170" fontId="30" fillId="20"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17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17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17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17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170" fontId="32" fillId="0" borderId="9" applyNumberFormat="0" applyFill="0" applyAlignment="0" applyProtection="0"/>
    <xf numFmtId="17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17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17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170" fontId="32" fillId="0" borderId="9" applyNumberFormat="0" applyFill="0" applyAlignment="0" applyProtection="0"/>
    <xf numFmtId="17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170" fontId="32" fillId="0" borderId="9" applyNumberFormat="0" applyFill="0" applyAlignment="0" applyProtection="0"/>
    <xf numFmtId="0" fontId="32" fillId="0" borderId="9" applyNumberFormat="0" applyFill="0" applyAlignment="0" applyProtection="0"/>
    <xf numFmtId="170" fontId="32" fillId="0" borderId="9" applyNumberFormat="0" applyFill="0" applyAlignment="0" applyProtection="0"/>
    <xf numFmtId="0" fontId="32" fillId="0" borderId="9" applyNumberFormat="0" applyFill="0" applyAlignment="0" applyProtection="0"/>
    <xf numFmtId="170" fontId="32" fillId="0" borderId="9" applyNumberFormat="0" applyFill="0" applyAlignment="0" applyProtection="0"/>
    <xf numFmtId="0" fontId="32" fillId="0" borderId="9" applyNumberFormat="0" applyFill="0" applyAlignment="0" applyProtection="0"/>
    <xf numFmtId="170" fontId="32" fillId="0" borderId="9" applyNumberFormat="0" applyFill="0" applyAlignment="0" applyProtection="0"/>
    <xf numFmtId="170" fontId="32" fillId="0" borderId="9" applyNumberFormat="0" applyFill="0" applyAlignment="0" applyProtection="0"/>
    <xf numFmtId="17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170" fontId="32" fillId="0" borderId="9" applyNumberFormat="0" applyFill="0" applyAlignment="0" applyProtection="0"/>
    <xf numFmtId="170" fontId="32" fillId="0" borderId="9" applyNumberFormat="0" applyFill="0" applyAlignment="0" applyProtection="0"/>
    <xf numFmtId="17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17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170" fontId="32" fillId="0" borderId="9" applyNumberFormat="0" applyFill="0" applyAlignment="0" applyProtection="0"/>
    <xf numFmtId="0" fontId="32" fillId="0" borderId="9" applyNumberFormat="0" applyFill="0" applyAlignment="0" applyProtection="0"/>
    <xf numFmtId="170" fontId="32" fillId="0" borderId="9"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17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17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170" fontId="33" fillId="0" borderId="0" applyNumberFormat="0" applyFill="0" applyBorder="0" applyAlignment="0" applyProtection="0"/>
    <xf numFmtId="17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170" fontId="33" fillId="0" borderId="0" applyNumberFormat="0" applyFill="0" applyBorder="0" applyAlignment="0" applyProtection="0"/>
    <xf numFmtId="17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cellStyleXfs>
  <cellXfs count="371">
    <xf numFmtId="0" fontId="0" fillId="0" borderId="0" xfId="0"/>
    <xf numFmtId="0" fontId="0" fillId="24" borderId="10" xfId="0" applyFill="1" applyBorder="1"/>
    <xf numFmtId="164" fontId="0" fillId="24" borderId="11" xfId="1666" applyNumberFormat="1" applyFont="1" applyFill="1" applyBorder="1"/>
    <xf numFmtId="164" fontId="0" fillId="24" borderId="10" xfId="1666" applyNumberFormat="1" applyFont="1" applyFill="1" applyBorder="1"/>
    <xf numFmtId="0" fontId="4" fillId="25" borderId="12" xfId="0" applyFont="1" applyFill="1" applyBorder="1"/>
    <xf numFmtId="0" fontId="4" fillId="25" borderId="13" xfId="0" applyFont="1" applyFill="1" applyBorder="1"/>
    <xf numFmtId="0" fontId="4" fillId="25" borderId="14" xfId="0" applyFont="1" applyFill="1" applyBorder="1"/>
    <xf numFmtId="0" fontId="0" fillId="25" borderId="14" xfId="0" applyFill="1" applyBorder="1"/>
    <xf numFmtId="0" fontId="4" fillId="25" borderId="10" xfId="0" applyFont="1" applyFill="1" applyBorder="1" applyAlignment="1">
      <alignment horizontal="center"/>
    </xf>
    <xf numFmtId="0" fontId="4" fillId="25" borderId="12" xfId="0" applyFont="1" applyFill="1" applyBorder="1" applyAlignment="1">
      <alignment horizontal="center"/>
    </xf>
    <xf numFmtId="165" fontId="0" fillId="24" borderId="10" xfId="1666" applyNumberFormat="1" applyFont="1" applyFill="1" applyBorder="1"/>
    <xf numFmtId="17" fontId="0" fillId="24" borderId="10" xfId="0" applyNumberFormat="1" applyFill="1" applyBorder="1"/>
    <xf numFmtId="166" fontId="0" fillId="24" borderId="10" xfId="1666" applyNumberFormat="1" applyFont="1" applyFill="1" applyBorder="1"/>
    <xf numFmtId="0" fontId="0" fillId="24" borderId="12" xfId="0" applyFill="1" applyBorder="1"/>
    <xf numFmtId="0" fontId="0" fillId="24" borderId="13" xfId="0" applyFill="1" applyBorder="1"/>
    <xf numFmtId="0" fontId="0" fillId="24" borderId="14" xfId="0" applyFill="1" applyBorder="1"/>
    <xf numFmtId="0" fontId="0" fillId="24" borderId="10" xfId="0" applyFill="1" applyBorder="1" applyAlignment="1">
      <alignment horizontal="right"/>
    </xf>
    <xf numFmtId="165" fontId="0" fillId="24" borderId="10" xfId="1666" applyNumberFormat="1" applyFont="1" applyFill="1" applyBorder="1" applyAlignment="1"/>
    <xf numFmtId="2" fontId="0" fillId="24" borderId="10" xfId="0" applyNumberFormat="1" applyFill="1" applyBorder="1"/>
    <xf numFmtId="0" fontId="4" fillId="25" borderId="15" xfId="0" applyFont="1" applyFill="1" applyBorder="1" applyAlignment="1" applyProtection="1">
      <alignment horizontal="center" vertical="center"/>
      <protection locked="0"/>
    </xf>
    <xf numFmtId="0" fontId="0" fillId="24" borderId="11" xfId="0" applyFill="1" applyBorder="1"/>
    <xf numFmtId="43" fontId="0" fillId="24" borderId="10" xfId="1666" applyFont="1" applyFill="1" applyBorder="1"/>
    <xf numFmtId="43" fontId="0" fillId="24" borderId="14" xfId="1666" applyFont="1" applyFill="1" applyBorder="1"/>
    <xf numFmtId="164" fontId="4" fillId="24" borderId="10" xfId="1666" applyNumberFormat="1" applyFont="1" applyFill="1" applyBorder="1"/>
    <xf numFmtId="0" fontId="0" fillId="24" borderId="16" xfId="0" applyFill="1" applyBorder="1"/>
    <xf numFmtId="0" fontId="0" fillId="24" borderId="17" xfId="0" applyFill="1" applyBorder="1"/>
    <xf numFmtId="0" fontId="0" fillId="24" borderId="18" xfId="0" applyFill="1" applyBorder="1"/>
    <xf numFmtId="0" fontId="0" fillId="26" borderId="0" xfId="0" applyFill="1"/>
    <xf numFmtId="0" fontId="0" fillId="26" borderId="0" xfId="0" applyFill="1" applyAlignment="1">
      <alignment horizontal="center"/>
    </xf>
    <xf numFmtId="0" fontId="0" fillId="26" borderId="0" xfId="0" quotePrefix="1" applyFill="1" applyAlignment="1">
      <alignment horizontal="right"/>
    </xf>
    <xf numFmtId="0" fontId="4" fillId="26" borderId="0" xfId="0" applyFont="1" applyFill="1"/>
    <xf numFmtId="0" fontId="0" fillId="26" borderId="0" xfId="0" applyFill="1" applyProtection="1">
      <protection locked="0"/>
    </xf>
    <xf numFmtId="0" fontId="4" fillId="26" borderId="16" xfId="0" applyFont="1" applyFill="1" applyBorder="1" applyAlignment="1">
      <alignment horizontal="center" vertical="center"/>
    </xf>
    <xf numFmtId="0" fontId="4" fillId="26" borderId="18" xfId="0" applyFont="1" applyFill="1" applyBorder="1" applyAlignment="1">
      <alignment horizontal="center" vertical="center"/>
    </xf>
    <xf numFmtId="0" fontId="0" fillId="26" borderId="11" xfId="0" applyFill="1" applyBorder="1"/>
    <xf numFmtId="0" fontId="0" fillId="26" borderId="17" xfId="0" applyFill="1" applyBorder="1"/>
    <xf numFmtId="0" fontId="0" fillId="26" borderId="18" xfId="0" applyFill="1" applyBorder="1"/>
    <xf numFmtId="0" fontId="3" fillId="26" borderId="0" xfId="0" applyFont="1" applyFill="1"/>
    <xf numFmtId="0" fontId="3" fillId="26" borderId="0" xfId="0" applyFont="1" applyFill="1" applyAlignment="1">
      <alignment horizontal="left"/>
    </xf>
    <xf numFmtId="0" fontId="3" fillId="26" borderId="0" xfId="0" applyFont="1" applyFill="1" applyAlignment="1">
      <alignment horizontal="right"/>
    </xf>
    <xf numFmtId="0" fontId="4" fillId="26" borderId="0" xfId="0" applyFont="1" applyFill="1" applyAlignment="1">
      <alignment horizontal="right"/>
    </xf>
    <xf numFmtId="43" fontId="0" fillId="26" borderId="0" xfId="0" applyNumberFormat="1" applyFill="1"/>
    <xf numFmtId="0" fontId="7" fillId="26" borderId="0" xfId="0" quotePrefix="1" applyFont="1" applyFill="1"/>
    <xf numFmtId="164" fontId="4" fillId="26" borderId="0" xfId="1666" applyNumberFormat="1" applyFont="1" applyFill="1"/>
    <xf numFmtId="0" fontId="4" fillId="26" borderId="17" xfId="0" applyFont="1" applyFill="1" applyBorder="1" applyAlignment="1">
      <alignment horizontal="center" vertical="center"/>
    </xf>
    <xf numFmtId="164" fontId="2" fillId="26" borderId="0" xfId="1666" applyNumberFormat="1" applyFont="1" applyFill="1"/>
    <xf numFmtId="0" fontId="10" fillId="26" borderId="0" xfId="0" applyFont="1" applyFill="1" applyAlignment="1">
      <alignment horizontal="right"/>
    </xf>
    <xf numFmtId="169" fontId="7" fillId="26" borderId="0" xfId="1784" applyNumberFormat="1" applyFont="1" applyFill="1"/>
    <xf numFmtId="17" fontId="0" fillId="26" borderId="0" xfId="0" quotePrefix="1" applyNumberFormat="1" applyFill="1"/>
    <xf numFmtId="169" fontId="11" fillId="26" borderId="0" xfId="1784" applyNumberFormat="1" applyFont="1" applyFill="1"/>
    <xf numFmtId="0" fontId="0" fillId="26" borderId="0" xfId="0" quotePrefix="1" applyFill="1"/>
    <xf numFmtId="169" fontId="0" fillId="26" borderId="0" xfId="0" applyNumberFormat="1" applyFill="1"/>
    <xf numFmtId="17" fontId="0" fillId="26" borderId="0" xfId="0" applyNumberFormat="1" applyFill="1"/>
    <xf numFmtId="164" fontId="0" fillId="26" borderId="0" xfId="1666" applyNumberFormat="1" applyFont="1" applyFill="1"/>
    <xf numFmtId="166" fontId="2" fillId="26" borderId="0" xfId="1666" applyNumberFormat="1" applyFont="1" applyFill="1"/>
    <xf numFmtId="0" fontId="0" fillId="26" borderId="0" xfId="0" applyFill="1" applyAlignment="1">
      <alignment horizontal="right"/>
    </xf>
    <xf numFmtId="0" fontId="5" fillId="26" borderId="0" xfId="0" applyFont="1" applyFill="1"/>
    <xf numFmtId="0" fontId="0" fillId="26" borderId="16" xfId="0" applyFill="1" applyBorder="1"/>
    <xf numFmtId="0" fontId="0" fillId="26" borderId="19" xfId="0" applyFill="1" applyBorder="1"/>
    <xf numFmtId="0" fontId="0" fillId="26" borderId="20" xfId="0" applyFill="1" applyBorder="1"/>
    <xf numFmtId="0" fontId="0" fillId="26" borderId="21" xfId="0" applyFill="1" applyBorder="1"/>
    <xf numFmtId="0" fontId="0" fillId="26" borderId="22" xfId="0" applyFill="1" applyBorder="1"/>
    <xf numFmtId="0" fontId="0" fillId="26" borderId="23" xfId="0" applyFill="1" applyBorder="1"/>
    <xf numFmtId="0" fontId="0" fillId="26" borderId="0" xfId="0" applyFill="1" applyAlignment="1">
      <alignment vertical="center" wrapText="1"/>
    </xf>
    <xf numFmtId="0" fontId="0" fillId="26" borderId="17" xfId="0" applyFill="1" applyBorder="1" applyAlignment="1">
      <alignment horizontal="center"/>
    </xf>
    <xf numFmtId="0" fontId="0" fillId="26" borderId="18" xfId="0" applyFill="1" applyBorder="1" applyAlignment="1">
      <alignment horizontal="center"/>
    </xf>
    <xf numFmtId="0" fontId="4" fillId="26" borderId="11" xfId="0" applyFont="1" applyFill="1" applyBorder="1" applyAlignment="1">
      <alignment horizontal="center" vertical="center"/>
    </xf>
    <xf numFmtId="0" fontId="4" fillId="26" borderId="10" xfId="0" applyFont="1" applyFill="1" applyBorder="1" applyAlignment="1">
      <alignment horizontal="center" vertical="center"/>
    </xf>
    <xf numFmtId="0" fontId="4" fillId="26" borderId="19" xfId="0" applyFont="1" applyFill="1" applyBorder="1" applyAlignment="1">
      <alignment horizontal="center"/>
    </xf>
    <xf numFmtId="0" fontId="4" fillId="26" borderId="24" xfId="0" applyFont="1" applyFill="1" applyBorder="1" applyAlignment="1">
      <alignment horizontal="center"/>
    </xf>
    <xf numFmtId="0" fontId="0" fillId="26" borderId="11" xfId="0" applyFill="1" applyBorder="1" applyAlignment="1">
      <alignment horizontal="center"/>
    </xf>
    <xf numFmtId="0" fontId="7" fillId="26" borderId="16" xfId="0" applyFont="1" applyFill="1" applyBorder="1" applyAlignment="1">
      <alignment horizontal="left"/>
    </xf>
    <xf numFmtId="0" fontId="7" fillId="26" borderId="17" xfId="0" applyFont="1" applyFill="1" applyBorder="1" applyAlignment="1">
      <alignment horizontal="left"/>
    </xf>
    <xf numFmtId="0" fontId="7" fillId="26" borderId="16" xfId="0" applyFont="1" applyFill="1" applyBorder="1" applyAlignment="1">
      <alignment horizontal="center"/>
    </xf>
    <xf numFmtId="0" fontId="7" fillId="26" borderId="11" xfId="0" applyFont="1" applyFill="1" applyBorder="1" applyAlignment="1">
      <alignment horizontal="center"/>
    </xf>
    <xf numFmtId="0" fontId="0" fillId="26" borderId="24" xfId="0" applyFill="1" applyBorder="1" applyAlignment="1">
      <alignment horizontal="center"/>
    </xf>
    <xf numFmtId="0" fontId="0" fillId="26" borderId="20" xfId="0" applyFill="1" applyBorder="1" applyAlignment="1">
      <alignment horizontal="center"/>
    </xf>
    <xf numFmtId="0" fontId="7" fillId="26" borderId="19" xfId="0" applyFont="1" applyFill="1" applyBorder="1" applyAlignment="1">
      <alignment horizontal="left"/>
    </xf>
    <xf numFmtId="0" fontId="7" fillId="26" borderId="0" xfId="0" applyFont="1" applyFill="1" applyAlignment="1">
      <alignment horizontal="left"/>
    </xf>
    <xf numFmtId="0" fontId="7" fillId="26" borderId="19" xfId="0" applyFont="1" applyFill="1" applyBorder="1" applyAlignment="1">
      <alignment horizontal="center"/>
    </xf>
    <xf numFmtId="0" fontId="7" fillId="26" borderId="24" xfId="0" applyFont="1" applyFill="1" applyBorder="1" applyAlignment="1">
      <alignment horizontal="center"/>
    </xf>
    <xf numFmtId="0" fontId="0" fillId="26" borderId="15" xfId="0" applyFill="1" applyBorder="1" applyAlignment="1">
      <alignment horizontal="center"/>
    </xf>
    <xf numFmtId="0" fontId="0" fillId="26" borderId="23" xfId="0" applyFill="1" applyBorder="1" applyAlignment="1">
      <alignment horizontal="center"/>
    </xf>
    <xf numFmtId="0" fontId="7" fillId="26" borderId="22" xfId="0" applyFont="1" applyFill="1" applyBorder="1" applyAlignment="1">
      <alignment horizontal="left"/>
    </xf>
    <xf numFmtId="0" fontId="0" fillId="27" borderId="10" xfId="0" applyFill="1" applyBorder="1" applyProtection="1">
      <protection locked="0"/>
    </xf>
    <xf numFmtId="0" fontId="4" fillId="26" borderId="12" xfId="0" applyFont="1" applyFill="1" applyBorder="1" applyAlignment="1">
      <alignment horizontal="center" vertical="center"/>
    </xf>
    <xf numFmtId="0" fontId="7" fillId="26" borderId="18" xfId="0" applyFont="1" applyFill="1" applyBorder="1" applyAlignment="1">
      <alignment horizontal="left"/>
    </xf>
    <xf numFmtId="0" fontId="0" fillId="26" borderId="24" xfId="0" applyFill="1" applyBorder="1"/>
    <xf numFmtId="0" fontId="7" fillId="26" borderId="20" xfId="0" applyFont="1" applyFill="1" applyBorder="1" applyAlignment="1">
      <alignment horizontal="left"/>
    </xf>
    <xf numFmtId="0" fontId="0" fillId="26" borderId="19" xfId="0" applyFill="1" applyBorder="1" applyAlignment="1">
      <alignment horizontal="center"/>
    </xf>
    <xf numFmtId="0" fontId="0" fillId="26" borderId="15" xfId="0" applyFill="1" applyBorder="1"/>
    <xf numFmtId="0" fontId="0" fillId="26" borderId="22" xfId="0" applyFill="1" applyBorder="1" applyAlignment="1">
      <alignment horizontal="center"/>
    </xf>
    <xf numFmtId="0" fontId="7" fillId="26" borderId="23" xfId="0" applyFont="1" applyFill="1" applyBorder="1" applyAlignment="1">
      <alignment horizontal="left"/>
    </xf>
    <xf numFmtId="0" fontId="6" fillId="26" borderId="0" xfId="0" applyFont="1" applyFill="1" applyAlignment="1">
      <alignment horizontal="left"/>
    </xf>
    <xf numFmtId="0" fontId="6" fillId="26" borderId="0" xfId="0" applyFont="1" applyFill="1"/>
    <xf numFmtId="0" fontId="3" fillId="26" borderId="0" xfId="0" quotePrefix="1" applyFont="1" applyFill="1"/>
    <xf numFmtId="169" fontId="0" fillId="26" borderId="0" xfId="1784" applyNumberFormat="1" applyFont="1" applyFill="1" applyBorder="1"/>
    <xf numFmtId="164" fontId="2" fillId="26" borderId="0" xfId="1666" applyNumberFormat="1" applyFont="1" applyFill="1" applyBorder="1"/>
    <xf numFmtId="0" fontId="4" fillId="26" borderId="16" xfId="0" applyFont="1" applyFill="1" applyBorder="1" applyAlignment="1">
      <alignment horizontal="center"/>
    </xf>
    <xf numFmtId="165" fontId="0" fillId="27" borderId="10" xfId="1666" applyNumberFormat="1" applyFont="1" applyFill="1" applyBorder="1" applyProtection="1">
      <protection locked="0"/>
    </xf>
    <xf numFmtId="169" fontId="0" fillId="26" borderId="0" xfId="1784" applyNumberFormat="1" applyFont="1" applyFill="1"/>
    <xf numFmtId="0" fontId="3" fillId="26" borderId="0" xfId="0" quotePrefix="1" applyFont="1" applyFill="1" applyAlignment="1">
      <alignment horizontal="right"/>
    </xf>
    <xf numFmtId="0" fontId="6" fillId="26" borderId="0" xfId="0" applyFont="1" applyFill="1" applyAlignment="1">
      <alignment horizontal="left" vertical="center" wrapText="1"/>
    </xf>
    <xf numFmtId="17" fontId="3" fillId="26" borderId="0" xfId="0" quotePrefix="1" applyNumberFormat="1" applyFont="1" applyFill="1"/>
    <xf numFmtId="17" fontId="0" fillId="26" borderId="0" xfId="0" applyNumberFormat="1" applyFill="1" applyAlignment="1">
      <alignment horizontal="left"/>
    </xf>
    <xf numFmtId="17" fontId="4" fillId="26" borderId="21" xfId="0" applyNumberFormat="1" applyFont="1" applyFill="1" applyBorder="1" applyAlignment="1">
      <alignment horizontal="center" vertical="center"/>
    </xf>
    <xf numFmtId="165" fontId="0" fillId="26" borderId="11" xfId="1666" applyNumberFormat="1" applyFont="1" applyFill="1" applyBorder="1" applyAlignment="1">
      <alignment horizontal="center"/>
    </xf>
    <xf numFmtId="0" fontId="0" fillId="26" borderId="19" xfId="0" applyFill="1" applyBorder="1" applyAlignment="1">
      <alignment horizontal="left"/>
    </xf>
    <xf numFmtId="0" fontId="0" fillId="26" borderId="0" xfId="0" applyFill="1" applyAlignment="1">
      <alignment horizontal="left"/>
    </xf>
    <xf numFmtId="165" fontId="0" fillId="26" borderId="24" xfId="1666" applyNumberFormat="1" applyFont="1" applyFill="1" applyBorder="1" applyAlignment="1">
      <alignment horizontal="center"/>
    </xf>
    <xf numFmtId="165" fontId="0" fillId="26" borderId="15" xfId="1666" applyNumberFormat="1" applyFont="1" applyFill="1" applyBorder="1" applyAlignment="1">
      <alignment horizontal="center"/>
    </xf>
    <xf numFmtId="0" fontId="4" fillId="26" borderId="19" xfId="0" applyFont="1" applyFill="1" applyBorder="1" applyAlignment="1">
      <alignment horizontal="center" vertical="center"/>
    </xf>
    <xf numFmtId="0" fontId="0" fillId="26" borderId="21" xfId="0" applyFill="1" applyBorder="1" applyAlignment="1">
      <alignment horizontal="center"/>
    </xf>
    <xf numFmtId="164" fontId="4" fillId="24" borderId="0" xfId="1666" applyNumberFormat="1" applyFont="1" applyFill="1"/>
    <xf numFmtId="0" fontId="4" fillId="25" borderId="0" xfId="0" applyFont="1" applyFill="1"/>
    <xf numFmtId="0" fontId="4" fillId="26" borderId="24" xfId="0" applyFont="1" applyFill="1" applyBorder="1" applyAlignment="1">
      <alignment horizontal="center" vertical="center"/>
    </xf>
    <xf numFmtId="0" fontId="4" fillId="25" borderId="11" xfId="0" quotePrefix="1" applyFont="1" applyFill="1" applyBorder="1" applyAlignment="1">
      <alignment horizontal="center"/>
    </xf>
    <xf numFmtId="17" fontId="4" fillId="25" borderId="15" xfId="0" quotePrefix="1" applyNumberFormat="1" applyFont="1" applyFill="1" applyBorder="1" applyAlignment="1">
      <alignment horizontal="center"/>
    </xf>
    <xf numFmtId="0" fontId="7" fillId="26" borderId="17" xfId="0" applyFont="1" applyFill="1" applyBorder="1" applyAlignment="1">
      <alignment horizontal="center"/>
    </xf>
    <xf numFmtId="0" fontId="7" fillId="26" borderId="0" xfId="0" applyFont="1" applyFill="1" applyAlignment="1">
      <alignment horizontal="center"/>
    </xf>
    <xf numFmtId="164" fontId="0" fillId="27" borderId="10" xfId="1666" applyNumberFormat="1" applyFont="1" applyFill="1" applyBorder="1" applyProtection="1">
      <protection locked="0"/>
    </xf>
    <xf numFmtId="0" fontId="4" fillId="25" borderId="11" xfId="0" applyFont="1" applyFill="1" applyBorder="1" applyAlignment="1">
      <alignment horizontal="center"/>
    </xf>
    <xf numFmtId="17" fontId="4" fillId="25" borderId="15" xfId="0" applyNumberFormat="1" applyFont="1" applyFill="1" applyBorder="1" applyAlignment="1">
      <alignment horizontal="center"/>
    </xf>
    <xf numFmtId="169" fontId="0" fillId="24" borderId="10" xfId="1784" applyNumberFormat="1" applyFont="1" applyFill="1" applyBorder="1"/>
    <xf numFmtId="0" fontId="0" fillId="24" borderId="13" xfId="0" quotePrefix="1" applyFill="1" applyBorder="1"/>
    <xf numFmtId="0" fontId="8" fillId="26" borderId="0" xfId="0" applyFont="1" applyFill="1"/>
    <xf numFmtId="0" fontId="9" fillId="26" borderId="0" xfId="0" applyFont="1" applyFill="1"/>
    <xf numFmtId="0" fontId="12" fillId="26" borderId="0" xfId="0" applyFont="1" applyFill="1"/>
    <xf numFmtId="17" fontId="12" fillId="26" borderId="0" xfId="0" applyNumberFormat="1" applyFont="1" applyFill="1" applyAlignment="1">
      <alignment vertical="center"/>
    </xf>
    <xf numFmtId="0" fontId="12" fillId="26" borderId="0" xfId="0" applyFont="1" applyFill="1" applyAlignment="1">
      <alignment horizontal="center" vertical="center" wrapText="1"/>
    </xf>
    <xf numFmtId="0" fontId="12" fillId="26" borderId="0" xfId="0" quotePrefix="1" applyFont="1" applyFill="1" applyAlignment="1">
      <alignment horizontal="center" vertical="center" wrapText="1"/>
    </xf>
    <xf numFmtId="0" fontId="12" fillId="26" borderId="0" xfId="0" applyFont="1" applyFill="1" applyAlignment="1">
      <alignment vertical="center" wrapText="1"/>
    </xf>
    <xf numFmtId="0" fontId="12" fillId="26" borderId="0" xfId="0" applyFont="1" applyFill="1" applyAlignment="1">
      <alignment horizontal="center"/>
    </xf>
    <xf numFmtId="0" fontId="12" fillId="26" borderId="0" xfId="0" applyFont="1" applyFill="1" applyAlignment="1">
      <alignment horizontal="right" vertical="center" wrapText="1"/>
    </xf>
    <xf numFmtId="0" fontId="12" fillId="26" borderId="0" xfId="0" applyFont="1" applyFill="1" applyAlignment="1">
      <alignment horizontal="right"/>
    </xf>
    <xf numFmtId="0" fontId="12" fillId="26" borderId="0" xfId="0" quotePrefix="1" applyFont="1" applyFill="1"/>
    <xf numFmtId="166" fontId="12" fillId="26" borderId="0" xfId="1666" applyNumberFormat="1" applyFont="1" applyFill="1" applyAlignment="1">
      <alignment horizontal="right"/>
    </xf>
    <xf numFmtId="165" fontId="13" fillId="26" borderId="0" xfId="1666" applyNumberFormat="1" applyFont="1" applyFill="1" applyBorder="1" applyAlignment="1">
      <alignment horizontal="center"/>
    </xf>
    <xf numFmtId="17" fontId="13" fillId="26" borderId="0" xfId="0" applyNumberFormat="1" applyFont="1" applyFill="1" applyAlignment="1">
      <alignment horizontal="center"/>
    </xf>
    <xf numFmtId="165" fontId="12" fillId="26" borderId="0" xfId="1666" applyNumberFormat="1" applyFont="1" applyFill="1" applyAlignment="1">
      <alignment horizontal="right"/>
    </xf>
    <xf numFmtId="0" fontId="12" fillId="24" borderId="16" xfId="0" applyFont="1" applyFill="1" applyBorder="1" applyAlignment="1">
      <alignment vertical="center"/>
    </xf>
    <xf numFmtId="0" fontId="12" fillId="24" borderId="18" xfId="0" applyFont="1" applyFill="1" applyBorder="1" applyAlignment="1">
      <alignment vertical="center"/>
    </xf>
    <xf numFmtId="0" fontId="12" fillId="24" borderId="12" xfId="0" applyFont="1" applyFill="1" applyBorder="1" applyAlignment="1">
      <alignment vertical="center"/>
    </xf>
    <xf numFmtId="0" fontId="12" fillId="24" borderId="14" xfId="0" applyFont="1" applyFill="1" applyBorder="1" applyAlignment="1">
      <alignment vertical="center"/>
    </xf>
    <xf numFmtId="0" fontId="12" fillId="24" borderId="21" xfId="0" applyFont="1" applyFill="1" applyBorder="1" applyAlignment="1">
      <alignment vertical="center"/>
    </xf>
    <xf numFmtId="0" fontId="12" fillId="24" borderId="23" xfId="0" applyFont="1" applyFill="1" applyBorder="1" applyAlignment="1">
      <alignment vertical="center"/>
    </xf>
    <xf numFmtId="0" fontId="14" fillId="26" borderId="0" xfId="0" applyFont="1" applyFill="1"/>
    <xf numFmtId="169" fontId="12" fillId="24" borderId="0" xfId="1784" applyNumberFormat="1" applyFont="1" applyFill="1" applyBorder="1" applyAlignment="1">
      <alignment horizontal="right"/>
    </xf>
    <xf numFmtId="0" fontId="16" fillId="24" borderId="17" xfId="0" applyFont="1" applyFill="1" applyBorder="1" applyAlignment="1">
      <alignment vertical="center"/>
    </xf>
    <xf numFmtId="0" fontId="12" fillId="24" borderId="18" xfId="0" applyFont="1" applyFill="1" applyBorder="1" applyAlignment="1">
      <alignment horizontal="center" vertical="center" wrapText="1"/>
    </xf>
    <xf numFmtId="17" fontId="12" fillId="24" borderId="20" xfId="0" quotePrefix="1" applyNumberFormat="1" applyFont="1" applyFill="1" applyBorder="1" applyAlignment="1">
      <alignment horizontal="center" vertical="center" wrapText="1"/>
    </xf>
    <xf numFmtId="169" fontId="12" fillId="24" borderId="22" xfId="1784" applyNumberFormat="1" applyFont="1" applyFill="1" applyBorder="1" applyAlignment="1">
      <alignment horizontal="right" vertical="center"/>
    </xf>
    <xf numFmtId="17" fontId="12" fillId="24" borderId="23" xfId="0" quotePrefix="1" applyNumberFormat="1" applyFont="1" applyFill="1" applyBorder="1" applyAlignment="1">
      <alignment horizontal="center" vertical="center" wrapText="1"/>
    </xf>
    <xf numFmtId="169" fontId="12" fillId="24" borderId="17" xfId="1784" applyNumberFormat="1" applyFont="1" applyFill="1" applyBorder="1" applyAlignment="1">
      <alignment horizontal="right" vertical="center" wrapText="1"/>
    </xf>
    <xf numFmtId="17" fontId="12" fillId="24" borderId="20" xfId="0" applyNumberFormat="1" applyFont="1" applyFill="1" applyBorder="1" applyAlignment="1">
      <alignment horizontal="center"/>
    </xf>
    <xf numFmtId="169" fontId="12" fillId="24" borderId="22" xfId="1784" applyNumberFormat="1" applyFont="1" applyFill="1" applyBorder="1" applyAlignment="1">
      <alignment horizontal="right"/>
    </xf>
    <xf numFmtId="17" fontId="12" fillId="24" borderId="23" xfId="0" applyNumberFormat="1" applyFont="1" applyFill="1" applyBorder="1" applyAlignment="1">
      <alignment horizontal="center"/>
    </xf>
    <xf numFmtId="0" fontId="12" fillId="24" borderId="19" xfId="0" applyFont="1" applyFill="1" applyBorder="1" applyAlignment="1">
      <alignment vertical="center"/>
    </xf>
    <xf numFmtId="0" fontId="12" fillId="24" borderId="0" xfId="0" applyFont="1" applyFill="1" applyAlignment="1">
      <alignment vertical="center"/>
    </xf>
    <xf numFmtId="0" fontId="12" fillId="24" borderId="22" xfId="0" applyFont="1" applyFill="1" applyBorder="1" applyAlignment="1">
      <alignment vertical="center"/>
    </xf>
    <xf numFmtId="0" fontId="12" fillId="24" borderId="19" xfId="0" applyFont="1" applyFill="1" applyBorder="1"/>
    <xf numFmtId="0" fontId="12" fillId="24" borderId="0" xfId="0" applyFont="1" applyFill="1"/>
    <xf numFmtId="0" fontId="12" fillId="24" borderId="21" xfId="0" applyFont="1" applyFill="1" applyBorder="1"/>
    <xf numFmtId="0" fontId="12" fillId="24" borderId="22" xfId="0" applyFont="1" applyFill="1" applyBorder="1"/>
    <xf numFmtId="0" fontId="12" fillId="24" borderId="20" xfId="0" applyFont="1" applyFill="1" applyBorder="1" applyAlignment="1">
      <alignment vertical="center"/>
    </xf>
    <xf numFmtId="0" fontId="12" fillId="24" borderId="20" xfId="0" applyFont="1" applyFill="1" applyBorder="1"/>
    <xf numFmtId="0" fontId="12" fillId="24" borderId="23" xfId="0" applyFont="1" applyFill="1" applyBorder="1"/>
    <xf numFmtId="169" fontId="12" fillId="24" borderId="13" xfId="1784" applyNumberFormat="1" applyFont="1" applyFill="1" applyBorder="1" applyAlignment="1">
      <alignment horizontal="right"/>
    </xf>
    <xf numFmtId="17" fontId="12" fillId="24" borderId="14" xfId="0" applyNumberFormat="1" applyFont="1" applyFill="1" applyBorder="1" applyAlignment="1">
      <alignment horizontal="center"/>
    </xf>
    <xf numFmtId="169" fontId="12" fillId="24" borderId="17" xfId="1784" applyNumberFormat="1" applyFont="1" applyFill="1" applyBorder="1" applyAlignment="1">
      <alignment horizontal="right"/>
    </xf>
    <xf numFmtId="17" fontId="12" fillId="24" borderId="18" xfId="0" applyNumberFormat="1" applyFont="1" applyFill="1" applyBorder="1" applyAlignment="1">
      <alignment horizontal="center"/>
    </xf>
    <xf numFmtId="169" fontId="12" fillId="24" borderId="16" xfId="1784" applyNumberFormat="1" applyFont="1" applyFill="1" applyBorder="1" applyAlignment="1">
      <alignment horizontal="right"/>
    </xf>
    <xf numFmtId="0" fontId="12" fillId="24" borderId="18" xfId="0" applyFont="1" applyFill="1" applyBorder="1" applyAlignment="1">
      <alignment horizontal="center"/>
    </xf>
    <xf numFmtId="169" fontId="12" fillId="24" borderId="19" xfId="1784" applyNumberFormat="1" applyFont="1" applyFill="1" applyBorder="1"/>
    <xf numFmtId="169" fontId="12" fillId="24" borderId="21" xfId="1784" applyNumberFormat="1" applyFont="1" applyFill="1" applyBorder="1"/>
    <xf numFmtId="0" fontId="13" fillId="26" borderId="0" xfId="0" applyFont="1" applyFill="1" applyAlignment="1">
      <alignment vertical="center" wrapText="1"/>
    </xf>
    <xf numFmtId="0" fontId="4" fillId="26" borderId="12" xfId="0" applyFont="1" applyFill="1" applyBorder="1"/>
    <xf numFmtId="0" fontId="4" fillId="26" borderId="13" xfId="0" applyFont="1" applyFill="1" applyBorder="1"/>
    <xf numFmtId="0" fontId="7" fillId="26" borderId="0" xfId="0" applyFont="1" applyFill="1"/>
    <xf numFmtId="0" fontId="7" fillId="26" borderId="19" xfId="0" applyFont="1" applyFill="1" applyBorder="1"/>
    <xf numFmtId="0" fontId="7" fillId="26" borderId="21" xfId="0" applyFont="1" applyFill="1" applyBorder="1"/>
    <xf numFmtId="0" fontId="7" fillId="26" borderId="22" xfId="0" applyFont="1" applyFill="1" applyBorder="1"/>
    <xf numFmtId="164" fontId="7" fillId="26" borderId="24" xfId="1666" applyNumberFormat="1" applyFont="1" applyFill="1" applyBorder="1" applyAlignment="1"/>
    <xf numFmtId="164" fontId="7" fillId="26" borderId="15" xfId="1666" applyNumberFormat="1" applyFont="1" applyFill="1" applyBorder="1" applyAlignment="1"/>
    <xf numFmtId="43" fontId="7" fillId="26" borderId="19" xfId="1666" applyFont="1" applyFill="1" applyBorder="1" applyAlignment="1">
      <alignment horizontal="center"/>
    </xf>
    <xf numFmtId="43" fontId="7" fillId="26" borderId="21" xfId="1666" applyFont="1" applyFill="1" applyBorder="1" applyAlignment="1">
      <alignment horizontal="center"/>
    </xf>
    <xf numFmtId="0" fontId="4" fillId="26" borderId="11" xfId="0" applyFont="1" applyFill="1" applyBorder="1" applyAlignment="1">
      <alignment horizontal="center"/>
    </xf>
    <xf numFmtId="17" fontId="4" fillId="26" borderId="15" xfId="0" applyNumberFormat="1" applyFont="1" applyFill="1" applyBorder="1" applyAlignment="1">
      <alignment horizontal="center" vertical="center"/>
    </xf>
    <xf numFmtId="0" fontId="4" fillId="26" borderId="10" xfId="0" applyFont="1" applyFill="1" applyBorder="1" applyAlignment="1">
      <alignment horizontal="center" vertical="center" wrapText="1"/>
    </xf>
    <xf numFmtId="43" fontId="4" fillId="26" borderId="12" xfId="1666" applyFont="1" applyFill="1" applyBorder="1" applyAlignment="1">
      <alignment horizontal="center"/>
    </xf>
    <xf numFmtId="164" fontId="4" fillId="26" borderId="10" xfId="1666" applyNumberFormat="1" applyFont="1" applyFill="1" applyBorder="1" applyAlignment="1"/>
    <xf numFmtId="0" fontId="2" fillId="26" borderId="0" xfId="0" applyFont="1" applyFill="1"/>
    <xf numFmtId="0" fontId="0" fillId="26" borderId="0" xfId="0" applyFill="1" applyAlignment="1">
      <alignment horizontal="left" indent="2"/>
    </xf>
    <xf numFmtId="164" fontId="0" fillId="24" borderId="10" xfId="1666" applyNumberFormat="1" applyFont="1" applyFill="1" applyBorder="1" applyProtection="1"/>
    <xf numFmtId="0" fontId="4" fillId="25" borderId="16" xfId="0" applyFont="1" applyFill="1" applyBorder="1" applyAlignment="1">
      <alignment horizontal="center" vertical="center"/>
    </xf>
    <xf numFmtId="0" fontId="6" fillId="26" borderId="0" xfId="0" applyFont="1" applyFill="1" applyAlignment="1">
      <alignment vertical="center"/>
    </xf>
    <xf numFmtId="0" fontId="5" fillId="26" borderId="0" xfId="0" applyFont="1" applyFill="1" applyAlignment="1">
      <alignment vertical="center"/>
    </xf>
    <xf numFmtId="0" fontId="4" fillId="26" borderId="0" xfId="0" applyFont="1" applyFill="1" applyAlignment="1">
      <alignment vertical="center"/>
    </xf>
    <xf numFmtId="0" fontId="0" fillId="26" borderId="0" xfId="0" applyFill="1" applyAlignment="1">
      <alignment horizontal="left" indent="3"/>
    </xf>
    <xf numFmtId="0" fontId="0" fillId="25" borderId="21" xfId="0" applyFill="1" applyBorder="1"/>
    <xf numFmtId="17" fontId="0" fillId="24" borderId="11" xfId="0" applyNumberFormat="1" applyFill="1" applyBorder="1" applyAlignment="1">
      <alignment horizontal="center"/>
    </xf>
    <xf numFmtId="0" fontId="0" fillId="24" borderId="11" xfId="0" applyFill="1" applyBorder="1" applyAlignment="1">
      <alignment horizontal="center"/>
    </xf>
    <xf numFmtId="2" fontId="0" fillId="24" borderId="17" xfId="0" applyNumberFormat="1" applyFill="1" applyBorder="1"/>
    <xf numFmtId="0" fontId="0" fillId="24" borderId="24" xfId="0" applyFill="1" applyBorder="1"/>
    <xf numFmtId="17" fontId="0" fillId="24" borderId="24" xfId="0" applyNumberFormat="1" applyFill="1" applyBorder="1" applyAlignment="1">
      <alignment horizontal="center"/>
    </xf>
    <xf numFmtId="0" fontId="0" fillId="24" borderId="24" xfId="0" applyFill="1" applyBorder="1" applyAlignment="1">
      <alignment horizontal="center"/>
    </xf>
    <xf numFmtId="167" fontId="0" fillId="24" borderId="0" xfId="0" applyNumberFormat="1" applyFill="1"/>
    <xf numFmtId="2" fontId="0" fillId="24" borderId="0" xfId="0" applyNumberFormat="1" applyFill="1"/>
    <xf numFmtId="0" fontId="0" fillId="24" borderId="15" xfId="0" applyFill="1" applyBorder="1"/>
    <xf numFmtId="17" fontId="0" fillId="24" borderId="15" xfId="0" applyNumberFormat="1" applyFill="1" applyBorder="1" applyAlignment="1">
      <alignment horizontal="center"/>
    </xf>
    <xf numFmtId="0" fontId="0" fillId="24" borderId="15" xfId="0" applyFill="1" applyBorder="1" applyAlignment="1">
      <alignment horizontal="center"/>
    </xf>
    <xf numFmtId="2" fontId="0" fillId="24" borderId="22" xfId="0" applyNumberFormat="1" applyFill="1" applyBorder="1"/>
    <xf numFmtId="17" fontId="0" fillId="24" borderId="24" xfId="0" applyNumberFormat="1" applyFill="1" applyBorder="1"/>
    <xf numFmtId="168" fontId="0" fillId="24" borderId="24" xfId="0" applyNumberFormat="1" applyFill="1" applyBorder="1"/>
    <xf numFmtId="17" fontId="0" fillId="24" borderId="15" xfId="0" applyNumberFormat="1" applyFill="1" applyBorder="1"/>
    <xf numFmtId="168" fontId="0" fillId="24" borderId="15" xfId="0" applyNumberFormat="1" applyFill="1" applyBorder="1"/>
    <xf numFmtId="17" fontId="0" fillId="24" borderId="11" xfId="0" applyNumberFormat="1" applyFill="1" applyBorder="1"/>
    <xf numFmtId="168" fontId="0" fillId="24" borderId="11" xfId="0" applyNumberFormat="1" applyFill="1" applyBorder="1"/>
    <xf numFmtId="0" fontId="4" fillId="25" borderId="10" xfId="0" applyFont="1" applyFill="1" applyBorder="1" applyAlignment="1" applyProtection="1">
      <alignment vertical="center"/>
      <protection locked="0"/>
    </xf>
    <xf numFmtId="0" fontId="2" fillId="27" borderId="10" xfId="0" applyFont="1" applyFill="1" applyBorder="1" applyAlignment="1">
      <alignment vertical="top" wrapText="1"/>
    </xf>
    <xf numFmtId="0" fontId="2" fillId="27" borderId="10" xfId="0" applyFont="1" applyFill="1" applyBorder="1"/>
    <xf numFmtId="14" fontId="0" fillId="27" borderId="10" xfId="0" applyNumberFormat="1" applyFill="1" applyBorder="1"/>
    <xf numFmtId="0" fontId="4" fillId="24" borderId="10" xfId="2868" applyFont="1" applyFill="1" applyBorder="1" applyAlignment="1">
      <alignment horizontal="center" vertical="center" wrapText="1"/>
    </xf>
    <xf numFmtId="0" fontId="4" fillId="24" borderId="10" xfId="2868" quotePrefix="1" applyFont="1" applyFill="1" applyBorder="1" applyAlignment="1">
      <alignment horizontal="center" vertical="center" wrapText="1"/>
    </xf>
    <xf numFmtId="0" fontId="0" fillId="27" borderId="10" xfId="0" applyFill="1" applyBorder="1" applyAlignment="1" applyProtection="1">
      <alignment horizontal="center"/>
      <protection locked="0"/>
    </xf>
    <xf numFmtId="0" fontId="2" fillId="26" borderId="0" xfId="0" quotePrefix="1" applyFont="1" applyFill="1" applyAlignment="1">
      <alignment horizontal="right"/>
    </xf>
    <xf numFmtId="0" fontId="2" fillId="26" borderId="0" xfId="0" applyFont="1" applyFill="1" applyAlignment="1">
      <alignment horizontal="right"/>
    </xf>
    <xf numFmtId="0" fontId="2" fillId="24" borderId="17" xfId="2899" applyFill="1" applyBorder="1"/>
    <xf numFmtId="0" fontId="2" fillId="24" borderId="18" xfId="2899" applyFill="1" applyBorder="1"/>
    <xf numFmtId="0" fontId="2" fillId="24" borderId="16" xfId="2899" applyFill="1" applyBorder="1"/>
    <xf numFmtId="0" fontId="2" fillId="24" borderId="21" xfId="2899" applyFill="1" applyBorder="1"/>
    <xf numFmtId="0" fontId="2" fillId="24" borderId="19" xfId="2899" applyFill="1" applyBorder="1"/>
    <xf numFmtId="0" fontId="2" fillId="24" borderId="0" xfId="2899" applyFill="1"/>
    <xf numFmtId="0" fontId="2" fillId="24" borderId="20" xfId="2899" applyFill="1" applyBorder="1"/>
    <xf numFmtId="0" fontId="2" fillId="24" borderId="22" xfId="2899" applyFill="1" applyBorder="1"/>
    <xf numFmtId="0" fontId="2" fillId="24" borderId="23" xfId="2899" applyFill="1" applyBorder="1"/>
    <xf numFmtId="0" fontId="0" fillId="27" borderId="10" xfId="0" applyFill="1" applyBorder="1" applyAlignment="1">
      <alignment horizontal="center"/>
    </xf>
    <xf numFmtId="17" fontId="2" fillId="24" borderId="24" xfId="2808" applyNumberFormat="1" applyFill="1" applyBorder="1" applyAlignment="1">
      <alignment horizontal="center"/>
    </xf>
    <xf numFmtId="0" fontId="2" fillId="24" borderId="24" xfId="2808" applyFill="1" applyBorder="1" applyAlignment="1">
      <alignment horizontal="center"/>
    </xf>
    <xf numFmtId="0" fontId="10" fillId="26" borderId="0" xfId="0" applyFont="1" applyFill="1" applyAlignment="1">
      <alignment vertical="top"/>
    </xf>
    <xf numFmtId="169" fontId="14" fillId="25" borderId="12" xfId="0" applyNumberFormat="1" applyFont="1" applyFill="1" applyBorder="1" applyAlignment="1">
      <alignment vertical="center" wrapText="1"/>
    </xf>
    <xf numFmtId="44" fontId="14" fillId="25" borderId="14" xfId="0" applyNumberFormat="1" applyFont="1" applyFill="1" applyBorder="1" applyAlignment="1">
      <alignment vertical="center" wrapText="1"/>
    </xf>
    <xf numFmtId="2" fontId="2" fillId="27" borderId="10" xfId="0" quotePrefix="1" applyNumberFormat="1" applyFont="1" applyFill="1" applyBorder="1" applyAlignment="1">
      <alignment horizontal="center" vertical="top"/>
    </xf>
    <xf numFmtId="0" fontId="0" fillId="27" borderId="10" xfId="0" applyFill="1" applyBorder="1" applyAlignment="1">
      <alignment horizontal="center" vertical="top"/>
    </xf>
    <xf numFmtId="169" fontId="12" fillId="24" borderId="16" xfId="0" applyNumberFormat="1" applyFont="1" applyFill="1" applyBorder="1"/>
    <xf numFmtId="0" fontId="2" fillId="27" borderId="10" xfId="0" applyFont="1" applyFill="1" applyBorder="1" applyAlignment="1">
      <alignment vertical="top"/>
    </xf>
    <xf numFmtId="14" fontId="2" fillId="27" borderId="10" xfId="0" quotePrefix="1" applyNumberFormat="1" applyFont="1" applyFill="1" applyBorder="1" applyAlignment="1">
      <alignment horizontal="center" vertical="top"/>
    </xf>
    <xf numFmtId="14" fontId="0" fillId="27" borderId="10" xfId="0" applyNumberFormat="1" applyFill="1" applyBorder="1" applyAlignment="1">
      <alignment vertical="top"/>
    </xf>
    <xf numFmtId="0" fontId="2" fillId="27" borderId="10" xfId="0" quotePrefix="1" applyFont="1" applyFill="1" applyBorder="1"/>
    <xf numFmtId="49" fontId="2" fillId="27" borderId="10" xfId="0" applyNumberFormat="1" applyFont="1" applyFill="1" applyBorder="1" applyAlignment="1">
      <alignment horizontal="center"/>
    </xf>
    <xf numFmtId="14" fontId="0" fillId="27" borderId="0" xfId="0" applyNumberFormat="1" applyFill="1"/>
    <xf numFmtId="0" fontId="0" fillId="28" borderId="0" xfId="0" applyFill="1" applyProtection="1">
      <protection locked="0"/>
    </xf>
    <xf numFmtId="172" fontId="2" fillId="28" borderId="24" xfId="2884" applyNumberFormat="1" applyFill="1" applyBorder="1" applyAlignment="1" applyProtection="1">
      <alignment horizontal="right" vertical="top" wrapText="1"/>
      <protection locked="0"/>
    </xf>
    <xf numFmtId="167" fontId="12" fillId="28" borderId="24" xfId="2884" quotePrefix="1" applyNumberFormat="1" applyFont="1" applyFill="1" applyBorder="1" applyAlignment="1" applyProtection="1">
      <alignment horizontal="center" vertical="center"/>
      <protection locked="0"/>
    </xf>
    <xf numFmtId="2" fontId="2" fillId="27" borderId="10" xfId="0" applyNumberFormat="1" applyFont="1" applyFill="1" applyBorder="1" applyAlignment="1">
      <alignment horizontal="center"/>
    </xf>
    <xf numFmtId="0" fontId="12" fillId="24" borderId="12" xfId="0" applyFont="1" applyFill="1" applyBorder="1" applyAlignment="1">
      <alignment horizontal="left" vertical="center" wrapText="1"/>
    </xf>
    <xf numFmtId="0" fontId="12" fillId="24" borderId="13" xfId="0" applyFont="1" applyFill="1" applyBorder="1" applyAlignment="1">
      <alignment horizontal="left" vertical="center" wrapText="1"/>
    </xf>
    <xf numFmtId="0" fontId="12" fillId="24" borderId="14" xfId="0" applyFont="1" applyFill="1" applyBorder="1" applyAlignment="1">
      <alignment horizontal="left" vertical="center" wrapText="1"/>
    </xf>
    <xf numFmtId="0" fontId="12" fillId="24" borderId="16" xfId="0" applyFont="1" applyFill="1" applyBorder="1" applyAlignment="1">
      <alignment horizontal="left" vertical="center" wrapText="1"/>
    </xf>
    <xf numFmtId="0" fontId="12" fillId="24" borderId="17" xfId="0" applyFont="1" applyFill="1" applyBorder="1" applyAlignment="1">
      <alignment horizontal="left" vertical="center" wrapText="1"/>
    </xf>
    <xf numFmtId="0" fontId="12" fillId="24" borderId="18" xfId="0" applyFont="1" applyFill="1" applyBorder="1" applyAlignment="1">
      <alignment horizontal="left" vertical="center" wrapText="1"/>
    </xf>
    <xf numFmtId="0" fontId="13" fillId="25" borderId="12" xfId="0" applyFont="1" applyFill="1" applyBorder="1" applyAlignment="1">
      <alignment horizontal="center" vertical="center" wrapText="1"/>
    </xf>
    <xf numFmtId="0" fontId="14" fillId="25" borderId="13" xfId="0" applyFont="1" applyFill="1" applyBorder="1" applyAlignment="1">
      <alignment horizontal="center" vertical="center" wrapText="1"/>
    </xf>
    <xf numFmtId="0" fontId="14" fillId="25" borderId="14" xfId="0" applyFont="1" applyFill="1" applyBorder="1" applyAlignment="1">
      <alignment horizontal="center" vertical="center" wrapText="1"/>
    </xf>
    <xf numFmtId="0" fontId="13" fillId="25" borderId="12" xfId="0" applyFont="1" applyFill="1" applyBorder="1" applyAlignment="1">
      <alignment horizontal="center"/>
    </xf>
    <xf numFmtId="0" fontId="13" fillId="25" borderId="13" xfId="0" applyFont="1" applyFill="1" applyBorder="1" applyAlignment="1">
      <alignment horizontal="center"/>
    </xf>
    <xf numFmtId="0" fontId="13" fillId="25" borderId="14" xfId="0" applyFont="1" applyFill="1" applyBorder="1" applyAlignment="1">
      <alignment horizontal="center"/>
    </xf>
    <xf numFmtId="171" fontId="15" fillId="27" borderId="12" xfId="0" applyNumberFormat="1" applyFont="1" applyFill="1" applyBorder="1" applyAlignment="1" applyProtection="1">
      <alignment horizontal="left" vertical="center"/>
      <protection locked="0"/>
    </xf>
    <xf numFmtId="171" fontId="15" fillId="27" borderId="13" xfId="0" applyNumberFormat="1" applyFont="1" applyFill="1" applyBorder="1" applyAlignment="1" applyProtection="1">
      <alignment horizontal="left" vertical="center"/>
      <protection locked="0"/>
    </xf>
    <xf numFmtId="171" fontId="15" fillId="27" borderId="14" xfId="0" applyNumberFormat="1" applyFont="1" applyFill="1" applyBorder="1" applyAlignment="1" applyProtection="1">
      <alignment horizontal="left" vertical="center"/>
      <protection locked="0"/>
    </xf>
    <xf numFmtId="0" fontId="15" fillId="27" borderId="12" xfId="0" applyFont="1" applyFill="1" applyBorder="1" applyAlignment="1" applyProtection="1">
      <alignment horizontal="left" vertical="center"/>
      <protection locked="0"/>
    </xf>
    <xf numFmtId="0" fontId="15" fillId="27" borderId="13" xfId="0" applyFont="1" applyFill="1" applyBorder="1" applyAlignment="1" applyProtection="1">
      <alignment horizontal="left" vertical="center"/>
      <protection locked="0"/>
    </xf>
    <xf numFmtId="0" fontId="15" fillId="27" borderId="14" xfId="0" applyFont="1" applyFill="1" applyBorder="1" applyAlignment="1" applyProtection="1">
      <alignment horizontal="left" vertical="center"/>
      <protection locked="0"/>
    </xf>
    <xf numFmtId="0" fontId="14" fillId="25" borderId="12" xfId="0" applyFont="1" applyFill="1" applyBorder="1" applyAlignment="1">
      <alignment horizontal="center" vertical="center" wrapText="1"/>
    </xf>
    <xf numFmtId="164" fontId="4" fillId="24" borderId="10" xfId="1666" applyNumberFormat="1" applyFont="1" applyFill="1" applyBorder="1" applyAlignment="1">
      <alignment horizontal="center"/>
    </xf>
    <xf numFmtId="0" fontId="4" fillId="26" borderId="12" xfId="0" applyFont="1" applyFill="1" applyBorder="1" applyAlignment="1">
      <alignment horizontal="center"/>
    </xf>
    <xf numFmtId="0" fontId="4" fillId="26" borderId="13" xfId="0" applyFont="1" applyFill="1" applyBorder="1" applyAlignment="1">
      <alignment horizontal="center"/>
    </xf>
    <xf numFmtId="0" fontId="4" fillId="26" borderId="14" xfId="0" applyFont="1" applyFill="1" applyBorder="1" applyAlignment="1">
      <alignment horizontal="center"/>
    </xf>
    <xf numFmtId="0" fontId="0" fillId="26" borderId="16" xfId="0" applyFill="1" applyBorder="1" applyAlignment="1">
      <alignment horizontal="center"/>
    </xf>
    <xf numFmtId="0" fontId="0" fillId="26" borderId="17" xfId="0" applyFill="1" applyBorder="1" applyAlignment="1">
      <alignment horizontal="center"/>
    </xf>
    <xf numFmtId="0" fontId="0" fillId="26" borderId="18" xfId="0" applyFill="1" applyBorder="1" applyAlignment="1">
      <alignment horizontal="center"/>
    </xf>
    <xf numFmtId="0" fontId="4" fillId="26" borderId="12" xfId="0" applyFont="1" applyFill="1" applyBorder="1" applyAlignment="1">
      <alignment horizontal="center" vertical="center"/>
    </xf>
    <xf numFmtId="0" fontId="4" fillId="26" borderId="13" xfId="0" applyFont="1" applyFill="1" applyBorder="1" applyAlignment="1">
      <alignment horizontal="center" vertical="center"/>
    </xf>
    <xf numFmtId="0" fontId="4" fillId="26" borderId="14" xfId="0" applyFont="1" applyFill="1" applyBorder="1" applyAlignment="1">
      <alignment horizontal="center" vertical="center"/>
    </xf>
    <xf numFmtId="0" fontId="4" fillId="26" borderId="16" xfId="0" applyFont="1" applyFill="1" applyBorder="1" applyAlignment="1">
      <alignment horizontal="center"/>
    </xf>
    <xf numFmtId="0" fontId="4" fillId="26" borderId="17" xfId="0" applyFont="1" applyFill="1" applyBorder="1" applyAlignment="1">
      <alignment horizontal="center"/>
    </xf>
    <xf numFmtId="0" fontId="4" fillId="26" borderId="18" xfId="0" applyFont="1" applyFill="1" applyBorder="1" applyAlignment="1">
      <alignment horizontal="center"/>
    </xf>
    <xf numFmtId="0" fontId="4" fillId="26" borderId="12" xfId="0" applyFont="1" applyFill="1" applyBorder="1" applyAlignment="1">
      <alignment horizontal="center" vertical="center" wrapText="1"/>
    </xf>
    <xf numFmtId="0" fontId="4" fillId="26" borderId="13" xfId="0" applyFont="1" applyFill="1" applyBorder="1" applyAlignment="1">
      <alignment horizontal="center" vertical="center" wrapText="1"/>
    </xf>
    <xf numFmtId="0" fontId="4" fillId="26" borderId="14" xfId="0" applyFont="1" applyFill="1" applyBorder="1" applyAlignment="1">
      <alignment horizontal="center" vertical="center" wrapText="1"/>
    </xf>
    <xf numFmtId="0" fontId="10" fillId="24" borderId="16" xfId="0" applyFont="1" applyFill="1" applyBorder="1" applyAlignment="1">
      <alignment horizontal="left" vertical="center"/>
    </xf>
    <xf numFmtId="0" fontId="10" fillId="24" borderId="17" xfId="0" applyFont="1" applyFill="1" applyBorder="1" applyAlignment="1">
      <alignment horizontal="left" vertical="center"/>
    </xf>
    <xf numFmtId="0" fontId="10" fillId="24" borderId="21" xfId="0" applyFont="1" applyFill="1" applyBorder="1" applyAlignment="1">
      <alignment horizontal="left" vertical="center"/>
    </xf>
    <xf numFmtId="0" fontId="10" fillId="24" borderId="22" xfId="0" applyFont="1" applyFill="1" applyBorder="1" applyAlignment="1">
      <alignment horizontal="left" vertical="center"/>
    </xf>
    <xf numFmtId="0" fontId="10" fillId="24" borderId="17" xfId="0" quotePrefix="1" applyFont="1" applyFill="1" applyBorder="1" applyAlignment="1">
      <alignment horizontal="left" vertical="center"/>
    </xf>
    <xf numFmtId="0" fontId="0" fillId="0" borderId="17" xfId="0" applyBorder="1" applyAlignment="1">
      <alignment vertical="center"/>
    </xf>
    <xf numFmtId="0" fontId="0" fillId="0" borderId="18"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169" fontId="7" fillId="24" borderId="11" xfId="1784" applyNumberFormat="1" applyFont="1" applyFill="1" applyBorder="1" applyAlignment="1">
      <alignment horizontal="center" vertical="center"/>
    </xf>
    <xf numFmtId="169" fontId="7" fillId="24" borderId="15" xfId="1784" applyNumberFormat="1" applyFont="1" applyFill="1" applyBorder="1" applyAlignment="1">
      <alignment horizontal="center" vertical="center"/>
    </xf>
    <xf numFmtId="0" fontId="4" fillId="25" borderId="16" xfId="0" applyFont="1" applyFill="1" applyBorder="1" applyAlignment="1">
      <alignment horizontal="center" vertical="center"/>
    </xf>
    <xf numFmtId="0" fontId="4" fillId="25" borderId="17" xfId="0" applyFont="1" applyFill="1" applyBorder="1" applyAlignment="1">
      <alignment horizontal="center" vertical="center"/>
    </xf>
    <xf numFmtId="0" fontId="4" fillId="25" borderId="18" xfId="0" applyFont="1" applyFill="1" applyBorder="1" applyAlignment="1">
      <alignment horizontal="center" vertical="center"/>
    </xf>
    <xf numFmtId="0" fontId="4" fillId="25" borderId="21" xfId="0" applyFont="1" applyFill="1" applyBorder="1" applyAlignment="1">
      <alignment horizontal="center" vertical="center"/>
    </xf>
    <xf numFmtId="0" fontId="4" fillId="25" borderId="22" xfId="0" applyFont="1" applyFill="1" applyBorder="1" applyAlignment="1">
      <alignment horizontal="center" vertical="center"/>
    </xf>
    <xf numFmtId="0" fontId="4" fillId="25" borderId="23" xfId="0" applyFont="1" applyFill="1" applyBorder="1" applyAlignment="1">
      <alignment horizontal="center" vertical="center"/>
    </xf>
    <xf numFmtId="0" fontId="0" fillId="27" borderId="10" xfId="0" applyFill="1" applyBorder="1" applyAlignment="1" applyProtection="1">
      <alignment horizontal="center"/>
      <protection locked="0"/>
    </xf>
    <xf numFmtId="169" fontId="7" fillId="24" borderId="24" xfId="1784" applyNumberFormat="1" applyFont="1" applyFill="1" applyBorder="1" applyAlignment="1">
      <alignment horizontal="center" vertical="center"/>
    </xf>
    <xf numFmtId="0" fontId="4" fillId="25" borderId="11" xfId="0" applyFont="1" applyFill="1" applyBorder="1" applyAlignment="1">
      <alignment horizontal="center" vertical="center"/>
    </xf>
    <xf numFmtId="0" fontId="4" fillId="25" borderId="15" xfId="0" applyFont="1" applyFill="1" applyBorder="1" applyAlignment="1">
      <alignment horizontal="center" vertical="center"/>
    </xf>
    <xf numFmtId="0" fontId="4" fillId="25" borderId="10" xfId="0" applyFont="1" applyFill="1" applyBorder="1" applyAlignment="1">
      <alignment horizontal="center" vertical="center"/>
    </xf>
    <xf numFmtId="0" fontId="0" fillId="27" borderId="12" xfId="0" applyFill="1" applyBorder="1" applyAlignment="1" applyProtection="1">
      <alignment horizontal="center"/>
      <protection locked="0"/>
    </xf>
    <xf numFmtId="0" fontId="0" fillId="27" borderId="14" xfId="0" applyFill="1" applyBorder="1" applyAlignment="1" applyProtection="1">
      <alignment horizontal="center"/>
      <protection locked="0"/>
    </xf>
    <xf numFmtId="0" fontId="4" fillId="25" borderId="11" xfId="0" applyFont="1" applyFill="1" applyBorder="1" applyAlignment="1" applyProtection="1">
      <alignment horizontal="center" vertical="center"/>
      <protection locked="0"/>
    </xf>
    <xf numFmtId="0" fontId="4" fillId="25" borderId="15" xfId="0" applyFont="1" applyFill="1" applyBorder="1" applyAlignment="1" applyProtection="1">
      <alignment horizontal="center" vertical="center"/>
      <protection locked="0"/>
    </xf>
    <xf numFmtId="0" fontId="0" fillId="24" borderId="16" xfId="0" applyFill="1" applyBorder="1" applyAlignment="1">
      <alignment horizontal="center" vertical="center"/>
    </xf>
    <xf numFmtId="0" fontId="0" fillId="24" borderId="18" xfId="0" applyFill="1" applyBorder="1" applyAlignment="1">
      <alignment horizontal="center" vertical="center"/>
    </xf>
    <xf numFmtId="0" fontId="0" fillId="24" borderId="21" xfId="0" applyFill="1" applyBorder="1" applyAlignment="1">
      <alignment horizontal="center" vertical="center"/>
    </xf>
    <xf numFmtId="0" fontId="0" fillId="24" borderId="23" xfId="0" applyFill="1" applyBorder="1" applyAlignment="1">
      <alignment horizontal="center" vertical="center"/>
    </xf>
    <xf numFmtId="0" fontId="0" fillId="24" borderId="12" xfId="0" applyFill="1" applyBorder="1" applyAlignment="1">
      <alignment horizontal="center"/>
    </xf>
    <xf numFmtId="0" fontId="0" fillId="24" borderId="14" xfId="0" applyFill="1" applyBorder="1" applyAlignment="1">
      <alignment horizontal="center"/>
    </xf>
    <xf numFmtId="0" fontId="4" fillId="25" borderId="10" xfId="0" applyFont="1" applyFill="1" applyBorder="1" applyAlignment="1">
      <alignment horizontal="center"/>
    </xf>
    <xf numFmtId="0" fontId="4" fillId="25" borderId="12" xfId="0" applyFont="1" applyFill="1" applyBorder="1" applyAlignment="1">
      <alignment horizontal="center"/>
    </xf>
    <xf numFmtId="0" fontId="4" fillId="25" borderId="13" xfId="0" applyFont="1" applyFill="1" applyBorder="1" applyAlignment="1">
      <alignment horizontal="center"/>
    </xf>
    <xf numFmtId="0" fontId="4" fillId="25" borderId="14" xfId="0" applyFont="1" applyFill="1" applyBorder="1" applyAlignment="1">
      <alignment horizontal="center"/>
    </xf>
    <xf numFmtId="164" fontId="7" fillId="27" borderId="10" xfId="1666" applyNumberFormat="1" applyFont="1" applyFill="1" applyBorder="1" applyAlignment="1" applyProtection="1">
      <alignment horizontal="center"/>
      <protection locked="0"/>
    </xf>
    <xf numFmtId="164" fontId="0" fillId="27" borderId="10" xfId="1666" applyNumberFormat="1" applyFont="1" applyFill="1" applyBorder="1" applyAlignment="1" applyProtection="1">
      <alignment horizontal="center"/>
      <protection locked="0"/>
    </xf>
    <xf numFmtId="0" fontId="4" fillId="25" borderId="10" xfId="0" applyFont="1" applyFill="1" applyBorder="1" applyAlignment="1">
      <alignment horizontal="center" vertical="center" wrapText="1"/>
    </xf>
    <xf numFmtId="0" fontId="4" fillId="25" borderId="11" xfId="0" applyFont="1" applyFill="1" applyBorder="1" applyAlignment="1">
      <alignment horizontal="center" vertical="center" wrapText="1"/>
    </xf>
    <xf numFmtId="0" fontId="4" fillId="25" borderId="15" xfId="0" applyFont="1" applyFill="1" applyBorder="1" applyAlignment="1">
      <alignment horizontal="center" vertical="center" wrapText="1"/>
    </xf>
    <xf numFmtId="164" fontId="7" fillId="24" borderId="10" xfId="1666" applyNumberFormat="1" applyFont="1" applyFill="1" applyBorder="1" applyAlignment="1">
      <alignment horizontal="center"/>
    </xf>
    <xf numFmtId="0" fontId="4" fillId="26" borderId="16" xfId="0" applyFont="1" applyFill="1" applyBorder="1" applyAlignment="1">
      <alignment horizontal="center" vertical="center"/>
    </xf>
    <xf numFmtId="0" fontId="4" fillId="26" borderId="17" xfId="0" applyFont="1" applyFill="1" applyBorder="1" applyAlignment="1">
      <alignment horizontal="center" vertical="center"/>
    </xf>
    <xf numFmtId="0" fontId="4" fillId="26" borderId="18" xfId="0" applyFont="1" applyFill="1" applyBorder="1" applyAlignment="1">
      <alignment horizontal="center" vertical="center"/>
    </xf>
    <xf numFmtId="0" fontId="0" fillId="27" borderId="13" xfId="0" applyFill="1" applyBorder="1" applyAlignment="1" applyProtection="1">
      <alignment horizontal="center"/>
      <protection locked="0"/>
    </xf>
    <xf numFmtId="0" fontId="4" fillId="25" borderId="16" xfId="0" applyFont="1" applyFill="1" applyBorder="1" applyAlignment="1" applyProtection="1">
      <alignment horizontal="center" vertical="center"/>
      <protection locked="0"/>
    </xf>
    <xf numFmtId="0" fontId="4" fillId="25" borderId="21" xfId="0" applyFont="1" applyFill="1" applyBorder="1" applyAlignment="1" applyProtection="1">
      <alignment horizontal="center" vertical="center"/>
      <protection locked="0"/>
    </xf>
    <xf numFmtId="0" fontId="0" fillId="24" borderId="19" xfId="0" applyFill="1" applyBorder="1" applyAlignment="1">
      <alignment horizontal="center" vertical="center"/>
    </xf>
    <xf numFmtId="0" fontId="0" fillId="24" borderId="20" xfId="0" applyFill="1" applyBorder="1" applyAlignment="1">
      <alignment horizontal="center" vertical="center"/>
    </xf>
    <xf numFmtId="0" fontId="2" fillId="27" borderId="12" xfId="2970" applyFill="1" applyBorder="1" applyAlignment="1" applyProtection="1">
      <alignment horizontal="center"/>
      <protection locked="0"/>
    </xf>
    <xf numFmtId="0" fontId="2" fillId="27" borderId="14" xfId="2970" applyFill="1" applyBorder="1" applyAlignment="1" applyProtection="1">
      <alignment horizontal="center"/>
      <protection locked="0"/>
    </xf>
    <xf numFmtId="0" fontId="4" fillId="25" borderId="12" xfId="2899" applyFont="1" applyFill="1" applyBorder="1" applyAlignment="1">
      <alignment horizontal="center"/>
    </xf>
    <xf numFmtId="0" fontId="4" fillId="25" borderId="13" xfId="2899" applyFont="1" applyFill="1" applyBorder="1" applyAlignment="1">
      <alignment horizontal="center"/>
    </xf>
    <xf numFmtId="0" fontId="4" fillId="25" borderId="14" xfId="2899" applyFont="1" applyFill="1" applyBorder="1" applyAlignment="1">
      <alignment horizontal="center"/>
    </xf>
    <xf numFmtId="0" fontId="4" fillId="26" borderId="21" xfId="0" applyFont="1" applyFill="1" applyBorder="1" applyAlignment="1">
      <alignment horizontal="center" vertical="center"/>
    </xf>
    <xf numFmtId="0" fontId="4" fillId="26" borderId="22" xfId="0" applyFont="1" applyFill="1" applyBorder="1" applyAlignment="1">
      <alignment horizontal="center" vertical="center"/>
    </xf>
    <xf numFmtId="0" fontId="4" fillId="26" borderId="23" xfId="0" applyFont="1" applyFill="1" applyBorder="1" applyAlignment="1">
      <alignment horizontal="center" vertical="center"/>
    </xf>
    <xf numFmtId="0" fontId="0" fillId="26" borderId="12" xfId="0" applyFill="1" applyBorder="1" applyAlignment="1">
      <alignment horizontal="center"/>
    </xf>
    <xf numFmtId="0" fontId="0" fillId="26" borderId="13" xfId="0" applyFill="1" applyBorder="1" applyAlignment="1">
      <alignment horizontal="center"/>
    </xf>
    <xf numFmtId="0" fontId="0" fillId="26" borderId="14" xfId="0" applyFill="1" applyBorder="1" applyAlignment="1">
      <alignment horizontal="center"/>
    </xf>
    <xf numFmtId="0" fontId="6" fillId="26" borderId="0" xfId="0" applyFont="1" applyFill="1" applyAlignment="1">
      <alignment horizontal="left" vertical="center" wrapText="1"/>
    </xf>
    <xf numFmtId="0" fontId="4" fillId="26" borderId="19" xfId="0" applyFont="1" applyFill="1" applyBorder="1" applyAlignment="1">
      <alignment horizontal="center" vertical="center"/>
    </xf>
    <xf numFmtId="0" fontId="4" fillId="26" borderId="0" xfId="0" applyFont="1" applyFill="1" applyAlignment="1">
      <alignment horizontal="center" vertical="center"/>
    </xf>
    <xf numFmtId="0" fontId="4" fillId="26" borderId="20" xfId="0" applyFont="1" applyFill="1" applyBorder="1" applyAlignment="1">
      <alignment horizontal="center" vertical="center"/>
    </xf>
    <xf numFmtId="0" fontId="0" fillId="26" borderId="19" xfId="0" applyFill="1" applyBorder="1" applyAlignment="1">
      <alignment horizontal="left"/>
    </xf>
    <xf numFmtId="0" fontId="0" fillId="26" borderId="0" xfId="0" applyFill="1" applyAlignment="1">
      <alignment horizontal="left"/>
    </xf>
    <xf numFmtId="0" fontId="0" fillId="26" borderId="21" xfId="0" applyFill="1" applyBorder="1" applyAlignment="1">
      <alignment horizontal="left"/>
    </xf>
    <xf numFmtId="0" fontId="0" fillId="26" borderId="22" xfId="0" applyFill="1" applyBorder="1" applyAlignment="1">
      <alignment horizontal="left"/>
    </xf>
    <xf numFmtId="0" fontId="4" fillId="26" borderId="16" xfId="0" applyFont="1" applyFill="1" applyBorder="1" applyAlignment="1">
      <alignment horizontal="center" vertical="center" wrapText="1"/>
    </xf>
    <xf numFmtId="0" fontId="4" fillId="26" borderId="17" xfId="0" applyFont="1" applyFill="1" applyBorder="1" applyAlignment="1">
      <alignment horizontal="center" vertical="center" wrapText="1"/>
    </xf>
    <xf numFmtId="0" fontId="4" fillId="26" borderId="18" xfId="0" applyFont="1" applyFill="1" applyBorder="1" applyAlignment="1">
      <alignment horizontal="center" vertical="center" wrapText="1"/>
    </xf>
    <xf numFmtId="0" fontId="4" fillId="26" borderId="19" xfId="0" applyFont="1" applyFill="1" applyBorder="1" applyAlignment="1">
      <alignment horizontal="center" vertical="center" wrapText="1"/>
    </xf>
    <xf numFmtId="0" fontId="4" fillId="26" borderId="0" xfId="0" applyFont="1" applyFill="1" applyAlignment="1">
      <alignment horizontal="center" vertical="center" wrapText="1"/>
    </xf>
    <xf numFmtId="0" fontId="4" fillId="26" borderId="20" xfId="0" applyFont="1" applyFill="1" applyBorder="1" applyAlignment="1">
      <alignment horizontal="center" vertical="center" wrapText="1"/>
    </xf>
    <xf numFmtId="0" fontId="4" fillId="26" borderId="21" xfId="0" applyFont="1" applyFill="1" applyBorder="1" applyAlignment="1">
      <alignment horizontal="center" vertical="center" wrapText="1"/>
    </xf>
    <xf numFmtId="0" fontId="4" fillId="26" borderId="22" xfId="0" applyFont="1" applyFill="1" applyBorder="1" applyAlignment="1">
      <alignment horizontal="center" vertical="center" wrapText="1"/>
    </xf>
    <xf numFmtId="0" fontId="4" fillId="26" borderId="23" xfId="0" applyFont="1" applyFill="1" applyBorder="1" applyAlignment="1">
      <alignment horizontal="center" vertical="center" wrapText="1"/>
    </xf>
    <xf numFmtId="0" fontId="4" fillId="25" borderId="12" xfId="0" applyFont="1" applyFill="1" applyBorder="1" applyAlignment="1">
      <alignment horizontal="center" vertical="center"/>
    </xf>
    <xf numFmtId="0" fontId="4" fillId="25" borderId="14" xfId="0" applyFont="1" applyFill="1" applyBorder="1" applyAlignment="1">
      <alignment horizontal="center" vertical="center"/>
    </xf>
    <xf numFmtId="0" fontId="4" fillId="25" borderId="13" xfId="0" applyFont="1" applyFill="1" applyBorder="1" applyAlignment="1">
      <alignment horizontal="center" vertical="center"/>
    </xf>
  </cellXfs>
  <cellStyles count="3273">
    <cellStyle name="20% - Accent1" xfId="1" builtinId="30" customBuiltin="1"/>
    <cellStyle name="20% - Accent1 10" xfId="2" xr:uid="{00000000-0005-0000-0000-000001000000}"/>
    <cellStyle name="20% - Accent1 11" xfId="3" xr:uid="{00000000-0005-0000-0000-000002000000}"/>
    <cellStyle name="20% - Accent1 12" xfId="4" xr:uid="{00000000-0005-0000-0000-000003000000}"/>
    <cellStyle name="20% - Accent1 13" xfId="5" xr:uid="{00000000-0005-0000-0000-000004000000}"/>
    <cellStyle name="20% - Accent1 14" xfId="6" xr:uid="{00000000-0005-0000-0000-000005000000}"/>
    <cellStyle name="20% - Accent1 15" xfId="7" xr:uid="{00000000-0005-0000-0000-000006000000}"/>
    <cellStyle name="20% - Accent1 2" xfId="8" xr:uid="{00000000-0005-0000-0000-000007000000}"/>
    <cellStyle name="20% - Accent1 2 2" xfId="9" xr:uid="{00000000-0005-0000-0000-000008000000}"/>
    <cellStyle name="20% - Accent1 2 2 2" xfId="10" xr:uid="{00000000-0005-0000-0000-000009000000}"/>
    <cellStyle name="20% - Accent1 2 3" xfId="11" xr:uid="{00000000-0005-0000-0000-00000A000000}"/>
    <cellStyle name="20% - Accent1 2 3 2" xfId="12" xr:uid="{00000000-0005-0000-0000-00000B000000}"/>
    <cellStyle name="20% - Accent1 2 3 2 2" xfId="13" xr:uid="{00000000-0005-0000-0000-00000C000000}"/>
    <cellStyle name="20% - Accent1 2 3 3" xfId="14" xr:uid="{00000000-0005-0000-0000-00000D000000}"/>
    <cellStyle name="20% - Accent1 2 3 3 2" xfId="15" xr:uid="{00000000-0005-0000-0000-00000E000000}"/>
    <cellStyle name="20% - Accent1 2 3 4" xfId="16" xr:uid="{00000000-0005-0000-0000-00000F000000}"/>
    <cellStyle name="20% - Accent1 2 3 5" xfId="17" xr:uid="{00000000-0005-0000-0000-000010000000}"/>
    <cellStyle name="20% - Accent1 2 3 6" xfId="18" xr:uid="{00000000-0005-0000-0000-000011000000}"/>
    <cellStyle name="20% - Accent1 2 4" xfId="19" xr:uid="{00000000-0005-0000-0000-000012000000}"/>
    <cellStyle name="20% - Accent1 2 4 2" xfId="20" xr:uid="{00000000-0005-0000-0000-000013000000}"/>
    <cellStyle name="20% - Accent1 2 4 2 2" xfId="21" xr:uid="{00000000-0005-0000-0000-000014000000}"/>
    <cellStyle name="20% - Accent1 2 4 3" xfId="22" xr:uid="{00000000-0005-0000-0000-000015000000}"/>
    <cellStyle name="20% - Accent1 2 4 3 2" xfId="23" xr:uid="{00000000-0005-0000-0000-000016000000}"/>
    <cellStyle name="20% - Accent1 2 4 4" xfId="24" xr:uid="{00000000-0005-0000-0000-000017000000}"/>
    <cellStyle name="20% - Accent1 2 4 5" xfId="25" xr:uid="{00000000-0005-0000-0000-000018000000}"/>
    <cellStyle name="20% - Accent1 2 5" xfId="26" xr:uid="{00000000-0005-0000-0000-000019000000}"/>
    <cellStyle name="20% - Accent1 2 5 2" xfId="27" xr:uid="{00000000-0005-0000-0000-00001A000000}"/>
    <cellStyle name="20% - Accent1 2 5 3" xfId="28" xr:uid="{00000000-0005-0000-0000-00001B000000}"/>
    <cellStyle name="20% - Accent1 2 6" xfId="29" xr:uid="{00000000-0005-0000-0000-00001C000000}"/>
    <cellStyle name="20% - Accent1 3" xfId="30" xr:uid="{00000000-0005-0000-0000-00001D000000}"/>
    <cellStyle name="20% - Accent1 3 2" xfId="31" xr:uid="{00000000-0005-0000-0000-00001E000000}"/>
    <cellStyle name="20% - Accent1 3 3" xfId="32" xr:uid="{00000000-0005-0000-0000-00001F000000}"/>
    <cellStyle name="20% - Accent1 3 4" xfId="33" xr:uid="{00000000-0005-0000-0000-000020000000}"/>
    <cellStyle name="20% - Accent1 3 5" xfId="34" xr:uid="{00000000-0005-0000-0000-000021000000}"/>
    <cellStyle name="20% - Accent1 4" xfId="35" xr:uid="{00000000-0005-0000-0000-000022000000}"/>
    <cellStyle name="20% - Accent1 4 2" xfId="36" xr:uid="{00000000-0005-0000-0000-000023000000}"/>
    <cellStyle name="20% - Accent1 4 2 2" xfId="37" xr:uid="{00000000-0005-0000-0000-000024000000}"/>
    <cellStyle name="20% - Accent1 4 2 3" xfId="38" xr:uid="{00000000-0005-0000-0000-000025000000}"/>
    <cellStyle name="20% - Accent1 4 2 4" xfId="39" xr:uid="{00000000-0005-0000-0000-000026000000}"/>
    <cellStyle name="20% - Accent1 4 3" xfId="40" xr:uid="{00000000-0005-0000-0000-000027000000}"/>
    <cellStyle name="20% - Accent1 4 3 2" xfId="41" xr:uid="{00000000-0005-0000-0000-000028000000}"/>
    <cellStyle name="20% - Accent1 4 3 3" xfId="42" xr:uid="{00000000-0005-0000-0000-000029000000}"/>
    <cellStyle name="20% - Accent1 4 3 4" xfId="43" xr:uid="{00000000-0005-0000-0000-00002A000000}"/>
    <cellStyle name="20% - Accent1 4 4" xfId="44" xr:uid="{00000000-0005-0000-0000-00002B000000}"/>
    <cellStyle name="20% - Accent1 5" xfId="45" xr:uid="{00000000-0005-0000-0000-00002C000000}"/>
    <cellStyle name="20% - Accent1 5 2" xfId="46" xr:uid="{00000000-0005-0000-0000-00002D000000}"/>
    <cellStyle name="20% - Accent1 5 2 2" xfId="47" xr:uid="{00000000-0005-0000-0000-00002E000000}"/>
    <cellStyle name="20% - Accent1 5 2 3" xfId="48" xr:uid="{00000000-0005-0000-0000-00002F000000}"/>
    <cellStyle name="20% - Accent1 5 3" xfId="49" xr:uid="{00000000-0005-0000-0000-000030000000}"/>
    <cellStyle name="20% - Accent1 5 3 2" xfId="50" xr:uid="{00000000-0005-0000-0000-000031000000}"/>
    <cellStyle name="20% - Accent1 5 3 3" xfId="51" xr:uid="{00000000-0005-0000-0000-000032000000}"/>
    <cellStyle name="20% - Accent1 5 4" xfId="52" xr:uid="{00000000-0005-0000-0000-000033000000}"/>
    <cellStyle name="20% - Accent1 5 4 2" xfId="53" xr:uid="{00000000-0005-0000-0000-000034000000}"/>
    <cellStyle name="20% - Accent1 5 4 2 2" xfId="54" xr:uid="{00000000-0005-0000-0000-000035000000}"/>
    <cellStyle name="20% - Accent1 5 4 3" xfId="55" xr:uid="{00000000-0005-0000-0000-000036000000}"/>
    <cellStyle name="20% - Accent1 5 4 3 2" xfId="56" xr:uid="{00000000-0005-0000-0000-000037000000}"/>
    <cellStyle name="20% - Accent1 6" xfId="57" xr:uid="{00000000-0005-0000-0000-000038000000}"/>
    <cellStyle name="20% - Accent1 6 2" xfId="58" xr:uid="{00000000-0005-0000-0000-000039000000}"/>
    <cellStyle name="20% - Accent1 6 3" xfId="59" xr:uid="{00000000-0005-0000-0000-00003A000000}"/>
    <cellStyle name="20% - Accent1 6 4" xfId="60" xr:uid="{00000000-0005-0000-0000-00003B000000}"/>
    <cellStyle name="20% - Accent1 7" xfId="61" xr:uid="{00000000-0005-0000-0000-00003C000000}"/>
    <cellStyle name="20% - Accent1 7 2" xfId="62" xr:uid="{00000000-0005-0000-0000-00003D000000}"/>
    <cellStyle name="20% - Accent1 7 3" xfId="63" xr:uid="{00000000-0005-0000-0000-00003E000000}"/>
    <cellStyle name="20% - Accent1 8" xfId="64" xr:uid="{00000000-0005-0000-0000-00003F000000}"/>
    <cellStyle name="20% - Accent1 8 2" xfId="65" xr:uid="{00000000-0005-0000-0000-000040000000}"/>
    <cellStyle name="20% - Accent1 9" xfId="66" xr:uid="{00000000-0005-0000-0000-000041000000}"/>
    <cellStyle name="20% - Accent1 9 2" xfId="67" xr:uid="{00000000-0005-0000-0000-000042000000}"/>
    <cellStyle name="20% - Accent1 9 3" xfId="68" xr:uid="{00000000-0005-0000-0000-000043000000}"/>
    <cellStyle name="20% - Accent1 9 3 2" xfId="69" xr:uid="{00000000-0005-0000-0000-000044000000}"/>
    <cellStyle name="20% - Accent1 9 4" xfId="70" xr:uid="{00000000-0005-0000-0000-000045000000}"/>
    <cellStyle name="20% - Accent2" xfId="71" builtinId="34" customBuiltin="1"/>
    <cellStyle name="20% - Accent2 10" xfId="72" xr:uid="{00000000-0005-0000-0000-000047000000}"/>
    <cellStyle name="20% - Accent2 11" xfId="73" xr:uid="{00000000-0005-0000-0000-000048000000}"/>
    <cellStyle name="20% - Accent2 12" xfId="74" xr:uid="{00000000-0005-0000-0000-000049000000}"/>
    <cellStyle name="20% - Accent2 13" xfId="75" xr:uid="{00000000-0005-0000-0000-00004A000000}"/>
    <cellStyle name="20% - Accent2 14" xfId="76" xr:uid="{00000000-0005-0000-0000-00004B000000}"/>
    <cellStyle name="20% - Accent2 15" xfId="77" xr:uid="{00000000-0005-0000-0000-00004C000000}"/>
    <cellStyle name="20% - Accent2 2" xfId="78" xr:uid="{00000000-0005-0000-0000-00004D000000}"/>
    <cellStyle name="20% - Accent2 2 2" xfId="79" xr:uid="{00000000-0005-0000-0000-00004E000000}"/>
    <cellStyle name="20% - Accent2 2 2 2" xfId="80" xr:uid="{00000000-0005-0000-0000-00004F000000}"/>
    <cellStyle name="20% - Accent2 2 3" xfId="81" xr:uid="{00000000-0005-0000-0000-000050000000}"/>
    <cellStyle name="20% - Accent2 2 3 2" xfId="82" xr:uid="{00000000-0005-0000-0000-000051000000}"/>
    <cellStyle name="20% - Accent2 2 3 2 2" xfId="83" xr:uid="{00000000-0005-0000-0000-000052000000}"/>
    <cellStyle name="20% - Accent2 2 3 3" xfId="84" xr:uid="{00000000-0005-0000-0000-000053000000}"/>
    <cellStyle name="20% - Accent2 2 3 3 2" xfId="85" xr:uid="{00000000-0005-0000-0000-000054000000}"/>
    <cellStyle name="20% - Accent2 2 3 4" xfId="86" xr:uid="{00000000-0005-0000-0000-000055000000}"/>
    <cellStyle name="20% - Accent2 2 3 5" xfId="87" xr:uid="{00000000-0005-0000-0000-000056000000}"/>
    <cellStyle name="20% - Accent2 2 3 6" xfId="88" xr:uid="{00000000-0005-0000-0000-000057000000}"/>
    <cellStyle name="20% - Accent2 2 4" xfId="89" xr:uid="{00000000-0005-0000-0000-000058000000}"/>
    <cellStyle name="20% - Accent2 2 4 2" xfId="90" xr:uid="{00000000-0005-0000-0000-000059000000}"/>
    <cellStyle name="20% - Accent2 2 4 2 2" xfId="91" xr:uid="{00000000-0005-0000-0000-00005A000000}"/>
    <cellStyle name="20% - Accent2 2 4 3" xfId="92" xr:uid="{00000000-0005-0000-0000-00005B000000}"/>
    <cellStyle name="20% - Accent2 2 4 3 2" xfId="93" xr:uid="{00000000-0005-0000-0000-00005C000000}"/>
    <cellStyle name="20% - Accent2 2 4 4" xfId="94" xr:uid="{00000000-0005-0000-0000-00005D000000}"/>
    <cellStyle name="20% - Accent2 2 4 5" xfId="95" xr:uid="{00000000-0005-0000-0000-00005E000000}"/>
    <cellStyle name="20% - Accent2 2 5" xfId="96" xr:uid="{00000000-0005-0000-0000-00005F000000}"/>
    <cellStyle name="20% - Accent2 2 5 2" xfId="97" xr:uid="{00000000-0005-0000-0000-000060000000}"/>
    <cellStyle name="20% - Accent2 2 5 3" xfId="98" xr:uid="{00000000-0005-0000-0000-000061000000}"/>
    <cellStyle name="20% - Accent2 2 6" xfId="99" xr:uid="{00000000-0005-0000-0000-000062000000}"/>
    <cellStyle name="20% - Accent2 3" xfId="100" xr:uid="{00000000-0005-0000-0000-000063000000}"/>
    <cellStyle name="20% - Accent2 3 2" xfId="101" xr:uid="{00000000-0005-0000-0000-000064000000}"/>
    <cellStyle name="20% - Accent2 3 3" xfId="102" xr:uid="{00000000-0005-0000-0000-000065000000}"/>
    <cellStyle name="20% - Accent2 3 4" xfId="103" xr:uid="{00000000-0005-0000-0000-000066000000}"/>
    <cellStyle name="20% - Accent2 3 5" xfId="104" xr:uid="{00000000-0005-0000-0000-000067000000}"/>
    <cellStyle name="20% - Accent2 4" xfId="105" xr:uid="{00000000-0005-0000-0000-000068000000}"/>
    <cellStyle name="20% - Accent2 4 2" xfId="106" xr:uid="{00000000-0005-0000-0000-000069000000}"/>
    <cellStyle name="20% - Accent2 4 2 2" xfId="107" xr:uid="{00000000-0005-0000-0000-00006A000000}"/>
    <cellStyle name="20% - Accent2 4 2 3" xfId="108" xr:uid="{00000000-0005-0000-0000-00006B000000}"/>
    <cellStyle name="20% - Accent2 4 2 4" xfId="109" xr:uid="{00000000-0005-0000-0000-00006C000000}"/>
    <cellStyle name="20% - Accent2 4 3" xfId="110" xr:uid="{00000000-0005-0000-0000-00006D000000}"/>
    <cellStyle name="20% - Accent2 4 3 2" xfId="111" xr:uid="{00000000-0005-0000-0000-00006E000000}"/>
    <cellStyle name="20% - Accent2 4 3 3" xfId="112" xr:uid="{00000000-0005-0000-0000-00006F000000}"/>
    <cellStyle name="20% - Accent2 4 3 4" xfId="113" xr:uid="{00000000-0005-0000-0000-000070000000}"/>
    <cellStyle name="20% - Accent2 4 4" xfId="114" xr:uid="{00000000-0005-0000-0000-000071000000}"/>
    <cellStyle name="20% - Accent2 5" xfId="115" xr:uid="{00000000-0005-0000-0000-000072000000}"/>
    <cellStyle name="20% - Accent2 5 2" xfId="116" xr:uid="{00000000-0005-0000-0000-000073000000}"/>
    <cellStyle name="20% - Accent2 5 2 2" xfId="117" xr:uid="{00000000-0005-0000-0000-000074000000}"/>
    <cellStyle name="20% - Accent2 5 2 3" xfId="118" xr:uid="{00000000-0005-0000-0000-000075000000}"/>
    <cellStyle name="20% - Accent2 5 3" xfId="119" xr:uid="{00000000-0005-0000-0000-000076000000}"/>
    <cellStyle name="20% - Accent2 5 3 2" xfId="120" xr:uid="{00000000-0005-0000-0000-000077000000}"/>
    <cellStyle name="20% - Accent2 5 3 3" xfId="121" xr:uid="{00000000-0005-0000-0000-000078000000}"/>
    <cellStyle name="20% - Accent2 5 4" xfId="122" xr:uid="{00000000-0005-0000-0000-000079000000}"/>
    <cellStyle name="20% - Accent2 5 4 2" xfId="123" xr:uid="{00000000-0005-0000-0000-00007A000000}"/>
    <cellStyle name="20% - Accent2 5 4 2 2" xfId="124" xr:uid="{00000000-0005-0000-0000-00007B000000}"/>
    <cellStyle name="20% - Accent2 5 4 3" xfId="125" xr:uid="{00000000-0005-0000-0000-00007C000000}"/>
    <cellStyle name="20% - Accent2 5 4 3 2" xfId="126" xr:uid="{00000000-0005-0000-0000-00007D000000}"/>
    <cellStyle name="20% - Accent2 6" xfId="127" xr:uid="{00000000-0005-0000-0000-00007E000000}"/>
    <cellStyle name="20% - Accent2 6 2" xfId="128" xr:uid="{00000000-0005-0000-0000-00007F000000}"/>
    <cellStyle name="20% - Accent2 6 3" xfId="129" xr:uid="{00000000-0005-0000-0000-000080000000}"/>
    <cellStyle name="20% - Accent2 6 4" xfId="130" xr:uid="{00000000-0005-0000-0000-000081000000}"/>
    <cellStyle name="20% - Accent2 7" xfId="131" xr:uid="{00000000-0005-0000-0000-000082000000}"/>
    <cellStyle name="20% - Accent2 7 2" xfId="132" xr:uid="{00000000-0005-0000-0000-000083000000}"/>
    <cellStyle name="20% - Accent2 7 3" xfId="133" xr:uid="{00000000-0005-0000-0000-000084000000}"/>
    <cellStyle name="20% - Accent2 8" xfId="134" xr:uid="{00000000-0005-0000-0000-000085000000}"/>
    <cellStyle name="20% - Accent2 8 2" xfId="135" xr:uid="{00000000-0005-0000-0000-000086000000}"/>
    <cellStyle name="20% - Accent2 9" xfId="136" xr:uid="{00000000-0005-0000-0000-000087000000}"/>
    <cellStyle name="20% - Accent2 9 2" xfId="137" xr:uid="{00000000-0005-0000-0000-000088000000}"/>
    <cellStyle name="20% - Accent2 9 3" xfId="138" xr:uid="{00000000-0005-0000-0000-000089000000}"/>
    <cellStyle name="20% - Accent2 9 3 2" xfId="139" xr:uid="{00000000-0005-0000-0000-00008A000000}"/>
    <cellStyle name="20% - Accent2 9 4" xfId="140" xr:uid="{00000000-0005-0000-0000-00008B000000}"/>
    <cellStyle name="20% - Accent3" xfId="141" builtinId="38" customBuiltin="1"/>
    <cellStyle name="20% - Accent3 10" xfId="142" xr:uid="{00000000-0005-0000-0000-00008D000000}"/>
    <cellStyle name="20% - Accent3 11" xfId="143" xr:uid="{00000000-0005-0000-0000-00008E000000}"/>
    <cellStyle name="20% - Accent3 12" xfId="144" xr:uid="{00000000-0005-0000-0000-00008F000000}"/>
    <cellStyle name="20% - Accent3 13" xfId="145" xr:uid="{00000000-0005-0000-0000-000090000000}"/>
    <cellStyle name="20% - Accent3 14" xfId="146" xr:uid="{00000000-0005-0000-0000-000091000000}"/>
    <cellStyle name="20% - Accent3 15" xfId="147" xr:uid="{00000000-0005-0000-0000-000092000000}"/>
    <cellStyle name="20% - Accent3 2" xfId="148" xr:uid="{00000000-0005-0000-0000-000093000000}"/>
    <cellStyle name="20% - Accent3 2 2" xfId="149" xr:uid="{00000000-0005-0000-0000-000094000000}"/>
    <cellStyle name="20% - Accent3 2 2 2" xfId="150" xr:uid="{00000000-0005-0000-0000-000095000000}"/>
    <cellStyle name="20% - Accent3 2 3" xfId="151" xr:uid="{00000000-0005-0000-0000-000096000000}"/>
    <cellStyle name="20% - Accent3 2 3 2" xfId="152" xr:uid="{00000000-0005-0000-0000-000097000000}"/>
    <cellStyle name="20% - Accent3 2 3 2 2" xfId="153" xr:uid="{00000000-0005-0000-0000-000098000000}"/>
    <cellStyle name="20% - Accent3 2 3 3" xfId="154" xr:uid="{00000000-0005-0000-0000-000099000000}"/>
    <cellStyle name="20% - Accent3 2 3 3 2" xfId="155" xr:uid="{00000000-0005-0000-0000-00009A000000}"/>
    <cellStyle name="20% - Accent3 2 3 4" xfId="156" xr:uid="{00000000-0005-0000-0000-00009B000000}"/>
    <cellStyle name="20% - Accent3 2 3 5" xfId="157" xr:uid="{00000000-0005-0000-0000-00009C000000}"/>
    <cellStyle name="20% - Accent3 2 3 6" xfId="158" xr:uid="{00000000-0005-0000-0000-00009D000000}"/>
    <cellStyle name="20% - Accent3 2 4" xfId="159" xr:uid="{00000000-0005-0000-0000-00009E000000}"/>
    <cellStyle name="20% - Accent3 2 4 2" xfId="160" xr:uid="{00000000-0005-0000-0000-00009F000000}"/>
    <cellStyle name="20% - Accent3 2 4 2 2" xfId="161" xr:uid="{00000000-0005-0000-0000-0000A0000000}"/>
    <cellStyle name="20% - Accent3 2 4 3" xfId="162" xr:uid="{00000000-0005-0000-0000-0000A1000000}"/>
    <cellStyle name="20% - Accent3 2 4 3 2" xfId="163" xr:uid="{00000000-0005-0000-0000-0000A2000000}"/>
    <cellStyle name="20% - Accent3 2 4 4" xfId="164" xr:uid="{00000000-0005-0000-0000-0000A3000000}"/>
    <cellStyle name="20% - Accent3 2 4 5" xfId="165" xr:uid="{00000000-0005-0000-0000-0000A4000000}"/>
    <cellStyle name="20% - Accent3 2 5" xfId="166" xr:uid="{00000000-0005-0000-0000-0000A5000000}"/>
    <cellStyle name="20% - Accent3 2 5 2" xfId="167" xr:uid="{00000000-0005-0000-0000-0000A6000000}"/>
    <cellStyle name="20% - Accent3 2 5 3" xfId="168" xr:uid="{00000000-0005-0000-0000-0000A7000000}"/>
    <cellStyle name="20% - Accent3 2 6" xfId="169" xr:uid="{00000000-0005-0000-0000-0000A8000000}"/>
    <cellStyle name="20% - Accent3 3" xfId="170" xr:uid="{00000000-0005-0000-0000-0000A9000000}"/>
    <cellStyle name="20% - Accent3 3 2" xfId="171" xr:uid="{00000000-0005-0000-0000-0000AA000000}"/>
    <cellStyle name="20% - Accent3 3 3" xfId="172" xr:uid="{00000000-0005-0000-0000-0000AB000000}"/>
    <cellStyle name="20% - Accent3 3 4" xfId="173" xr:uid="{00000000-0005-0000-0000-0000AC000000}"/>
    <cellStyle name="20% - Accent3 3 5" xfId="174" xr:uid="{00000000-0005-0000-0000-0000AD000000}"/>
    <cellStyle name="20% - Accent3 4" xfId="175" xr:uid="{00000000-0005-0000-0000-0000AE000000}"/>
    <cellStyle name="20% - Accent3 4 2" xfId="176" xr:uid="{00000000-0005-0000-0000-0000AF000000}"/>
    <cellStyle name="20% - Accent3 4 2 2" xfId="177" xr:uid="{00000000-0005-0000-0000-0000B0000000}"/>
    <cellStyle name="20% - Accent3 4 2 3" xfId="178" xr:uid="{00000000-0005-0000-0000-0000B1000000}"/>
    <cellStyle name="20% - Accent3 4 2 4" xfId="179" xr:uid="{00000000-0005-0000-0000-0000B2000000}"/>
    <cellStyle name="20% - Accent3 4 3" xfId="180" xr:uid="{00000000-0005-0000-0000-0000B3000000}"/>
    <cellStyle name="20% - Accent3 4 3 2" xfId="181" xr:uid="{00000000-0005-0000-0000-0000B4000000}"/>
    <cellStyle name="20% - Accent3 4 3 3" xfId="182" xr:uid="{00000000-0005-0000-0000-0000B5000000}"/>
    <cellStyle name="20% - Accent3 4 3 4" xfId="183" xr:uid="{00000000-0005-0000-0000-0000B6000000}"/>
    <cellStyle name="20% - Accent3 4 4" xfId="184" xr:uid="{00000000-0005-0000-0000-0000B7000000}"/>
    <cellStyle name="20% - Accent3 5" xfId="185" xr:uid="{00000000-0005-0000-0000-0000B8000000}"/>
    <cellStyle name="20% - Accent3 5 2" xfId="186" xr:uid="{00000000-0005-0000-0000-0000B9000000}"/>
    <cellStyle name="20% - Accent3 5 2 2" xfId="187" xr:uid="{00000000-0005-0000-0000-0000BA000000}"/>
    <cellStyle name="20% - Accent3 5 2 3" xfId="188" xr:uid="{00000000-0005-0000-0000-0000BB000000}"/>
    <cellStyle name="20% - Accent3 5 3" xfId="189" xr:uid="{00000000-0005-0000-0000-0000BC000000}"/>
    <cellStyle name="20% - Accent3 5 3 2" xfId="190" xr:uid="{00000000-0005-0000-0000-0000BD000000}"/>
    <cellStyle name="20% - Accent3 5 3 3" xfId="191" xr:uid="{00000000-0005-0000-0000-0000BE000000}"/>
    <cellStyle name="20% - Accent3 5 4" xfId="192" xr:uid="{00000000-0005-0000-0000-0000BF000000}"/>
    <cellStyle name="20% - Accent3 5 4 2" xfId="193" xr:uid="{00000000-0005-0000-0000-0000C0000000}"/>
    <cellStyle name="20% - Accent3 5 4 2 2" xfId="194" xr:uid="{00000000-0005-0000-0000-0000C1000000}"/>
    <cellStyle name="20% - Accent3 5 4 3" xfId="195" xr:uid="{00000000-0005-0000-0000-0000C2000000}"/>
    <cellStyle name="20% - Accent3 5 4 3 2" xfId="196" xr:uid="{00000000-0005-0000-0000-0000C3000000}"/>
    <cellStyle name="20% - Accent3 6" xfId="197" xr:uid="{00000000-0005-0000-0000-0000C4000000}"/>
    <cellStyle name="20% - Accent3 6 2" xfId="198" xr:uid="{00000000-0005-0000-0000-0000C5000000}"/>
    <cellStyle name="20% - Accent3 6 3" xfId="199" xr:uid="{00000000-0005-0000-0000-0000C6000000}"/>
    <cellStyle name="20% - Accent3 6 4" xfId="200" xr:uid="{00000000-0005-0000-0000-0000C7000000}"/>
    <cellStyle name="20% - Accent3 7" xfId="201" xr:uid="{00000000-0005-0000-0000-0000C8000000}"/>
    <cellStyle name="20% - Accent3 7 2" xfId="202" xr:uid="{00000000-0005-0000-0000-0000C9000000}"/>
    <cellStyle name="20% - Accent3 7 3" xfId="203" xr:uid="{00000000-0005-0000-0000-0000CA000000}"/>
    <cellStyle name="20% - Accent3 8" xfId="204" xr:uid="{00000000-0005-0000-0000-0000CB000000}"/>
    <cellStyle name="20% - Accent3 8 2" xfId="205" xr:uid="{00000000-0005-0000-0000-0000CC000000}"/>
    <cellStyle name="20% - Accent3 9" xfId="206" xr:uid="{00000000-0005-0000-0000-0000CD000000}"/>
    <cellStyle name="20% - Accent3 9 2" xfId="207" xr:uid="{00000000-0005-0000-0000-0000CE000000}"/>
    <cellStyle name="20% - Accent3 9 3" xfId="208" xr:uid="{00000000-0005-0000-0000-0000CF000000}"/>
    <cellStyle name="20% - Accent3 9 3 2" xfId="209" xr:uid="{00000000-0005-0000-0000-0000D0000000}"/>
    <cellStyle name="20% - Accent3 9 4" xfId="210" xr:uid="{00000000-0005-0000-0000-0000D1000000}"/>
    <cellStyle name="20% - Accent4" xfId="211" builtinId="42" customBuiltin="1"/>
    <cellStyle name="20% - Accent4 10" xfId="212" xr:uid="{00000000-0005-0000-0000-0000D3000000}"/>
    <cellStyle name="20% - Accent4 11" xfId="213" xr:uid="{00000000-0005-0000-0000-0000D4000000}"/>
    <cellStyle name="20% - Accent4 12" xfId="214" xr:uid="{00000000-0005-0000-0000-0000D5000000}"/>
    <cellStyle name="20% - Accent4 13" xfId="215" xr:uid="{00000000-0005-0000-0000-0000D6000000}"/>
    <cellStyle name="20% - Accent4 14" xfId="216" xr:uid="{00000000-0005-0000-0000-0000D7000000}"/>
    <cellStyle name="20% - Accent4 15" xfId="217" xr:uid="{00000000-0005-0000-0000-0000D8000000}"/>
    <cellStyle name="20% - Accent4 2" xfId="218" xr:uid="{00000000-0005-0000-0000-0000D9000000}"/>
    <cellStyle name="20% - Accent4 2 2" xfId="219" xr:uid="{00000000-0005-0000-0000-0000DA000000}"/>
    <cellStyle name="20% - Accent4 2 2 2" xfId="220" xr:uid="{00000000-0005-0000-0000-0000DB000000}"/>
    <cellStyle name="20% - Accent4 2 3" xfId="221" xr:uid="{00000000-0005-0000-0000-0000DC000000}"/>
    <cellStyle name="20% - Accent4 2 3 2" xfId="222" xr:uid="{00000000-0005-0000-0000-0000DD000000}"/>
    <cellStyle name="20% - Accent4 2 3 2 2" xfId="223" xr:uid="{00000000-0005-0000-0000-0000DE000000}"/>
    <cellStyle name="20% - Accent4 2 3 3" xfId="224" xr:uid="{00000000-0005-0000-0000-0000DF000000}"/>
    <cellStyle name="20% - Accent4 2 3 3 2" xfId="225" xr:uid="{00000000-0005-0000-0000-0000E0000000}"/>
    <cellStyle name="20% - Accent4 2 3 4" xfId="226" xr:uid="{00000000-0005-0000-0000-0000E1000000}"/>
    <cellStyle name="20% - Accent4 2 3 5" xfId="227" xr:uid="{00000000-0005-0000-0000-0000E2000000}"/>
    <cellStyle name="20% - Accent4 2 3 6" xfId="228" xr:uid="{00000000-0005-0000-0000-0000E3000000}"/>
    <cellStyle name="20% - Accent4 2 4" xfId="229" xr:uid="{00000000-0005-0000-0000-0000E4000000}"/>
    <cellStyle name="20% - Accent4 2 4 2" xfId="230" xr:uid="{00000000-0005-0000-0000-0000E5000000}"/>
    <cellStyle name="20% - Accent4 2 4 2 2" xfId="231" xr:uid="{00000000-0005-0000-0000-0000E6000000}"/>
    <cellStyle name="20% - Accent4 2 4 3" xfId="232" xr:uid="{00000000-0005-0000-0000-0000E7000000}"/>
    <cellStyle name="20% - Accent4 2 4 3 2" xfId="233" xr:uid="{00000000-0005-0000-0000-0000E8000000}"/>
    <cellStyle name="20% - Accent4 2 4 4" xfId="234" xr:uid="{00000000-0005-0000-0000-0000E9000000}"/>
    <cellStyle name="20% - Accent4 2 4 5" xfId="235" xr:uid="{00000000-0005-0000-0000-0000EA000000}"/>
    <cellStyle name="20% - Accent4 2 5" xfId="236" xr:uid="{00000000-0005-0000-0000-0000EB000000}"/>
    <cellStyle name="20% - Accent4 2 5 2" xfId="237" xr:uid="{00000000-0005-0000-0000-0000EC000000}"/>
    <cellStyle name="20% - Accent4 2 5 3" xfId="238" xr:uid="{00000000-0005-0000-0000-0000ED000000}"/>
    <cellStyle name="20% - Accent4 2 6" xfId="239" xr:uid="{00000000-0005-0000-0000-0000EE000000}"/>
    <cellStyle name="20% - Accent4 3" xfId="240" xr:uid="{00000000-0005-0000-0000-0000EF000000}"/>
    <cellStyle name="20% - Accent4 3 2" xfId="241" xr:uid="{00000000-0005-0000-0000-0000F0000000}"/>
    <cellStyle name="20% - Accent4 3 3" xfId="242" xr:uid="{00000000-0005-0000-0000-0000F1000000}"/>
    <cellStyle name="20% - Accent4 3 4" xfId="243" xr:uid="{00000000-0005-0000-0000-0000F2000000}"/>
    <cellStyle name="20% - Accent4 3 5" xfId="244" xr:uid="{00000000-0005-0000-0000-0000F3000000}"/>
    <cellStyle name="20% - Accent4 4" xfId="245" xr:uid="{00000000-0005-0000-0000-0000F4000000}"/>
    <cellStyle name="20% - Accent4 4 2" xfId="246" xr:uid="{00000000-0005-0000-0000-0000F5000000}"/>
    <cellStyle name="20% - Accent4 4 2 2" xfId="247" xr:uid="{00000000-0005-0000-0000-0000F6000000}"/>
    <cellStyle name="20% - Accent4 4 2 3" xfId="248" xr:uid="{00000000-0005-0000-0000-0000F7000000}"/>
    <cellStyle name="20% - Accent4 4 2 4" xfId="249" xr:uid="{00000000-0005-0000-0000-0000F8000000}"/>
    <cellStyle name="20% - Accent4 4 3" xfId="250" xr:uid="{00000000-0005-0000-0000-0000F9000000}"/>
    <cellStyle name="20% - Accent4 4 3 2" xfId="251" xr:uid="{00000000-0005-0000-0000-0000FA000000}"/>
    <cellStyle name="20% - Accent4 4 3 3" xfId="252" xr:uid="{00000000-0005-0000-0000-0000FB000000}"/>
    <cellStyle name="20% - Accent4 4 3 4" xfId="253" xr:uid="{00000000-0005-0000-0000-0000FC000000}"/>
    <cellStyle name="20% - Accent4 4 4" xfId="254" xr:uid="{00000000-0005-0000-0000-0000FD000000}"/>
    <cellStyle name="20% - Accent4 5" xfId="255" xr:uid="{00000000-0005-0000-0000-0000FE000000}"/>
    <cellStyle name="20% - Accent4 5 2" xfId="256" xr:uid="{00000000-0005-0000-0000-0000FF000000}"/>
    <cellStyle name="20% - Accent4 5 2 2" xfId="257" xr:uid="{00000000-0005-0000-0000-000000010000}"/>
    <cellStyle name="20% - Accent4 5 2 3" xfId="258" xr:uid="{00000000-0005-0000-0000-000001010000}"/>
    <cellStyle name="20% - Accent4 5 3" xfId="259" xr:uid="{00000000-0005-0000-0000-000002010000}"/>
    <cellStyle name="20% - Accent4 5 3 2" xfId="260" xr:uid="{00000000-0005-0000-0000-000003010000}"/>
    <cellStyle name="20% - Accent4 5 3 3" xfId="261" xr:uid="{00000000-0005-0000-0000-000004010000}"/>
    <cellStyle name="20% - Accent4 5 4" xfId="262" xr:uid="{00000000-0005-0000-0000-000005010000}"/>
    <cellStyle name="20% - Accent4 5 4 2" xfId="263" xr:uid="{00000000-0005-0000-0000-000006010000}"/>
    <cellStyle name="20% - Accent4 5 4 2 2" xfId="264" xr:uid="{00000000-0005-0000-0000-000007010000}"/>
    <cellStyle name="20% - Accent4 5 4 3" xfId="265" xr:uid="{00000000-0005-0000-0000-000008010000}"/>
    <cellStyle name="20% - Accent4 5 4 3 2" xfId="266" xr:uid="{00000000-0005-0000-0000-000009010000}"/>
    <cellStyle name="20% - Accent4 6" xfId="267" xr:uid="{00000000-0005-0000-0000-00000A010000}"/>
    <cellStyle name="20% - Accent4 6 2" xfId="268" xr:uid="{00000000-0005-0000-0000-00000B010000}"/>
    <cellStyle name="20% - Accent4 6 3" xfId="269" xr:uid="{00000000-0005-0000-0000-00000C010000}"/>
    <cellStyle name="20% - Accent4 6 4" xfId="270" xr:uid="{00000000-0005-0000-0000-00000D010000}"/>
    <cellStyle name="20% - Accent4 7" xfId="271" xr:uid="{00000000-0005-0000-0000-00000E010000}"/>
    <cellStyle name="20% - Accent4 7 2" xfId="272" xr:uid="{00000000-0005-0000-0000-00000F010000}"/>
    <cellStyle name="20% - Accent4 7 3" xfId="273" xr:uid="{00000000-0005-0000-0000-000010010000}"/>
    <cellStyle name="20% - Accent4 8" xfId="274" xr:uid="{00000000-0005-0000-0000-000011010000}"/>
    <cellStyle name="20% - Accent4 8 2" xfId="275" xr:uid="{00000000-0005-0000-0000-000012010000}"/>
    <cellStyle name="20% - Accent4 9" xfId="276" xr:uid="{00000000-0005-0000-0000-000013010000}"/>
    <cellStyle name="20% - Accent4 9 2" xfId="277" xr:uid="{00000000-0005-0000-0000-000014010000}"/>
    <cellStyle name="20% - Accent4 9 3" xfId="278" xr:uid="{00000000-0005-0000-0000-000015010000}"/>
    <cellStyle name="20% - Accent4 9 3 2" xfId="279" xr:uid="{00000000-0005-0000-0000-000016010000}"/>
    <cellStyle name="20% - Accent4 9 4" xfId="280" xr:uid="{00000000-0005-0000-0000-000017010000}"/>
    <cellStyle name="20% - Accent5" xfId="281" builtinId="46" customBuiltin="1"/>
    <cellStyle name="20% - Accent5 10" xfId="282" xr:uid="{00000000-0005-0000-0000-000019010000}"/>
    <cellStyle name="20% - Accent5 11" xfId="283" xr:uid="{00000000-0005-0000-0000-00001A010000}"/>
    <cellStyle name="20% - Accent5 12" xfId="284" xr:uid="{00000000-0005-0000-0000-00001B010000}"/>
    <cellStyle name="20% - Accent5 13" xfId="285" xr:uid="{00000000-0005-0000-0000-00001C010000}"/>
    <cellStyle name="20% - Accent5 14" xfId="286" xr:uid="{00000000-0005-0000-0000-00001D010000}"/>
    <cellStyle name="20% - Accent5 15" xfId="287" xr:uid="{00000000-0005-0000-0000-00001E010000}"/>
    <cellStyle name="20% - Accent5 2" xfId="288" xr:uid="{00000000-0005-0000-0000-00001F010000}"/>
    <cellStyle name="20% - Accent5 2 2" xfId="289" xr:uid="{00000000-0005-0000-0000-000020010000}"/>
    <cellStyle name="20% - Accent5 2 2 2" xfId="290" xr:uid="{00000000-0005-0000-0000-000021010000}"/>
    <cellStyle name="20% - Accent5 2 3" xfId="291" xr:uid="{00000000-0005-0000-0000-000022010000}"/>
    <cellStyle name="20% - Accent5 2 3 2" xfId="292" xr:uid="{00000000-0005-0000-0000-000023010000}"/>
    <cellStyle name="20% - Accent5 2 3 2 2" xfId="293" xr:uid="{00000000-0005-0000-0000-000024010000}"/>
    <cellStyle name="20% - Accent5 2 3 3" xfId="294" xr:uid="{00000000-0005-0000-0000-000025010000}"/>
    <cellStyle name="20% - Accent5 2 3 3 2" xfId="295" xr:uid="{00000000-0005-0000-0000-000026010000}"/>
    <cellStyle name="20% - Accent5 2 3 4" xfId="296" xr:uid="{00000000-0005-0000-0000-000027010000}"/>
    <cellStyle name="20% - Accent5 2 3 5" xfId="297" xr:uid="{00000000-0005-0000-0000-000028010000}"/>
    <cellStyle name="20% - Accent5 2 3 6" xfId="298" xr:uid="{00000000-0005-0000-0000-000029010000}"/>
    <cellStyle name="20% - Accent5 2 4" xfId="299" xr:uid="{00000000-0005-0000-0000-00002A010000}"/>
    <cellStyle name="20% - Accent5 2 4 2" xfId="300" xr:uid="{00000000-0005-0000-0000-00002B010000}"/>
    <cellStyle name="20% - Accent5 2 4 2 2" xfId="301" xr:uid="{00000000-0005-0000-0000-00002C010000}"/>
    <cellStyle name="20% - Accent5 2 4 3" xfId="302" xr:uid="{00000000-0005-0000-0000-00002D010000}"/>
    <cellStyle name="20% - Accent5 2 4 3 2" xfId="303" xr:uid="{00000000-0005-0000-0000-00002E010000}"/>
    <cellStyle name="20% - Accent5 2 4 4" xfId="304" xr:uid="{00000000-0005-0000-0000-00002F010000}"/>
    <cellStyle name="20% - Accent5 2 4 5" xfId="305" xr:uid="{00000000-0005-0000-0000-000030010000}"/>
    <cellStyle name="20% - Accent5 2 5" xfId="306" xr:uid="{00000000-0005-0000-0000-000031010000}"/>
    <cellStyle name="20% - Accent5 2 5 2" xfId="307" xr:uid="{00000000-0005-0000-0000-000032010000}"/>
    <cellStyle name="20% - Accent5 2 5 3" xfId="308" xr:uid="{00000000-0005-0000-0000-000033010000}"/>
    <cellStyle name="20% - Accent5 2 6" xfId="309" xr:uid="{00000000-0005-0000-0000-000034010000}"/>
    <cellStyle name="20% - Accent5 3" xfId="310" xr:uid="{00000000-0005-0000-0000-000035010000}"/>
    <cellStyle name="20% - Accent5 3 2" xfId="311" xr:uid="{00000000-0005-0000-0000-000036010000}"/>
    <cellStyle name="20% - Accent5 3 3" xfId="312" xr:uid="{00000000-0005-0000-0000-000037010000}"/>
    <cellStyle name="20% - Accent5 3 4" xfId="313" xr:uid="{00000000-0005-0000-0000-000038010000}"/>
    <cellStyle name="20% - Accent5 3 5" xfId="314" xr:uid="{00000000-0005-0000-0000-000039010000}"/>
    <cellStyle name="20% - Accent5 4" xfId="315" xr:uid="{00000000-0005-0000-0000-00003A010000}"/>
    <cellStyle name="20% - Accent5 4 2" xfId="316" xr:uid="{00000000-0005-0000-0000-00003B010000}"/>
    <cellStyle name="20% - Accent5 4 2 2" xfId="317" xr:uid="{00000000-0005-0000-0000-00003C010000}"/>
    <cellStyle name="20% - Accent5 4 2 3" xfId="318" xr:uid="{00000000-0005-0000-0000-00003D010000}"/>
    <cellStyle name="20% - Accent5 4 2 4" xfId="319" xr:uid="{00000000-0005-0000-0000-00003E010000}"/>
    <cellStyle name="20% - Accent5 4 3" xfId="320" xr:uid="{00000000-0005-0000-0000-00003F010000}"/>
    <cellStyle name="20% - Accent5 4 3 2" xfId="321" xr:uid="{00000000-0005-0000-0000-000040010000}"/>
    <cellStyle name="20% - Accent5 4 3 3" xfId="322" xr:uid="{00000000-0005-0000-0000-000041010000}"/>
    <cellStyle name="20% - Accent5 4 3 4" xfId="323" xr:uid="{00000000-0005-0000-0000-000042010000}"/>
    <cellStyle name="20% - Accent5 4 4" xfId="324" xr:uid="{00000000-0005-0000-0000-000043010000}"/>
    <cellStyle name="20% - Accent5 5" xfId="325" xr:uid="{00000000-0005-0000-0000-000044010000}"/>
    <cellStyle name="20% - Accent5 5 2" xfId="326" xr:uid="{00000000-0005-0000-0000-000045010000}"/>
    <cellStyle name="20% - Accent5 5 2 2" xfId="327" xr:uid="{00000000-0005-0000-0000-000046010000}"/>
    <cellStyle name="20% - Accent5 5 2 3" xfId="328" xr:uid="{00000000-0005-0000-0000-000047010000}"/>
    <cellStyle name="20% - Accent5 5 3" xfId="329" xr:uid="{00000000-0005-0000-0000-000048010000}"/>
    <cellStyle name="20% - Accent5 5 3 2" xfId="330" xr:uid="{00000000-0005-0000-0000-000049010000}"/>
    <cellStyle name="20% - Accent5 5 3 3" xfId="331" xr:uid="{00000000-0005-0000-0000-00004A010000}"/>
    <cellStyle name="20% - Accent5 5 4" xfId="332" xr:uid="{00000000-0005-0000-0000-00004B010000}"/>
    <cellStyle name="20% - Accent5 5 4 2" xfId="333" xr:uid="{00000000-0005-0000-0000-00004C010000}"/>
    <cellStyle name="20% - Accent5 5 4 2 2" xfId="334" xr:uid="{00000000-0005-0000-0000-00004D010000}"/>
    <cellStyle name="20% - Accent5 5 4 3" xfId="335" xr:uid="{00000000-0005-0000-0000-00004E010000}"/>
    <cellStyle name="20% - Accent5 5 4 3 2" xfId="336" xr:uid="{00000000-0005-0000-0000-00004F010000}"/>
    <cellStyle name="20% - Accent5 6" xfId="337" xr:uid="{00000000-0005-0000-0000-000050010000}"/>
    <cellStyle name="20% - Accent5 6 2" xfId="338" xr:uid="{00000000-0005-0000-0000-000051010000}"/>
    <cellStyle name="20% - Accent5 6 3" xfId="339" xr:uid="{00000000-0005-0000-0000-000052010000}"/>
    <cellStyle name="20% - Accent5 6 4" xfId="340" xr:uid="{00000000-0005-0000-0000-000053010000}"/>
    <cellStyle name="20% - Accent5 7" xfId="341" xr:uid="{00000000-0005-0000-0000-000054010000}"/>
    <cellStyle name="20% - Accent5 7 2" xfId="342" xr:uid="{00000000-0005-0000-0000-000055010000}"/>
    <cellStyle name="20% - Accent5 7 3" xfId="343" xr:uid="{00000000-0005-0000-0000-000056010000}"/>
    <cellStyle name="20% - Accent5 8" xfId="344" xr:uid="{00000000-0005-0000-0000-000057010000}"/>
    <cellStyle name="20% - Accent5 8 2" xfId="345" xr:uid="{00000000-0005-0000-0000-000058010000}"/>
    <cellStyle name="20% - Accent5 9" xfId="346" xr:uid="{00000000-0005-0000-0000-000059010000}"/>
    <cellStyle name="20% - Accent5 9 2" xfId="347" xr:uid="{00000000-0005-0000-0000-00005A010000}"/>
    <cellStyle name="20% - Accent5 9 3" xfId="348" xr:uid="{00000000-0005-0000-0000-00005B010000}"/>
    <cellStyle name="20% - Accent5 9 3 2" xfId="349" xr:uid="{00000000-0005-0000-0000-00005C010000}"/>
    <cellStyle name="20% - Accent5 9 4" xfId="350" xr:uid="{00000000-0005-0000-0000-00005D010000}"/>
    <cellStyle name="20% - Accent6" xfId="351" builtinId="50" customBuiltin="1"/>
    <cellStyle name="20% - Accent6 10" xfId="352" xr:uid="{00000000-0005-0000-0000-00005F010000}"/>
    <cellStyle name="20% - Accent6 11" xfId="353" xr:uid="{00000000-0005-0000-0000-000060010000}"/>
    <cellStyle name="20% - Accent6 12" xfId="354" xr:uid="{00000000-0005-0000-0000-000061010000}"/>
    <cellStyle name="20% - Accent6 13" xfId="355" xr:uid="{00000000-0005-0000-0000-000062010000}"/>
    <cellStyle name="20% - Accent6 14" xfId="356" xr:uid="{00000000-0005-0000-0000-000063010000}"/>
    <cellStyle name="20% - Accent6 15" xfId="357" xr:uid="{00000000-0005-0000-0000-000064010000}"/>
    <cellStyle name="20% - Accent6 2" xfId="358" xr:uid="{00000000-0005-0000-0000-000065010000}"/>
    <cellStyle name="20% - Accent6 2 2" xfId="359" xr:uid="{00000000-0005-0000-0000-000066010000}"/>
    <cellStyle name="20% - Accent6 2 2 2" xfId="360" xr:uid="{00000000-0005-0000-0000-000067010000}"/>
    <cellStyle name="20% - Accent6 2 3" xfId="361" xr:uid="{00000000-0005-0000-0000-000068010000}"/>
    <cellStyle name="20% - Accent6 2 3 2" xfId="362" xr:uid="{00000000-0005-0000-0000-000069010000}"/>
    <cellStyle name="20% - Accent6 2 3 2 2" xfId="363" xr:uid="{00000000-0005-0000-0000-00006A010000}"/>
    <cellStyle name="20% - Accent6 2 3 3" xfId="364" xr:uid="{00000000-0005-0000-0000-00006B010000}"/>
    <cellStyle name="20% - Accent6 2 3 3 2" xfId="365" xr:uid="{00000000-0005-0000-0000-00006C010000}"/>
    <cellStyle name="20% - Accent6 2 3 4" xfId="366" xr:uid="{00000000-0005-0000-0000-00006D010000}"/>
    <cellStyle name="20% - Accent6 2 3 5" xfId="367" xr:uid="{00000000-0005-0000-0000-00006E010000}"/>
    <cellStyle name="20% - Accent6 2 3 6" xfId="368" xr:uid="{00000000-0005-0000-0000-00006F010000}"/>
    <cellStyle name="20% - Accent6 2 4" xfId="369" xr:uid="{00000000-0005-0000-0000-000070010000}"/>
    <cellStyle name="20% - Accent6 2 4 2" xfId="370" xr:uid="{00000000-0005-0000-0000-000071010000}"/>
    <cellStyle name="20% - Accent6 2 4 2 2" xfId="371" xr:uid="{00000000-0005-0000-0000-000072010000}"/>
    <cellStyle name="20% - Accent6 2 4 3" xfId="372" xr:uid="{00000000-0005-0000-0000-000073010000}"/>
    <cellStyle name="20% - Accent6 2 4 3 2" xfId="373" xr:uid="{00000000-0005-0000-0000-000074010000}"/>
    <cellStyle name="20% - Accent6 2 4 4" xfId="374" xr:uid="{00000000-0005-0000-0000-000075010000}"/>
    <cellStyle name="20% - Accent6 2 4 5" xfId="375" xr:uid="{00000000-0005-0000-0000-000076010000}"/>
    <cellStyle name="20% - Accent6 2 5" xfId="376" xr:uid="{00000000-0005-0000-0000-000077010000}"/>
    <cellStyle name="20% - Accent6 2 5 2" xfId="377" xr:uid="{00000000-0005-0000-0000-000078010000}"/>
    <cellStyle name="20% - Accent6 2 5 3" xfId="378" xr:uid="{00000000-0005-0000-0000-000079010000}"/>
    <cellStyle name="20% - Accent6 2 6" xfId="379" xr:uid="{00000000-0005-0000-0000-00007A010000}"/>
    <cellStyle name="20% - Accent6 3" xfId="380" xr:uid="{00000000-0005-0000-0000-00007B010000}"/>
    <cellStyle name="20% - Accent6 3 2" xfId="381" xr:uid="{00000000-0005-0000-0000-00007C010000}"/>
    <cellStyle name="20% - Accent6 3 3" xfId="382" xr:uid="{00000000-0005-0000-0000-00007D010000}"/>
    <cellStyle name="20% - Accent6 3 4" xfId="383" xr:uid="{00000000-0005-0000-0000-00007E010000}"/>
    <cellStyle name="20% - Accent6 3 5" xfId="384" xr:uid="{00000000-0005-0000-0000-00007F010000}"/>
    <cellStyle name="20% - Accent6 4" xfId="385" xr:uid="{00000000-0005-0000-0000-000080010000}"/>
    <cellStyle name="20% - Accent6 4 2" xfId="386" xr:uid="{00000000-0005-0000-0000-000081010000}"/>
    <cellStyle name="20% - Accent6 4 2 2" xfId="387" xr:uid="{00000000-0005-0000-0000-000082010000}"/>
    <cellStyle name="20% - Accent6 4 2 3" xfId="388" xr:uid="{00000000-0005-0000-0000-000083010000}"/>
    <cellStyle name="20% - Accent6 4 2 4" xfId="389" xr:uid="{00000000-0005-0000-0000-000084010000}"/>
    <cellStyle name="20% - Accent6 4 3" xfId="390" xr:uid="{00000000-0005-0000-0000-000085010000}"/>
    <cellStyle name="20% - Accent6 4 3 2" xfId="391" xr:uid="{00000000-0005-0000-0000-000086010000}"/>
    <cellStyle name="20% - Accent6 4 3 3" xfId="392" xr:uid="{00000000-0005-0000-0000-000087010000}"/>
    <cellStyle name="20% - Accent6 4 3 4" xfId="393" xr:uid="{00000000-0005-0000-0000-000088010000}"/>
    <cellStyle name="20% - Accent6 4 4" xfId="394" xr:uid="{00000000-0005-0000-0000-000089010000}"/>
    <cellStyle name="20% - Accent6 5" xfId="395" xr:uid="{00000000-0005-0000-0000-00008A010000}"/>
    <cellStyle name="20% - Accent6 5 2" xfId="396" xr:uid="{00000000-0005-0000-0000-00008B010000}"/>
    <cellStyle name="20% - Accent6 5 2 2" xfId="397" xr:uid="{00000000-0005-0000-0000-00008C010000}"/>
    <cellStyle name="20% - Accent6 5 2 3" xfId="398" xr:uid="{00000000-0005-0000-0000-00008D010000}"/>
    <cellStyle name="20% - Accent6 5 3" xfId="399" xr:uid="{00000000-0005-0000-0000-00008E010000}"/>
    <cellStyle name="20% - Accent6 5 3 2" xfId="400" xr:uid="{00000000-0005-0000-0000-00008F010000}"/>
    <cellStyle name="20% - Accent6 5 3 3" xfId="401" xr:uid="{00000000-0005-0000-0000-000090010000}"/>
    <cellStyle name="20% - Accent6 5 4" xfId="402" xr:uid="{00000000-0005-0000-0000-000091010000}"/>
    <cellStyle name="20% - Accent6 5 4 2" xfId="403" xr:uid="{00000000-0005-0000-0000-000092010000}"/>
    <cellStyle name="20% - Accent6 5 4 2 2" xfId="404" xr:uid="{00000000-0005-0000-0000-000093010000}"/>
    <cellStyle name="20% - Accent6 5 4 3" xfId="405" xr:uid="{00000000-0005-0000-0000-000094010000}"/>
    <cellStyle name="20% - Accent6 5 4 3 2" xfId="406" xr:uid="{00000000-0005-0000-0000-000095010000}"/>
    <cellStyle name="20% - Accent6 6" xfId="407" xr:uid="{00000000-0005-0000-0000-000096010000}"/>
    <cellStyle name="20% - Accent6 6 2" xfId="408" xr:uid="{00000000-0005-0000-0000-000097010000}"/>
    <cellStyle name="20% - Accent6 6 3" xfId="409" xr:uid="{00000000-0005-0000-0000-000098010000}"/>
    <cellStyle name="20% - Accent6 6 4" xfId="410" xr:uid="{00000000-0005-0000-0000-000099010000}"/>
    <cellStyle name="20% - Accent6 7" xfId="411" xr:uid="{00000000-0005-0000-0000-00009A010000}"/>
    <cellStyle name="20% - Accent6 7 2" xfId="412" xr:uid="{00000000-0005-0000-0000-00009B010000}"/>
    <cellStyle name="20% - Accent6 7 3" xfId="413" xr:uid="{00000000-0005-0000-0000-00009C010000}"/>
    <cellStyle name="20% - Accent6 8" xfId="414" xr:uid="{00000000-0005-0000-0000-00009D010000}"/>
    <cellStyle name="20% - Accent6 8 2" xfId="415" xr:uid="{00000000-0005-0000-0000-00009E010000}"/>
    <cellStyle name="20% - Accent6 9" xfId="416" xr:uid="{00000000-0005-0000-0000-00009F010000}"/>
    <cellStyle name="20% - Accent6 9 2" xfId="417" xr:uid="{00000000-0005-0000-0000-0000A0010000}"/>
    <cellStyle name="20% - Accent6 9 3" xfId="418" xr:uid="{00000000-0005-0000-0000-0000A1010000}"/>
    <cellStyle name="20% - Accent6 9 3 2" xfId="419" xr:uid="{00000000-0005-0000-0000-0000A2010000}"/>
    <cellStyle name="20% - Accent6 9 4" xfId="420" xr:uid="{00000000-0005-0000-0000-0000A3010000}"/>
    <cellStyle name="40% - Accent1" xfId="421" builtinId="31" customBuiltin="1"/>
    <cellStyle name="40% - Accent1 10" xfId="422" xr:uid="{00000000-0005-0000-0000-0000A5010000}"/>
    <cellStyle name="40% - Accent1 11" xfId="423" xr:uid="{00000000-0005-0000-0000-0000A6010000}"/>
    <cellStyle name="40% - Accent1 12" xfId="424" xr:uid="{00000000-0005-0000-0000-0000A7010000}"/>
    <cellStyle name="40% - Accent1 13" xfId="425" xr:uid="{00000000-0005-0000-0000-0000A8010000}"/>
    <cellStyle name="40% - Accent1 14" xfId="426" xr:uid="{00000000-0005-0000-0000-0000A9010000}"/>
    <cellStyle name="40% - Accent1 15" xfId="427" xr:uid="{00000000-0005-0000-0000-0000AA010000}"/>
    <cellStyle name="40% - Accent1 2" xfId="428" xr:uid="{00000000-0005-0000-0000-0000AB010000}"/>
    <cellStyle name="40% - Accent1 2 2" xfId="429" xr:uid="{00000000-0005-0000-0000-0000AC010000}"/>
    <cellStyle name="40% - Accent1 2 2 2" xfId="430" xr:uid="{00000000-0005-0000-0000-0000AD010000}"/>
    <cellStyle name="40% - Accent1 2 3" xfId="431" xr:uid="{00000000-0005-0000-0000-0000AE010000}"/>
    <cellStyle name="40% - Accent1 2 3 2" xfId="432" xr:uid="{00000000-0005-0000-0000-0000AF010000}"/>
    <cellStyle name="40% - Accent1 2 3 2 2" xfId="433" xr:uid="{00000000-0005-0000-0000-0000B0010000}"/>
    <cellStyle name="40% - Accent1 2 3 3" xfId="434" xr:uid="{00000000-0005-0000-0000-0000B1010000}"/>
    <cellStyle name="40% - Accent1 2 3 3 2" xfId="435" xr:uid="{00000000-0005-0000-0000-0000B2010000}"/>
    <cellStyle name="40% - Accent1 2 3 4" xfId="436" xr:uid="{00000000-0005-0000-0000-0000B3010000}"/>
    <cellStyle name="40% - Accent1 2 3 5" xfId="437" xr:uid="{00000000-0005-0000-0000-0000B4010000}"/>
    <cellStyle name="40% - Accent1 2 3 6" xfId="438" xr:uid="{00000000-0005-0000-0000-0000B5010000}"/>
    <cellStyle name="40% - Accent1 2 4" xfId="439" xr:uid="{00000000-0005-0000-0000-0000B6010000}"/>
    <cellStyle name="40% - Accent1 2 4 2" xfId="440" xr:uid="{00000000-0005-0000-0000-0000B7010000}"/>
    <cellStyle name="40% - Accent1 2 4 2 2" xfId="441" xr:uid="{00000000-0005-0000-0000-0000B8010000}"/>
    <cellStyle name="40% - Accent1 2 4 3" xfId="442" xr:uid="{00000000-0005-0000-0000-0000B9010000}"/>
    <cellStyle name="40% - Accent1 2 4 3 2" xfId="443" xr:uid="{00000000-0005-0000-0000-0000BA010000}"/>
    <cellStyle name="40% - Accent1 2 4 4" xfId="444" xr:uid="{00000000-0005-0000-0000-0000BB010000}"/>
    <cellStyle name="40% - Accent1 2 4 5" xfId="445" xr:uid="{00000000-0005-0000-0000-0000BC010000}"/>
    <cellStyle name="40% - Accent1 2 5" xfId="446" xr:uid="{00000000-0005-0000-0000-0000BD010000}"/>
    <cellStyle name="40% - Accent1 2 5 2" xfId="447" xr:uid="{00000000-0005-0000-0000-0000BE010000}"/>
    <cellStyle name="40% - Accent1 2 5 3" xfId="448" xr:uid="{00000000-0005-0000-0000-0000BF010000}"/>
    <cellStyle name="40% - Accent1 2 6" xfId="449" xr:uid="{00000000-0005-0000-0000-0000C0010000}"/>
    <cellStyle name="40% - Accent1 3" xfId="450" xr:uid="{00000000-0005-0000-0000-0000C1010000}"/>
    <cellStyle name="40% - Accent1 3 2" xfId="451" xr:uid="{00000000-0005-0000-0000-0000C2010000}"/>
    <cellStyle name="40% - Accent1 3 3" xfId="452" xr:uid="{00000000-0005-0000-0000-0000C3010000}"/>
    <cellStyle name="40% - Accent1 3 4" xfId="453" xr:uid="{00000000-0005-0000-0000-0000C4010000}"/>
    <cellStyle name="40% - Accent1 3 5" xfId="454" xr:uid="{00000000-0005-0000-0000-0000C5010000}"/>
    <cellStyle name="40% - Accent1 4" xfId="455" xr:uid="{00000000-0005-0000-0000-0000C6010000}"/>
    <cellStyle name="40% - Accent1 4 2" xfId="456" xr:uid="{00000000-0005-0000-0000-0000C7010000}"/>
    <cellStyle name="40% - Accent1 4 2 2" xfId="457" xr:uid="{00000000-0005-0000-0000-0000C8010000}"/>
    <cellStyle name="40% - Accent1 4 2 3" xfId="458" xr:uid="{00000000-0005-0000-0000-0000C9010000}"/>
    <cellStyle name="40% - Accent1 4 2 4" xfId="459" xr:uid="{00000000-0005-0000-0000-0000CA010000}"/>
    <cellStyle name="40% - Accent1 4 3" xfId="460" xr:uid="{00000000-0005-0000-0000-0000CB010000}"/>
    <cellStyle name="40% - Accent1 4 3 2" xfId="461" xr:uid="{00000000-0005-0000-0000-0000CC010000}"/>
    <cellStyle name="40% - Accent1 4 3 3" xfId="462" xr:uid="{00000000-0005-0000-0000-0000CD010000}"/>
    <cellStyle name="40% - Accent1 4 3 4" xfId="463" xr:uid="{00000000-0005-0000-0000-0000CE010000}"/>
    <cellStyle name="40% - Accent1 4 4" xfId="464" xr:uid="{00000000-0005-0000-0000-0000CF010000}"/>
    <cellStyle name="40% - Accent1 5" xfId="465" xr:uid="{00000000-0005-0000-0000-0000D0010000}"/>
    <cellStyle name="40% - Accent1 5 2" xfId="466" xr:uid="{00000000-0005-0000-0000-0000D1010000}"/>
    <cellStyle name="40% - Accent1 5 2 2" xfId="467" xr:uid="{00000000-0005-0000-0000-0000D2010000}"/>
    <cellStyle name="40% - Accent1 5 2 3" xfId="468" xr:uid="{00000000-0005-0000-0000-0000D3010000}"/>
    <cellStyle name="40% - Accent1 5 3" xfId="469" xr:uid="{00000000-0005-0000-0000-0000D4010000}"/>
    <cellStyle name="40% - Accent1 5 3 2" xfId="470" xr:uid="{00000000-0005-0000-0000-0000D5010000}"/>
    <cellStyle name="40% - Accent1 5 3 3" xfId="471" xr:uid="{00000000-0005-0000-0000-0000D6010000}"/>
    <cellStyle name="40% - Accent1 5 4" xfId="472" xr:uid="{00000000-0005-0000-0000-0000D7010000}"/>
    <cellStyle name="40% - Accent1 5 4 2" xfId="473" xr:uid="{00000000-0005-0000-0000-0000D8010000}"/>
    <cellStyle name="40% - Accent1 5 4 2 2" xfId="474" xr:uid="{00000000-0005-0000-0000-0000D9010000}"/>
    <cellStyle name="40% - Accent1 5 4 3" xfId="475" xr:uid="{00000000-0005-0000-0000-0000DA010000}"/>
    <cellStyle name="40% - Accent1 5 4 3 2" xfId="476" xr:uid="{00000000-0005-0000-0000-0000DB010000}"/>
    <cellStyle name="40% - Accent1 6" xfId="477" xr:uid="{00000000-0005-0000-0000-0000DC010000}"/>
    <cellStyle name="40% - Accent1 6 2" xfId="478" xr:uid="{00000000-0005-0000-0000-0000DD010000}"/>
    <cellStyle name="40% - Accent1 6 3" xfId="479" xr:uid="{00000000-0005-0000-0000-0000DE010000}"/>
    <cellStyle name="40% - Accent1 6 4" xfId="480" xr:uid="{00000000-0005-0000-0000-0000DF010000}"/>
    <cellStyle name="40% - Accent1 7" xfId="481" xr:uid="{00000000-0005-0000-0000-0000E0010000}"/>
    <cellStyle name="40% - Accent1 7 2" xfId="482" xr:uid="{00000000-0005-0000-0000-0000E1010000}"/>
    <cellStyle name="40% - Accent1 7 3" xfId="483" xr:uid="{00000000-0005-0000-0000-0000E2010000}"/>
    <cellStyle name="40% - Accent1 8" xfId="484" xr:uid="{00000000-0005-0000-0000-0000E3010000}"/>
    <cellStyle name="40% - Accent1 8 2" xfId="485" xr:uid="{00000000-0005-0000-0000-0000E4010000}"/>
    <cellStyle name="40% - Accent1 9" xfId="486" xr:uid="{00000000-0005-0000-0000-0000E5010000}"/>
    <cellStyle name="40% - Accent1 9 2" xfId="487" xr:uid="{00000000-0005-0000-0000-0000E6010000}"/>
    <cellStyle name="40% - Accent1 9 3" xfId="488" xr:uid="{00000000-0005-0000-0000-0000E7010000}"/>
    <cellStyle name="40% - Accent1 9 3 2" xfId="489" xr:uid="{00000000-0005-0000-0000-0000E8010000}"/>
    <cellStyle name="40% - Accent1 9 4" xfId="490" xr:uid="{00000000-0005-0000-0000-0000E9010000}"/>
    <cellStyle name="40% - Accent2" xfId="491" builtinId="35" customBuiltin="1"/>
    <cellStyle name="40% - Accent2 10" xfId="492" xr:uid="{00000000-0005-0000-0000-0000EB010000}"/>
    <cellStyle name="40% - Accent2 11" xfId="493" xr:uid="{00000000-0005-0000-0000-0000EC010000}"/>
    <cellStyle name="40% - Accent2 12" xfId="494" xr:uid="{00000000-0005-0000-0000-0000ED010000}"/>
    <cellStyle name="40% - Accent2 13" xfId="495" xr:uid="{00000000-0005-0000-0000-0000EE010000}"/>
    <cellStyle name="40% - Accent2 14" xfId="496" xr:uid="{00000000-0005-0000-0000-0000EF010000}"/>
    <cellStyle name="40% - Accent2 15" xfId="497" xr:uid="{00000000-0005-0000-0000-0000F0010000}"/>
    <cellStyle name="40% - Accent2 2" xfId="498" xr:uid="{00000000-0005-0000-0000-0000F1010000}"/>
    <cellStyle name="40% - Accent2 2 2" xfId="499" xr:uid="{00000000-0005-0000-0000-0000F2010000}"/>
    <cellStyle name="40% - Accent2 2 2 2" xfId="500" xr:uid="{00000000-0005-0000-0000-0000F3010000}"/>
    <cellStyle name="40% - Accent2 2 3" xfId="501" xr:uid="{00000000-0005-0000-0000-0000F4010000}"/>
    <cellStyle name="40% - Accent2 2 3 2" xfId="502" xr:uid="{00000000-0005-0000-0000-0000F5010000}"/>
    <cellStyle name="40% - Accent2 2 3 2 2" xfId="503" xr:uid="{00000000-0005-0000-0000-0000F6010000}"/>
    <cellStyle name="40% - Accent2 2 3 3" xfId="504" xr:uid="{00000000-0005-0000-0000-0000F7010000}"/>
    <cellStyle name="40% - Accent2 2 3 3 2" xfId="505" xr:uid="{00000000-0005-0000-0000-0000F8010000}"/>
    <cellStyle name="40% - Accent2 2 3 4" xfId="506" xr:uid="{00000000-0005-0000-0000-0000F9010000}"/>
    <cellStyle name="40% - Accent2 2 3 5" xfId="507" xr:uid="{00000000-0005-0000-0000-0000FA010000}"/>
    <cellStyle name="40% - Accent2 2 3 6" xfId="508" xr:uid="{00000000-0005-0000-0000-0000FB010000}"/>
    <cellStyle name="40% - Accent2 2 4" xfId="509" xr:uid="{00000000-0005-0000-0000-0000FC010000}"/>
    <cellStyle name="40% - Accent2 2 4 2" xfId="510" xr:uid="{00000000-0005-0000-0000-0000FD010000}"/>
    <cellStyle name="40% - Accent2 2 4 2 2" xfId="511" xr:uid="{00000000-0005-0000-0000-0000FE010000}"/>
    <cellStyle name="40% - Accent2 2 4 3" xfId="512" xr:uid="{00000000-0005-0000-0000-0000FF010000}"/>
    <cellStyle name="40% - Accent2 2 4 3 2" xfId="513" xr:uid="{00000000-0005-0000-0000-000000020000}"/>
    <cellStyle name="40% - Accent2 2 4 4" xfId="514" xr:uid="{00000000-0005-0000-0000-000001020000}"/>
    <cellStyle name="40% - Accent2 2 4 5" xfId="515" xr:uid="{00000000-0005-0000-0000-000002020000}"/>
    <cellStyle name="40% - Accent2 2 5" xfId="516" xr:uid="{00000000-0005-0000-0000-000003020000}"/>
    <cellStyle name="40% - Accent2 2 5 2" xfId="517" xr:uid="{00000000-0005-0000-0000-000004020000}"/>
    <cellStyle name="40% - Accent2 2 5 3" xfId="518" xr:uid="{00000000-0005-0000-0000-000005020000}"/>
    <cellStyle name="40% - Accent2 2 6" xfId="519" xr:uid="{00000000-0005-0000-0000-000006020000}"/>
    <cellStyle name="40% - Accent2 3" xfId="520" xr:uid="{00000000-0005-0000-0000-000007020000}"/>
    <cellStyle name="40% - Accent2 3 2" xfId="521" xr:uid="{00000000-0005-0000-0000-000008020000}"/>
    <cellStyle name="40% - Accent2 3 3" xfId="522" xr:uid="{00000000-0005-0000-0000-000009020000}"/>
    <cellStyle name="40% - Accent2 3 4" xfId="523" xr:uid="{00000000-0005-0000-0000-00000A020000}"/>
    <cellStyle name="40% - Accent2 3 5" xfId="524" xr:uid="{00000000-0005-0000-0000-00000B020000}"/>
    <cellStyle name="40% - Accent2 4" xfId="525" xr:uid="{00000000-0005-0000-0000-00000C020000}"/>
    <cellStyle name="40% - Accent2 4 2" xfId="526" xr:uid="{00000000-0005-0000-0000-00000D020000}"/>
    <cellStyle name="40% - Accent2 4 2 2" xfId="527" xr:uid="{00000000-0005-0000-0000-00000E020000}"/>
    <cellStyle name="40% - Accent2 4 2 3" xfId="528" xr:uid="{00000000-0005-0000-0000-00000F020000}"/>
    <cellStyle name="40% - Accent2 4 2 4" xfId="529" xr:uid="{00000000-0005-0000-0000-000010020000}"/>
    <cellStyle name="40% - Accent2 4 3" xfId="530" xr:uid="{00000000-0005-0000-0000-000011020000}"/>
    <cellStyle name="40% - Accent2 4 3 2" xfId="531" xr:uid="{00000000-0005-0000-0000-000012020000}"/>
    <cellStyle name="40% - Accent2 4 3 3" xfId="532" xr:uid="{00000000-0005-0000-0000-000013020000}"/>
    <cellStyle name="40% - Accent2 4 3 4" xfId="533" xr:uid="{00000000-0005-0000-0000-000014020000}"/>
    <cellStyle name="40% - Accent2 4 4" xfId="534" xr:uid="{00000000-0005-0000-0000-000015020000}"/>
    <cellStyle name="40% - Accent2 5" xfId="535" xr:uid="{00000000-0005-0000-0000-000016020000}"/>
    <cellStyle name="40% - Accent2 5 2" xfId="536" xr:uid="{00000000-0005-0000-0000-000017020000}"/>
    <cellStyle name="40% - Accent2 5 2 2" xfId="537" xr:uid="{00000000-0005-0000-0000-000018020000}"/>
    <cellStyle name="40% - Accent2 5 2 3" xfId="538" xr:uid="{00000000-0005-0000-0000-000019020000}"/>
    <cellStyle name="40% - Accent2 5 3" xfId="539" xr:uid="{00000000-0005-0000-0000-00001A020000}"/>
    <cellStyle name="40% - Accent2 5 3 2" xfId="540" xr:uid="{00000000-0005-0000-0000-00001B020000}"/>
    <cellStyle name="40% - Accent2 5 3 3" xfId="541" xr:uid="{00000000-0005-0000-0000-00001C020000}"/>
    <cellStyle name="40% - Accent2 5 4" xfId="542" xr:uid="{00000000-0005-0000-0000-00001D020000}"/>
    <cellStyle name="40% - Accent2 5 4 2" xfId="543" xr:uid="{00000000-0005-0000-0000-00001E020000}"/>
    <cellStyle name="40% - Accent2 5 4 2 2" xfId="544" xr:uid="{00000000-0005-0000-0000-00001F020000}"/>
    <cellStyle name="40% - Accent2 5 4 3" xfId="545" xr:uid="{00000000-0005-0000-0000-000020020000}"/>
    <cellStyle name="40% - Accent2 5 4 3 2" xfId="546" xr:uid="{00000000-0005-0000-0000-000021020000}"/>
    <cellStyle name="40% - Accent2 6" xfId="547" xr:uid="{00000000-0005-0000-0000-000022020000}"/>
    <cellStyle name="40% - Accent2 6 2" xfId="548" xr:uid="{00000000-0005-0000-0000-000023020000}"/>
    <cellStyle name="40% - Accent2 6 3" xfId="549" xr:uid="{00000000-0005-0000-0000-000024020000}"/>
    <cellStyle name="40% - Accent2 6 4" xfId="550" xr:uid="{00000000-0005-0000-0000-000025020000}"/>
    <cellStyle name="40% - Accent2 7" xfId="551" xr:uid="{00000000-0005-0000-0000-000026020000}"/>
    <cellStyle name="40% - Accent2 7 2" xfId="552" xr:uid="{00000000-0005-0000-0000-000027020000}"/>
    <cellStyle name="40% - Accent2 7 3" xfId="553" xr:uid="{00000000-0005-0000-0000-000028020000}"/>
    <cellStyle name="40% - Accent2 8" xfId="554" xr:uid="{00000000-0005-0000-0000-000029020000}"/>
    <cellStyle name="40% - Accent2 8 2" xfId="555" xr:uid="{00000000-0005-0000-0000-00002A020000}"/>
    <cellStyle name="40% - Accent2 9" xfId="556" xr:uid="{00000000-0005-0000-0000-00002B020000}"/>
    <cellStyle name="40% - Accent2 9 2" xfId="557" xr:uid="{00000000-0005-0000-0000-00002C020000}"/>
    <cellStyle name="40% - Accent2 9 3" xfId="558" xr:uid="{00000000-0005-0000-0000-00002D020000}"/>
    <cellStyle name="40% - Accent2 9 3 2" xfId="559" xr:uid="{00000000-0005-0000-0000-00002E020000}"/>
    <cellStyle name="40% - Accent2 9 4" xfId="560" xr:uid="{00000000-0005-0000-0000-00002F020000}"/>
    <cellStyle name="40% - Accent3" xfId="561" builtinId="39" customBuiltin="1"/>
    <cellStyle name="40% - Accent3 10" xfId="562" xr:uid="{00000000-0005-0000-0000-000031020000}"/>
    <cellStyle name="40% - Accent3 11" xfId="563" xr:uid="{00000000-0005-0000-0000-000032020000}"/>
    <cellStyle name="40% - Accent3 12" xfId="564" xr:uid="{00000000-0005-0000-0000-000033020000}"/>
    <cellStyle name="40% - Accent3 13" xfId="565" xr:uid="{00000000-0005-0000-0000-000034020000}"/>
    <cellStyle name="40% - Accent3 14" xfId="566" xr:uid="{00000000-0005-0000-0000-000035020000}"/>
    <cellStyle name="40% - Accent3 15" xfId="567" xr:uid="{00000000-0005-0000-0000-000036020000}"/>
    <cellStyle name="40% - Accent3 2" xfId="568" xr:uid="{00000000-0005-0000-0000-000037020000}"/>
    <cellStyle name="40% - Accent3 2 2" xfId="569" xr:uid="{00000000-0005-0000-0000-000038020000}"/>
    <cellStyle name="40% - Accent3 2 2 2" xfId="570" xr:uid="{00000000-0005-0000-0000-000039020000}"/>
    <cellStyle name="40% - Accent3 2 3" xfId="571" xr:uid="{00000000-0005-0000-0000-00003A020000}"/>
    <cellStyle name="40% - Accent3 2 3 2" xfId="572" xr:uid="{00000000-0005-0000-0000-00003B020000}"/>
    <cellStyle name="40% - Accent3 2 3 2 2" xfId="573" xr:uid="{00000000-0005-0000-0000-00003C020000}"/>
    <cellStyle name="40% - Accent3 2 3 3" xfId="574" xr:uid="{00000000-0005-0000-0000-00003D020000}"/>
    <cellStyle name="40% - Accent3 2 3 3 2" xfId="575" xr:uid="{00000000-0005-0000-0000-00003E020000}"/>
    <cellStyle name="40% - Accent3 2 3 4" xfId="576" xr:uid="{00000000-0005-0000-0000-00003F020000}"/>
    <cellStyle name="40% - Accent3 2 3 5" xfId="577" xr:uid="{00000000-0005-0000-0000-000040020000}"/>
    <cellStyle name="40% - Accent3 2 3 6" xfId="578" xr:uid="{00000000-0005-0000-0000-000041020000}"/>
    <cellStyle name="40% - Accent3 2 4" xfId="579" xr:uid="{00000000-0005-0000-0000-000042020000}"/>
    <cellStyle name="40% - Accent3 2 4 2" xfId="580" xr:uid="{00000000-0005-0000-0000-000043020000}"/>
    <cellStyle name="40% - Accent3 2 4 2 2" xfId="581" xr:uid="{00000000-0005-0000-0000-000044020000}"/>
    <cellStyle name="40% - Accent3 2 4 3" xfId="582" xr:uid="{00000000-0005-0000-0000-000045020000}"/>
    <cellStyle name="40% - Accent3 2 4 3 2" xfId="583" xr:uid="{00000000-0005-0000-0000-000046020000}"/>
    <cellStyle name="40% - Accent3 2 4 4" xfId="584" xr:uid="{00000000-0005-0000-0000-000047020000}"/>
    <cellStyle name="40% - Accent3 2 4 5" xfId="585" xr:uid="{00000000-0005-0000-0000-000048020000}"/>
    <cellStyle name="40% - Accent3 2 5" xfId="586" xr:uid="{00000000-0005-0000-0000-000049020000}"/>
    <cellStyle name="40% - Accent3 2 5 2" xfId="587" xr:uid="{00000000-0005-0000-0000-00004A020000}"/>
    <cellStyle name="40% - Accent3 2 5 3" xfId="588" xr:uid="{00000000-0005-0000-0000-00004B020000}"/>
    <cellStyle name="40% - Accent3 2 6" xfId="589" xr:uid="{00000000-0005-0000-0000-00004C020000}"/>
    <cellStyle name="40% - Accent3 3" xfId="590" xr:uid="{00000000-0005-0000-0000-00004D020000}"/>
    <cellStyle name="40% - Accent3 3 2" xfId="591" xr:uid="{00000000-0005-0000-0000-00004E020000}"/>
    <cellStyle name="40% - Accent3 3 3" xfId="592" xr:uid="{00000000-0005-0000-0000-00004F020000}"/>
    <cellStyle name="40% - Accent3 3 4" xfId="593" xr:uid="{00000000-0005-0000-0000-000050020000}"/>
    <cellStyle name="40% - Accent3 3 5" xfId="594" xr:uid="{00000000-0005-0000-0000-000051020000}"/>
    <cellStyle name="40% - Accent3 4" xfId="595" xr:uid="{00000000-0005-0000-0000-000052020000}"/>
    <cellStyle name="40% - Accent3 4 2" xfId="596" xr:uid="{00000000-0005-0000-0000-000053020000}"/>
    <cellStyle name="40% - Accent3 4 2 2" xfId="597" xr:uid="{00000000-0005-0000-0000-000054020000}"/>
    <cellStyle name="40% - Accent3 4 2 3" xfId="598" xr:uid="{00000000-0005-0000-0000-000055020000}"/>
    <cellStyle name="40% - Accent3 4 2 4" xfId="599" xr:uid="{00000000-0005-0000-0000-000056020000}"/>
    <cellStyle name="40% - Accent3 4 3" xfId="600" xr:uid="{00000000-0005-0000-0000-000057020000}"/>
    <cellStyle name="40% - Accent3 4 3 2" xfId="601" xr:uid="{00000000-0005-0000-0000-000058020000}"/>
    <cellStyle name="40% - Accent3 4 3 3" xfId="602" xr:uid="{00000000-0005-0000-0000-000059020000}"/>
    <cellStyle name="40% - Accent3 4 3 4" xfId="603" xr:uid="{00000000-0005-0000-0000-00005A020000}"/>
    <cellStyle name="40% - Accent3 4 4" xfId="604" xr:uid="{00000000-0005-0000-0000-00005B020000}"/>
    <cellStyle name="40% - Accent3 5" xfId="605" xr:uid="{00000000-0005-0000-0000-00005C020000}"/>
    <cellStyle name="40% - Accent3 5 2" xfId="606" xr:uid="{00000000-0005-0000-0000-00005D020000}"/>
    <cellStyle name="40% - Accent3 5 2 2" xfId="607" xr:uid="{00000000-0005-0000-0000-00005E020000}"/>
    <cellStyle name="40% - Accent3 5 2 3" xfId="608" xr:uid="{00000000-0005-0000-0000-00005F020000}"/>
    <cellStyle name="40% - Accent3 5 3" xfId="609" xr:uid="{00000000-0005-0000-0000-000060020000}"/>
    <cellStyle name="40% - Accent3 5 3 2" xfId="610" xr:uid="{00000000-0005-0000-0000-000061020000}"/>
    <cellStyle name="40% - Accent3 5 3 3" xfId="611" xr:uid="{00000000-0005-0000-0000-000062020000}"/>
    <cellStyle name="40% - Accent3 5 4" xfId="612" xr:uid="{00000000-0005-0000-0000-000063020000}"/>
    <cellStyle name="40% - Accent3 5 4 2" xfId="613" xr:uid="{00000000-0005-0000-0000-000064020000}"/>
    <cellStyle name="40% - Accent3 5 4 2 2" xfId="614" xr:uid="{00000000-0005-0000-0000-000065020000}"/>
    <cellStyle name="40% - Accent3 5 4 3" xfId="615" xr:uid="{00000000-0005-0000-0000-000066020000}"/>
    <cellStyle name="40% - Accent3 5 4 3 2" xfId="616" xr:uid="{00000000-0005-0000-0000-000067020000}"/>
    <cellStyle name="40% - Accent3 6" xfId="617" xr:uid="{00000000-0005-0000-0000-000068020000}"/>
    <cellStyle name="40% - Accent3 6 2" xfId="618" xr:uid="{00000000-0005-0000-0000-000069020000}"/>
    <cellStyle name="40% - Accent3 6 3" xfId="619" xr:uid="{00000000-0005-0000-0000-00006A020000}"/>
    <cellStyle name="40% - Accent3 6 4" xfId="620" xr:uid="{00000000-0005-0000-0000-00006B020000}"/>
    <cellStyle name="40% - Accent3 7" xfId="621" xr:uid="{00000000-0005-0000-0000-00006C020000}"/>
    <cellStyle name="40% - Accent3 7 2" xfId="622" xr:uid="{00000000-0005-0000-0000-00006D020000}"/>
    <cellStyle name="40% - Accent3 7 3" xfId="623" xr:uid="{00000000-0005-0000-0000-00006E020000}"/>
    <cellStyle name="40% - Accent3 8" xfId="624" xr:uid="{00000000-0005-0000-0000-00006F020000}"/>
    <cellStyle name="40% - Accent3 8 2" xfId="625" xr:uid="{00000000-0005-0000-0000-000070020000}"/>
    <cellStyle name="40% - Accent3 9" xfId="626" xr:uid="{00000000-0005-0000-0000-000071020000}"/>
    <cellStyle name="40% - Accent3 9 2" xfId="627" xr:uid="{00000000-0005-0000-0000-000072020000}"/>
    <cellStyle name="40% - Accent3 9 3" xfId="628" xr:uid="{00000000-0005-0000-0000-000073020000}"/>
    <cellStyle name="40% - Accent3 9 3 2" xfId="629" xr:uid="{00000000-0005-0000-0000-000074020000}"/>
    <cellStyle name="40% - Accent3 9 4" xfId="630" xr:uid="{00000000-0005-0000-0000-000075020000}"/>
    <cellStyle name="40% - Accent4" xfId="631" builtinId="43" customBuiltin="1"/>
    <cellStyle name="40% - Accent4 10" xfId="632" xr:uid="{00000000-0005-0000-0000-000077020000}"/>
    <cellStyle name="40% - Accent4 11" xfId="633" xr:uid="{00000000-0005-0000-0000-000078020000}"/>
    <cellStyle name="40% - Accent4 12" xfId="634" xr:uid="{00000000-0005-0000-0000-000079020000}"/>
    <cellStyle name="40% - Accent4 13" xfId="635" xr:uid="{00000000-0005-0000-0000-00007A020000}"/>
    <cellStyle name="40% - Accent4 14" xfId="636" xr:uid="{00000000-0005-0000-0000-00007B020000}"/>
    <cellStyle name="40% - Accent4 15" xfId="637" xr:uid="{00000000-0005-0000-0000-00007C020000}"/>
    <cellStyle name="40% - Accent4 2" xfId="638" xr:uid="{00000000-0005-0000-0000-00007D020000}"/>
    <cellStyle name="40% - Accent4 2 2" xfId="639" xr:uid="{00000000-0005-0000-0000-00007E020000}"/>
    <cellStyle name="40% - Accent4 2 2 2" xfId="640" xr:uid="{00000000-0005-0000-0000-00007F020000}"/>
    <cellStyle name="40% - Accent4 2 3" xfId="641" xr:uid="{00000000-0005-0000-0000-000080020000}"/>
    <cellStyle name="40% - Accent4 2 3 2" xfId="642" xr:uid="{00000000-0005-0000-0000-000081020000}"/>
    <cellStyle name="40% - Accent4 2 3 2 2" xfId="643" xr:uid="{00000000-0005-0000-0000-000082020000}"/>
    <cellStyle name="40% - Accent4 2 3 3" xfId="644" xr:uid="{00000000-0005-0000-0000-000083020000}"/>
    <cellStyle name="40% - Accent4 2 3 3 2" xfId="645" xr:uid="{00000000-0005-0000-0000-000084020000}"/>
    <cellStyle name="40% - Accent4 2 3 4" xfId="646" xr:uid="{00000000-0005-0000-0000-000085020000}"/>
    <cellStyle name="40% - Accent4 2 3 5" xfId="647" xr:uid="{00000000-0005-0000-0000-000086020000}"/>
    <cellStyle name="40% - Accent4 2 3 6" xfId="648" xr:uid="{00000000-0005-0000-0000-000087020000}"/>
    <cellStyle name="40% - Accent4 2 4" xfId="649" xr:uid="{00000000-0005-0000-0000-000088020000}"/>
    <cellStyle name="40% - Accent4 2 4 2" xfId="650" xr:uid="{00000000-0005-0000-0000-000089020000}"/>
    <cellStyle name="40% - Accent4 2 4 2 2" xfId="651" xr:uid="{00000000-0005-0000-0000-00008A020000}"/>
    <cellStyle name="40% - Accent4 2 4 3" xfId="652" xr:uid="{00000000-0005-0000-0000-00008B020000}"/>
    <cellStyle name="40% - Accent4 2 4 3 2" xfId="653" xr:uid="{00000000-0005-0000-0000-00008C020000}"/>
    <cellStyle name="40% - Accent4 2 4 4" xfId="654" xr:uid="{00000000-0005-0000-0000-00008D020000}"/>
    <cellStyle name="40% - Accent4 2 4 5" xfId="655" xr:uid="{00000000-0005-0000-0000-00008E020000}"/>
    <cellStyle name="40% - Accent4 2 5" xfId="656" xr:uid="{00000000-0005-0000-0000-00008F020000}"/>
    <cellStyle name="40% - Accent4 2 5 2" xfId="657" xr:uid="{00000000-0005-0000-0000-000090020000}"/>
    <cellStyle name="40% - Accent4 2 5 3" xfId="658" xr:uid="{00000000-0005-0000-0000-000091020000}"/>
    <cellStyle name="40% - Accent4 2 6" xfId="659" xr:uid="{00000000-0005-0000-0000-000092020000}"/>
    <cellStyle name="40% - Accent4 3" xfId="660" xr:uid="{00000000-0005-0000-0000-000093020000}"/>
    <cellStyle name="40% - Accent4 3 2" xfId="661" xr:uid="{00000000-0005-0000-0000-000094020000}"/>
    <cellStyle name="40% - Accent4 3 3" xfId="662" xr:uid="{00000000-0005-0000-0000-000095020000}"/>
    <cellStyle name="40% - Accent4 3 4" xfId="663" xr:uid="{00000000-0005-0000-0000-000096020000}"/>
    <cellStyle name="40% - Accent4 3 5" xfId="664" xr:uid="{00000000-0005-0000-0000-000097020000}"/>
    <cellStyle name="40% - Accent4 4" xfId="665" xr:uid="{00000000-0005-0000-0000-000098020000}"/>
    <cellStyle name="40% - Accent4 4 2" xfId="666" xr:uid="{00000000-0005-0000-0000-000099020000}"/>
    <cellStyle name="40% - Accent4 4 2 2" xfId="667" xr:uid="{00000000-0005-0000-0000-00009A020000}"/>
    <cellStyle name="40% - Accent4 4 2 3" xfId="668" xr:uid="{00000000-0005-0000-0000-00009B020000}"/>
    <cellStyle name="40% - Accent4 4 2 4" xfId="669" xr:uid="{00000000-0005-0000-0000-00009C020000}"/>
    <cellStyle name="40% - Accent4 4 3" xfId="670" xr:uid="{00000000-0005-0000-0000-00009D020000}"/>
    <cellStyle name="40% - Accent4 4 3 2" xfId="671" xr:uid="{00000000-0005-0000-0000-00009E020000}"/>
    <cellStyle name="40% - Accent4 4 3 3" xfId="672" xr:uid="{00000000-0005-0000-0000-00009F020000}"/>
    <cellStyle name="40% - Accent4 4 3 4" xfId="673" xr:uid="{00000000-0005-0000-0000-0000A0020000}"/>
    <cellStyle name="40% - Accent4 4 4" xfId="674" xr:uid="{00000000-0005-0000-0000-0000A1020000}"/>
    <cellStyle name="40% - Accent4 5" xfId="675" xr:uid="{00000000-0005-0000-0000-0000A2020000}"/>
    <cellStyle name="40% - Accent4 5 2" xfId="676" xr:uid="{00000000-0005-0000-0000-0000A3020000}"/>
    <cellStyle name="40% - Accent4 5 2 2" xfId="677" xr:uid="{00000000-0005-0000-0000-0000A4020000}"/>
    <cellStyle name="40% - Accent4 5 2 3" xfId="678" xr:uid="{00000000-0005-0000-0000-0000A5020000}"/>
    <cellStyle name="40% - Accent4 5 3" xfId="679" xr:uid="{00000000-0005-0000-0000-0000A6020000}"/>
    <cellStyle name="40% - Accent4 5 3 2" xfId="680" xr:uid="{00000000-0005-0000-0000-0000A7020000}"/>
    <cellStyle name="40% - Accent4 5 3 3" xfId="681" xr:uid="{00000000-0005-0000-0000-0000A8020000}"/>
    <cellStyle name="40% - Accent4 5 4" xfId="682" xr:uid="{00000000-0005-0000-0000-0000A9020000}"/>
    <cellStyle name="40% - Accent4 5 4 2" xfId="683" xr:uid="{00000000-0005-0000-0000-0000AA020000}"/>
    <cellStyle name="40% - Accent4 5 4 2 2" xfId="684" xr:uid="{00000000-0005-0000-0000-0000AB020000}"/>
    <cellStyle name="40% - Accent4 5 4 3" xfId="685" xr:uid="{00000000-0005-0000-0000-0000AC020000}"/>
    <cellStyle name="40% - Accent4 5 4 3 2" xfId="686" xr:uid="{00000000-0005-0000-0000-0000AD020000}"/>
    <cellStyle name="40% - Accent4 6" xfId="687" xr:uid="{00000000-0005-0000-0000-0000AE020000}"/>
    <cellStyle name="40% - Accent4 6 2" xfId="688" xr:uid="{00000000-0005-0000-0000-0000AF020000}"/>
    <cellStyle name="40% - Accent4 6 3" xfId="689" xr:uid="{00000000-0005-0000-0000-0000B0020000}"/>
    <cellStyle name="40% - Accent4 6 4" xfId="690" xr:uid="{00000000-0005-0000-0000-0000B1020000}"/>
    <cellStyle name="40% - Accent4 7" xfId="691" xr:uid="{00000000-0005-0000-0000-0000B2020000}"/>
    <cellStyle name="40% - Accent4 7 2" xfId="692" xr:uid="{00000000-0005-0000-0000-0000B3020000}"/>
    <cellStyle name="40% - Accent4 7 3" xfId="693" xr:uid="{00000000-0005-0000-0000-0000B4020000}"/>
    <cellStyle name="40% - Accent4 8" xfId="694" xr:uid="{00000000-0005-0000-0000-0000B5020000}"/>
    <cellStyle name="40% - Accent4 8 2" xfId="695" xr:uid="{00000000-0005-0000-0000-0000B6020000}"/>
    <cellStyle name="40% - Accent4 9" xfId="696" xr:uid="{00000000-0005-0000-0000-0000B7020000}"/>
    <cellStyle name="40% - Accent4 9 2" xfId="697" xr:uid="{00000000-0005-0000-0000-0000B8020000}"/>
    <cellStyle name="40% - Accent4 9 3" xfId="698" xr:uid="{00000000-0005-0000-0000-0000B9020000}"/>
    <cellStyle name="40% - Accent4 9 3 2" xfId="699" xr:uid="{00000000-0005-0000-0000-0000BA020000}"/>
    <cellStyle name="40% - Accent4 9 4" xfId="700" xr:uid="{00000000-0005-0000-0000-0000BB020000}"/>
    <cellStyle name="40% - Accent5" xfId="701" builtinId="47" customBuiltin="1"/>
    <cellStyle name="40% - Accent5 10" xfId="702" xr:uid="{00000000-0005-0000-0000-0000BD020000}"/>
    <cellStyle name="40% - Accent5 11" xfId="703" xr:uid="{00000000-0005-0000-0000-0000BE020000}"/>
    <cellStyle name="40% - Accent5 12" xfId="704" xr:uid="{00000000-0005-0000-0000-0000BF020000}"/>
    <cellStyle name="40% - Accent5 13" xfId="705" xr:uid="{00000000-0005-0000-0000-0000C0020000}"/>
    <cellStyle name="40% - Accent5 14" xfId="706" xr:uid="{00000000-0005-0000-0000-0000C1020000}"/>
    <cellStyle name="40% - Accent5 15" xfId="707" xr:uid="{00000000-0005-0000-0000-0000C2020000}"/>
    <cellStyle name="40% - Accent5 2" xfId="708" xr:uid="{00000000-0005-0000-0000-0000C3020000}"/>
    <cellStyle name="40% - Accent5 2 2" xfId="709" xr:uid="{00000000-0005-0000-0000-0000C4020000}"/>
    <cellStyle name="40% - Accent5 2 2 2" xfId="710" xr:uid="{00000000-0005-0000-0000-0000C5020000}"/>
    <cellStyle name="40% - Accent5 2 3" xfId="711" xr:uid="{00000000-0005-0000-0000-0000C6020000}"/>
    <cellStyle name="40% - Accent5 2 3 2" xfId="712" xr:uid="{00000000-0005-0000-0000-0000C7020000}"/>
    <cellStyle name="40% - Accent5 2 3 2 2" xfId="713" xr:uid="{00000000-0005-0000-0000-0000C8020000}"/>
    <cellStyle name="40% - Accent5 2 3 3" xfId="714" xr:uid="{00000000-0005-0000-0000-0000C9020000}"/>
    <cellStyle name="40% - Accent5 2 3 3 2" xfId="715" xr:uid="{00000000-0005-0000-0000-0000CA020000}"/>
    <cellStyle name="40% - Accent5 2 3 4" xfId="716" xr:uid="{00000000-0005-0000-0000-0000CB020000}"/>
    <cellStyle name="40% - Accent5 2 3 5" xfId="717" xr:uid="{00000000-0005-0000-0000-0000CC020000}"/>
    <cellStyle name="40% - Accent5 2 3 6" xfId="718" xr:uid="{00000000-0005-0000-0000-0000CD020000}"/>
    <cellStyle name="40% - Accent5 2 4" xfId="719" xr:uid="{00000000-0005-0000-0000-0000CE020000}"/>
    <cellStyle name="40% - Accent5 2 4 2" xfId="720" xr:uid="{00000000-0005-0000-0000-0000CF020000}"/>
    <cellStyle name="40% - Accent5 2 4 2 2" xfId="721" xr:uid="{00000000-0005-0000-0000-0000D0020000}"/>
    <cellStyle name="40% - Accent5 2 4 3" xfId="722" xr:uid="{00000000-0005-0000-0000-0000D1020000}"/>
    <cellStyle name="40% - Accent5 2 4 3 2" xfId="723" xr:uid="{00000000-0005-0000-0000-0000D2020000}"/>
    <cellStyle name="40% - Accent5 2 4 4" xfId="724" xr:uid="{00000000-0005-0000-0000-0000D3020000}"/>
    <cellStyle name="40% - Accent5 2 4 5" xfId="725" xr:uid="{00000000-0005-0000-0000-0000D4020000}"/>
    <cellStyle name="40% - Accent5 2 5" xfId="726" xr:uid="{00000000-0005-0000-0000-0000D5020000}"/>
    <cellStyle name="40% - Accent5 2 5 2" xfId="727" xr:uid="{00000000-0005-0000-0000-0000D6020000}"/>
    <cellStyle name="40% - Accent5 2 5 3" xfId="728" xr:uid="{00000000-0005-0000-0000-0000D7020000}"/>
    <cellStyle name="40% - Accent5 2 6" xfId="729" xr:uid="{00000000-0005-0000-0000-0000D8020000}"/>
    <cellStyle name="40% - Accent5 3" xfId="730" xr:uid="{00000000-0005-0000-0000-0000D9020000}"/>
    <cellStyle name="40% - Accent5 3 2" xfId="731" xr:uid="{00000000-0005-0000-0000-0000DA020000}"/>
    <cellStyle name="40% - Accent5 3 3" xfId="732" xr:uid="{00000000-0005-0000-0000-0000DB020000}"/>
    <cellStyle name="40% - Accent5 3 4" xfId="733" xr:uid="{00000000-0005-0000-0000-0000DC020000}"/>
    <cellStyle name="40% - Accent5 3 5" xfId="734" xr:uid="{00000000-0005-0000-0000-0000DD020000}"/>
    <cellStyle name="40% - Accent5 4" xfId="735" xr:uid="{00000000-0005-0000-0000-0000DE020000}"/>
    <cellStyle name="40% - Accent5 4 2" xfId="736" xr:uid="{00000000-0005-0000-0000-0000DF020000}"/>
    <cellStyle name="40% - Accent5 4 2 2" xfId="737" xr:uid="{00000000-0005-0000-0000-0000E0020000}"/>
    <cellStyle name="40% - Accent5 4 2 3" xfId="738" xr:uid="{00000000-0005-0000-0000-0000E1020000}"/>
    <cellStyle name="40% - Accent5 4 2 4" xfId="739" xr:uid="{00000000-0005-0000-0000-0000E2020000}"/>
    <cellStyle name="40% - Accent5 4 3" xfId="740" xr:uid="{00000000-0005-0000-0000-0000E3020000}"/>
    <cellStyle name="40% - Accent5 4 3 2" xfId="741" xr:uid="{00000000-0005-0000-0000-0000E4020000}"/>
    <cellStyle name="40% - Accent5 4 3 3" xfId="742" xr:uid="{00000000-0005-0000-0000-0000E5020000}"/>
    <cellStyle name="40% - Accent5 4 3 4" xfId="743" xr:uid="{00000000-0005-0000-0000-0000E6020000}"/>
    <cellStyle name="40% - Accent5 4 4" xfId="744" xr:uid="{00000000-0005-0000-0000-0000E7020000}"/>
    <cellStyle name="40% - Accent5 5" xfId="745" xr:uid="{00000000-0005-0000-0000-0000E8020000}"/>
    <cellStyle name="40% - Accent5 5 2" xfId="746" xr:uid="{00000000-0005-0000-0000-0000E9020000}"/>
    <cellStyle name="40% - Accent5 5 2 2" xfId="747" xr:uid="{00000000-0005-0000-0000-0000EA020000}"/>
    <cellStyle name="40% - Accent5 5 2 3" xfId="748" xr:uid="{00000000-0005-0000-0000-0000EB020000}"/>
    <cellStyle name="40% - Accent5 5 3" xfId="749" xr:uid="{00000000-0005-0000-0000-0000EC020000}"/>
    <cellStyle name="40% - Accent5 5 3 2" xfId="750" xr:uid="{00000000-0005-0000-0000-0000ED020000}"/>
    <cellStyle name="40% - Accent5 5 3 3" xfId="751" xr:uid="{00000000-0005-0000-0000-0000EE020000}"/>
    <cellStyle name="40% - Accent5 5 4" xfId="752" xr:uid="{00000000-0005-0000-0000-0000EF020000}"/>
    <cellStyle name="40% - Accent5 5 4 2" xfId="753" xr:uid="{00000000-0005-0000-0000-0000F0020000}"/>
    <cellStyle name="40% - Accent5 5 4 2 2" xfId="754" xr:uid="{00000000-0005-0000-0000-0000F1020000}"/>
    <cellStyle name="40% - Accent5 5 4 3" xfId="755" xr:uid="{00000000-0005-0000-0000-0000F2020000}"/>
    <cellStyle name="40% - Accent5 5 4 3 2" xfId="756" xr:uid="{00000000-0005-0000-0000-0000F3020000}"/>
    <cellStyle name="40% - Accent5 6" xfId="757" xr:uid="{00000000-0005-0000-0000-0000F4020000}"/>
    <cellStyle name="40% - Accent5 6 2" xfId="758" xr:uid="{00000000-0005-0000-0000-0000F5020000}"/>
    <cellStyle name="40% - Accent5 6 3" xfId="759" xr:uid="{00000000-0005-0000-0000-0000F6020000}"/>
    <cellStyle name="40% - Accent5 6 4" xfId="760" xr:uid="{00000000-0005-0000-0000-0000F7020000}"/>
    <cellStyle name="40% - Accent5 7" xfId="761" xr:uid="{00000000-0005-0000-0000-0000F8020000}"/>
    <cellStyle name="40% - Accent5 7 2" xfId="762" xr:uid="{00000000-0005-0000-0000-0000F9020000}"/>
    <cellStyle name="40% - Accent5 7 3" xfId="763" xr:uid="{00000000-0005-0000-0000-0000FA020000}"/>
    <cellStyle name="40% - Accent5 8" xfId="764" xr:uid="{00000000-0005-0000-0000-0000FB020000}"/>
    <cellStyle name="40% - Accent5 8 2" xfId="765" xr:uid="{00000000-0005-0000-0000-0000FC020000}"/>
    <cellStyle name="40% - Accent5 9" xfId="766" xr:uid="{00000000-0005-0000-0000-0000FD020000}"/>
    <cellStyle name="40% - Accent5 9 2" xfId="767" xr:uid="{00000000-0005-0000-0000-0000FE020000}"/>
    <cellStyle name="40% - Accent5 9 3" xfId="768" xr:uid="{00000000-0005-0000-0000-0000FF020000}"/>
    <cellStyle name="40% - Accent5 9 3 2" xfId="769" xr:uid="{00000000-0005-0000-0000-000000030000}"/>
    <cellStyle name="40% - Accent5 9 4" xfId="770" xr:uid="{00000000-0005-0000-0000-000001030000}"/>
    <cellStyle name="40% - Accent6" xfId="771" builtinId="51" customBuiltin="1"/>
    <cellStyle name="40% - Accent6 10" xfId="772" xr:uid="{00000000-0005-0000-0000-000003030000}"/>
    <cellStyle name="40% - Accent6 11" xfId="773" xr:uid="{00000000-0005-0000-0000-000004030000}"/>
    <cellStyle name="40% - Accent6 12" xfId="774" xr:uid="{00000000-0005-0000-0000-000005030000}"/>
    <cellStyle name="40% - Accent6 13" xfId="775" xr:uid="{00000000-0005-0000-0000-000006030000}"/>
    <cellStyle name="40% - Accent6 14" xfId="776" xr:uid="{00000000-0005-0000-0000-000007030000}"/>
    <cellStyle name="40% - Accent6 15" xfId="777" xr:uid="{00000000-0005-0000-0000-000008030000}"/>
    <cellStyle name="40% - Accent6 2" xfId="778" xr:uid="{00000000-0005-0000-0000-000009030000}"/>
    <cellStyle name="40% - Accent6 2 2" xfId="779" xr:uid="{00000000-0005-0000-0000-00000A030000}"/>
    <cellStyle name="40% - Accent6 2 2 2" xfId="780" xr:uid="{00000000-0005-0000-0000-00000B030000}"/>
    <cellStyle name="40% - Accent6 2 3" xfId="781" xr:uid="{00000000-0005-0000-0000-00000C030000}"/>
    <cellStyle name="40% - Accent6 2 3 2" xfId="782" xr:uid="{00000000-0005-0000-0000-00000D030000}"/>
    <cellStyle name="40% - Accent6 2 3 2 2" xfId="783" xr:uid="{00000000-0005-0000-0000-00000E030000}"/>
    <cellStyle name="40% - Accent6 2 3 3" xfId="784" xr:uid="{00000000-0005-0000-0000-00000F030000}"/>
    <cellStyle name="40% - Accent6 2 3 3 2" xfId="785" xr:uid="{00000000-0005-0000-0000-000010030000}"/>
    <cellStyle name="40% - Accent6 2 3 4" xfId="786" xr:uid="{00000000-0005-0000-0000-000011030000}"/>
    <cellStyle name="40% - Accent6 2 3 5" xfId="787" xr:uid="{00000000-0005-0000-0000-000012030000}"/>
    <cellStyle name="40% - Accent6 2 3 6" xfId="788" xr:uid="{00000000-0005-0000-0000-000013030000}"/>
    <cellStyle name="40% - Accent6 2 4" xfId="789" xr:uid="{00000000-0005-0000-0000-000014030000}"/>
    <cellStyle name="40% - Accent6 2 4 2" xfId="790" xr:uid="{00000000-0005-0000-0000-000015030000}"/>
    <cellStyle name="40% - Accent6 2 4 2 2" xfId="791" xr:uid="{00000000-0005-0000-0000-000016030000}"/>
    <cellStyle name="40% - Accent6 2 4 3" xfId="792" xr:uid="{00000000-0005-0000-0000-000017030000}"/>
    <cellStyle name="40% - Accent6 2 4 3 2" xfId="793" xr:uid="{00000000-0005-0000-0000-000018030000}"/>
    <cellStyle name="40% - Accent6 2 4 4" xfId="794" xr:uid="{00000000-0005-0000-0000-000019030000}"/>
    <cellStyle name="40% - Accent6 2 4 5" xfId="795" xr:uid="{00000000-0005-0000-0000-00001A030000}"/>
    <cellStyle name="40% - Accent6 2 5" xfId="796" xr:uid="{00000000-0005-0000-0000-00001B030000}"/>
    <cellStyle name="40% - Accent6 2 5 2" xfId="797" xr:uid="{00000000-0005-0000-0000-00001C030000}"/>
    <cellStyle name="40% - Accent6 2 5 3" xfId="798" xr:uid="{00000000-0005-0000-0000-00001D030000}"/>
    <cellStyle name="40% - Accent6 2 6" xfId="799" xr:uid="{00000000-0005-0000-0000-00001E030000}"/>
    <cellStyle name="40% - Accent6 3" xfId="800" xr:uid="{00000000-0005-0000-0000-00001F030000}"/>
    <cellStyle name="40% - Accent6 3 2" xfId="801" xr:uid="{00000000-0005-0000-0000-000020030000}"/>
    <cellStyle name="40% - Accent6 3 3" xfId="802" xr:uid="{00000000-0005-0000-0000-000021030000}"/>
    <cellStyle name="40% - Accent6 3 4" xfId="803" xr:uid="{00000000-0005-0000-0000-000022030000}"/>
    <cellStyle name="40% - Accent6 3 5" xfId="804" xr:uid="{00000000-0005-0000-0000-000023030000}"/>
    <cellStyle name="40% - Accent6 4" xfId="805" xr:uid="{00000000-0005-0000-0000-000024030000}"/>
    <cellStyle name="40% - Accent6 4 2" xfId="806" xr:uid="{00000000-0005-0000-0000-000025030000}"/>
    <cellStyle name="40% - Accent6 4 2 2" xfId="807" xr:uid="{00000000-0005-0000-0000-000026030000}"/>
    <cellStyle name="40% - Accent6 4 2 3" xfId="808" xr:uid="{00000000-0005-0000-0000-000027030000}"/>
    <cellStyle name="40% - Accent6 4 2 4" xfId="809" xr:uid="{00000000-0005-0000-0000-000028030000}"/>
    <cellStyle name="40% - Accent6 4 3" xfId="810" xr:uid="{00000000-0005-0000-0000-000029030000}"/>
    <cellStyle name="40% - Accent6 4 3 2" xfId="811" xr:uid="{00000000-0005-0000-0000-00002A030000}"/>
    <cellStyle name="40% - Accent6 4 3 3" xfId="812" xr:uid="{00000000-0005-0000-0000-00002B030000}"/>
    <cellStyle name="40% - Accent6 4 3 4" xfId="813" xr:uid="{00000000-0005-0000-0000-00002C030000}"/>
    <cellStyle name="40% - Accent6 4 4" xfId="814" xr:uid="{00000000-0005-0000-0000-00002D030000}"/>
    <cellStyle name="40% - Accent6 5" xfId="815" xr:uid="{00000000-0005-0000-0000-00002E030000}"/>
    <cellStyle name="40% - Accent6 5 2" xfId="816" xr:uid="{00000000-0005-0000-0000-00002F030000}"/>
    <cellStyle name="40% - Accent6 5 2 2" xfId="817" xr:uid="{00000000-0005-0000-0000-000030030000}"/>
    <cellStyle name="40% - Accent6 5 2 3" xfId="818" xr:uid="{00000000-0005-0000-0000-000031030000}"/>
    <cellStyle name="40% - Accent6 5 3" xfId="819" xr:uid="{00000000-0005-0000-0000-000032030000}"/>
    <cellStyle name="40% - Accent6 5 3 2" xfId="820" xr:uid="{00000000-0005-0000-0000-000033030000}"/>
    <cellStyle name="40% - Accent6 5 3 3" xfId="821" xr:uid="{00000000-0005-0000-0000-000034030000}"/>
    <cellStyle name="40% - Accent6 5 4" xfId="822" xr:uid="{00000000-0005-0000-0000-000035030000}"/>
    <cellStyle name="40% - Accent6 5 4 2" xfId="823" xr:uid="{00000000-0005-0000-0000-000036030000}"/>
    <cellStyle name="40% - Accent6 5 4 2 2" xfId="824" xr:uid="{00000000-0005-0000-0000-000037030000}"/>
    <cellStyle name="40% - Accent6 5 4 3" xfId="825" xr:uid="{00000000-0005-0000-0000-000038030000}"/>
    <cellStyle name="40% - Accent6 5 4 3 2" xfId="826" xr:uid="{00000000-0005-0000-0000-000039030000}"/>
    <cellStyle name="40% - Accent6 6" xfId="827" xr:uid="{00000000-0005-0000-0000-00003A030000}"/>
    <cellStyle name="40% - Accent6 6 2" xfId="828" xr:uid="{00000000-0005-0000-0000-00003B030000}"/>
    <cellStyle name="40% - Accent6 6 3" xfId="829" xr:uid="{00000000-0005-0000-0000-00003C030000}"/>
    <cellStyle name="40% - Accent6 6 4" xfId="830" xr:uid="{00000000-0005-0000-0000-00003D030000}"/>
    <cellStyle name="40% - Accent6 7" xfId="831" xr:uid="{00000000-0005-0000-0000-00003E030000}"/>
    <cellStyle name="40% - Accent6 7 2" xfId="832" xr:uid="{00000000-0005-0000-0000-00003F030000}"/>
    <cellStyle name="40% - Accent6 7 3" xfId="833" xr:uid="{00000000-0005-0000-0000-000040030000}"/>
    <cellStyle name="40% - Accent6 8" xfId="834" xr:uid="{00000000-0005-0000-0000-000041030000}"/>
    <cellStyle name="40% - Accent6 8 2" xfId="835" xr:uid="{00000000-0005-0000-0000-000042030000}"/>
    <cellStyle name="40% - Accent6 9" xfId="836" xr:uid="{00000000-0005-0000-0000-000043030000}"/>
    <cellStyle name="40% - Accent6 9 2" xfId="837" xr:uid="{00000000-0005-0000-0000-000044030000}"/>
    <cellStyle name="40% - Accent6 9 3" xfId="838" xr:uid="{00000000-0005-0000-0000-000045030000}"/>
    <cellStyle name="40% - Accent6 9 3 2" xfId="839" xr:uid="{00000000-0005-0000-0000-000046030000}"/>
    <cellStyle name="40% - Accent6 9 4" xfId="840" xr:uid="{00000000-0005-0000-0000-000047030000}"/>
    <cellStyle name="60% - Accent1" xfId="841" builtinId="32" customBuiltin="1"/>
    <cellStyle name="60% - Accent1 10" xfId="842" xr:uid="{00000000-0005-0000-0000-000049030000}"/>
    <cellStyle name="60% - Accent1 10 2" xfId="843" xr:uid="{00000000-0005-0000-0000-00004A030000}"/>
    <cellStyle name="60% - Accent1 10 3" xfId="844" xr:uid="{00000000-0005-0000-0000-00004B030000}"/>
    <cellStyle name="60% - Accent1 11" xfId="845" xr:uid="{00000000-0005-0000-0000-00004C030000}"/>
    <cellStyle name="60% - Accent1 12" xfId="846" xr:uid="{00000000-0005-0000-0000-00004D030000}"/>
    <cellStyle name="60% - Accent1 13" xfId="847" xr:uid="{00000000-0005-0000-0000-00004E030000}"/>
    <cellStyle name="60% - Accent1 14" xfId="848" xr:uid="{00000000-0005-0000-0000-00004F030000}"/>
    <cellStyle name="60% - Accent1 2" xfId="849" xr:uid="{00000000-0005-0000-0000-000050030000}"/>
    <cellStyle name="60% - Accent1 2 2" xfId="850" xr:uid="{00000000-0005-0000-0000-000051030000}"/>
    <cellStyle name="60% - Accent1 2 2 2" xfId="851" xr:uid="{00000000-0005-0000-0000-000052030000}"/>
    <cellStyle name="60% - Accent1 2 2 3" xfId="852" xr:uid="{00000000-0005-0000-0000-000053030000}"/>
    <cellStyle name="60% - Accent1 2 2 4" xfId="853" xr:uid="{00000000-0005-0000-0000-000054030000}"/>
    <cellStyle name="60% - Accent1 2 2 5" xfId="854" xr:uid="{00000000-0005-0000-0000-000055030000}"/>
    <cellStyle name="60% - Accent1 2 3" xfId="855" xr:uid="{00000000-0005-0000-0000-000056030000}"/>
    <cellStyle name="60% - Accent1 2 3 2" xfId="856" xr:uid="{00000000-0005-0000-0000-000057030000}"/>
    <cellStyle name="60% - Accent1 2 3 2 2" xfId="857" xr:uid="{00000000-0005-0000-0000-000058030000}"/>
    <cellStyle name="60% - Accent1 2 3 3" xfId="858" xr:uid="{00000000-0005-0000-0000-000059030000}"/>
    <cellStyle name="60% - Accent1 2 3 3 2" xfId="859" xr:uid="{00000000-0005-0000-0000-00005A030000}"/>
    <cellStyle name="60% - Accent1 2 4" xfId="860" xr:uid="{00000000-0005-0000-0000-00005B030000}"/>
    <cellStyle name="60% - Accent1 2 5" xfId="861" xr:uid="{00000000-0005-0000-0000-00005C030000}"/>
    <cellStyle name="60% - Accent1 3" xfId="862" xr:uid="{00000000-0005-0000-0000-00005D030000}"/>
    <cellStyle name="60% - Accent1 3 2" xfId="863" xr:uid="{00000000-0005-0000-0000-00005E030000}"/>
    <cellStyle name="60% - Accent1 3 3" xfId="864" xr:uid="{00000000-0005-0000-0000-00005F030000}"/>
    <cellStyle name="60% - Accent1 3 4" xfId="865" xr:uid="{00000000-0005-0000-0000-000060030000}"/>
    <cellStyle name="60% - Accent1 4" xfId="866" xr:uid="{00000000-0005-0000-0000-000061030000}"/>
    <cellStyle name="60% - Accent1 4 2" xfId="867" xr:uid="{00000000-0005-0000-0000-000062030000}"/>
    <cellStyle name="60% - Accent1 4 2 2" xfId="868" xr:uid="{00000000-0005-0000-0000-000063030000}"/>
    <cellStyle name="60% - Accent1 4 3" xfId="869" xr:uid="{00000000-0005-0000-0000-000064030000}"/>
    <cellStyle name="60% - Accent1 4 3 2" xfId="870" xr:uid="{00000000-0005-0000-0000-000065030000}"/>
    <cellStyle name="60% - Accent1 4 4" xfId="871" xr:uid="{00000000-0005-0000-0000-000066030000}"/>
    <cellStyle name="60% - Accent1 5" xfId="872" xr:uid="{00000000-0005-0000-0000-000067030000}"/>
    <cellStyle name="60% - Accent1 5 2" xfId="873" xr:uid="{00000000-0005-0000-0000-000068030000}"/>
    <cellStyle name="60% - Accent1 5 2 2" xfId="874" xr:uid="{00000000-0005-0000-0000-000069030000}"/>
    <cellStyle name="60% - Accent1 5 2 2 2" xfId="875" xr:uid="{00000000-0005-0000-0000-00006A030000}"/>
    <cellStyle name="60% - Accent1 5 2 3" xfId="876" xr:uid="{00000000-0005-0000-0000-00006B030000}"/>
    <cellStyle name="60% - Accent1 5 2 4" xfId="877" xr:uid="{00000000-0005-0000-0000-00006C030000}"/>
    <cellStyle name="60% - Accent1 5 3" xfId="878" xr:uid="{00000000-0005-0000-0000-00006D030000}"/>
    <cellStyle name="60% - Accent1 5 3 2" xfId="879" xr:uid="{00000000-0005-0000-0000-00006E030000}"/>
    <cellStyle name="60% - Accent1 5 3 3" xfId="880" xr:uid="{00000000-0005-0000-0000-00006F030000}"/>
    <cellStyle name="60% - Accent1 5 4" xfId="881" xr:uid="{00000000-0005-0000-0000-000070030000}"/>
    <cellStyle name="60% - Accent1 5 4 2" xfId="882" xr:uid="{00000000-0005-0000-0000-000071030000}"/>
    <cellStyle name="60% - Accent1 5 4 2 2" xfId="883" xr:uid="{00000000-0005-0000-0000-000072030000}"/>
    <cellStyle name="60% - Accent1 5 4 3" xfId="884" xr:uid="{00000000-0005-0000-0000-000073030000}"/>
    <cellStyle name="60% - Accent1 5 4 3 2" xfId="885" xr:uid="{00000000-0005-0000-0000-000074030000}"/>
    <cellStyle name="60% - Accent1 6" xfId="886" xr:uid="{00000000-0005-0000-0000-000075030000}"/>
    <cellStyle name="60% - Accent1 6 2" xfId="887" xr:uid="{00000000-0005-0000-0000-000076030000}"/>
    <cellStyle name="60% - Accent1 6 3" xfId="888" xr:uid="{00000000-0005-0000-0000-000077030000}"/>
    <cellStyle name="60% - Accent1 7" xfId="889" xr:uid="{00000000-0005-0000-0000-000078030000}"/>
    <cellStyle name="60% - Accent1 7 2" xfId="890" xr:uid="{00000000-0005-0000-0000-000079030000}"/>
    <cellStyle name="60% - Accent1 8" xfId="891" xr:uid="{00000000-0005-0000-0000-00007A030000}"/>
    <cellStyle name="60% - Accent1 9" xfId="892" xr:uid="{00000000-0005-0000-0000-00007B030000}"/>
    <cellStyle name="60% - Accent1 9 2" xfId="893" xr:uid="{00000000-0005-0000-0000-00007C030000}"/>
    <cellStyle name="60% - Accent1 9 2 2" xfId="894" xr:uid="{00000000-0005-0000-0000-00007D030000}"/>
    <cellStyle name="60% - Accent1 9 3" xfId="895" xr:uid="{00000000-0005-0000-0000-00007E030000}"/>
    <cellStyle name="60% - Accent2" xfId="896" builtinId="36" customBuiltin="1"/>
    <cellStyle name="60% - Accent2 10" xfId="897" xr:uid="{00000000-0005-0000-0000-000080030000}"/>
    <cellStyle name="60% - Accent2 10 2" xfId="898" xr:uid="{00000000-0005-0000-0000-000081030000}"/>
    <cellStyle name="60% - Accent2 10 3" xfId="899" xr:uid="{00000000-0005-0000-0000-000082030000}"/>
    <cellStyle name="60% - Accent2 11" xfId="900" xr:uid="{00000000-0005-0000-0000-000083030000}"/>
    <cellStyle name="60% - Accent2 12" xfId="901" xr:uid="{00000000-0005-0000-0000-000084030000}"/>
    <cellStyle name="60% - Accent2 13" xfId="902" xr:uid="{00000000-0005-0000-0000-000085030000}"/>
    <cellStyle name="60% - Accent2 14" xfId="903" xr:uid="{00000000-0005-0000-0000-000086030000}"/>
    <cellStyle name="60% - Accent2 2" xfId="904" xr:uid="{00000000-0005-0000-0000-000087030000}"/>
    <cellStyle name="60% - Accent2 2 2" xfId="905" xr:uid="{00000000-0005-0000-0000-000088030000}"/>
    <cellStyle name="60% - Accent2 2 2 2" xfId="906" xr:uid="{00000000-0005-0000-0000-000089030000}"/>
    <cellStyle name="60% - Accent2 2 2 3" xfId="907" xr:uid="{00000000-0005-0000-0000-00008A030000}"/>
    <cellStyle name="60% - Accent2 2 2 4" xfId="908" xr:uid="{00000000-0005-0000-0000-00008B030000}"/>
    <cellStyle name="60% - Accent2 2 2 5" xfId="909" xr:uid="{00000000-0005-0000-0000-00008C030000}"/>
    <cellStyle name="60% - Accent2 2 3" xfId="910" xr:uid="{00000000-0005-0000-0000-00008D030000}"/>
    <cellStyle name="60% - Accent2 2 3 2" xfId="911" xr:uid="{00000000-0005-0000-0000-00008E030000}"/>
    <cellStyle name="60% - Accent2 2 3 2 2" xfId="912" xr:uid="{00000000-0005-0000-0000-00008F030000}"/>
    <cellStyle name="60% - Accent2 2 3 3" xfId="913" xr:uid="{00000000-0005-0000-0000-000090030000}"/>
    <cellStyle name="60% - Accent2 2 3 3 2" xfId="914" xr:uid="{00000000-0005-0000-0000-000091030000}"/>
    <cellStyle name="60% - Accent2 2 4" xfId="915" xr:uid="{00000000-0005-0000-0000-000092030000}"/>
    <cellStyle name="60% - Accent2 2 5" xfId="916" xr:uid="{00000000-0005-0000-0000-000093030000}"/>
    <cellStyle name="60% - Accent2 3" xfId="917" xr:uid="{00000000-0005-0000-0000-000094030000}"/>
    <cellStyle name="60% - Accent2 3 2" xfId="918" xr:uid="{00000000-0005-0000-0000-000095030000}"/>
    <cellStyle name="60% - Accent2 3 3" xfId="919" xr:uid="{00000000-0005-0000-0000-000096030000}"/>
    <cellStyle name="60% - Accent2 3 4" xfId="920" xr:uid="{00000000-0005-0000-0000-000097030000}"/>
    <cellStyle name="60% - Accent2 4" xfId="921" xr:uid="{00000000-0005-0000-0000-000098030000}"/>
    <cellStyle name="60% - Accent2 4 2" xfId="922" xr:uid="{00000000-0005-0000-0000-000099030000}"/>
    <cellStyle name="60% - Accent2 4 2 2" xfId="923" xr:uid="{00000000-0005-0000-0000-00009A030000}"/>
    <cellStyle name="60% - Accent2 4 3" xfId="924" xr:uid="{00000000-0005-0000-0000-00009B030000}"/>
    <cellStyle name="60% - Accent2 4 3 2" xfId="925" xr:uid="{00000000-0005-0000-0000-00009C030000}"/>
    <cellStyle name="60% - Accent2 4 4" xfId="926" xr:uid="{00000000-0005-0000-0000-00009D030000}"/>
    <cellStyle name="60% - Accent2 5" xfId="927" xr:uid="{00000000-0005-0000-0000-00009E030000}"/>
    <cellStyle name="60% - Accent2 5 2" xfId="928" xr:uid="{00000000-0005-0000-0000-00009F030000}"/>
    <cellStyle name="60% - Accent2 5 2 2" xfId="929" xr:uid="{00000000-0005-0000-0000-0000A0030000}"/>
    <cellStyle name="60% - Accent2 5 2 2 2" xfId="930" xr:uid="{00000000-0005-0000-0000-0000A1030000}"/>
    <cellStyle name="60% - Accent2 5 2 3" xfId="931" xr:uid="{00000000-0005-0000-0000-0000A2030000}"/>
    <cellStyle name="60% - Accent2 5 2 4" xfId="932" xr:uid="{00000000-0005-0000-0000-0000A3030000}"/>
    <cellStyle name="60% - Accent2 5 3" xfId="933" xr:uid="{00000000-0005-0000-0000-0000A4030000}"/>
    <cellStyle name="60% - Accent2 5 3 2" xfId="934" xr:uid="{00000000-0005-0000-0000-0000A5030000}"/>
    <cellStyle name="60% - Accent2 5 3 3" xfId="935" xr:uid="{00000000-0005-0000-0000-0000A6030000}"/>
    <cellStyle name="60% - Accent2 5 4" xfId="936" xr:uid="{00000000-0005-0000-0000-0000A7030000}"/>
    <cellStyle name="60% - Accent2 5 4 2" xfId="937" xr:uid="{00000000-0005-0000-0000-0000A8030000}"/>
    <cellStyle name="60% - Accent2 5 4 2 2" xfId="938" xr:uid="{00000000-0005-0000-0000-0000A9030000}"/>
    <cellStyle name="60% - Accent2 5 4 3" xfId="939" xr:uid="{00000000-0005-0000-0000-0000AA030000}"/>
    <cellStyle name="60% - Accent2 5 4 3 2" xfId="940" xr:uid="{00000000-0005-0000-0000-0000AB030000}"/>
    <cellStyle name="60% - Accent2 6" xfId="941" xr:uid="{00000000-0005-0000-0000-0000AC030000}"/>
    <cellStyle name="60% - Accent2 6 2" xfId="942" xr:uid="{00000000-0005-0000-0000-0000AD030000}"/>
    <cellStyle name="60% - Accent2 6 3" xfId="943" xr:uid="{00000000-0005-0000-0000-0000AE030000}"/>
    <cellStyle name="60% - Accent2 7" xfId="944" xr:uid="{00000000-0005-0000-0000-0000AF030000}"/>
    <cellStyle name="60% - Accent2 7 2" xfId="945" xr:uid="{00000000-0005-0000-0000-0000B0030000}"/>
    <cellStyle name="60% - Accent2 8" xfId="946" xr:uid="{00000000-0005-0000-0000-0000B1030000}"/>
    <cellStyle name="60% - Accent2 9" xfId="947" xr:uid="{00000000-0005-0000-0000-0000B2030000}"/>
    <cellStyle name="60% - Accent2 9 2" xfId="948" xr:uid="{00000000-0005-0000-0000-0000B3030000}"/>
    <cellStyle name="60% - Accent2 9 2 2" xfId="949" xr:uid="{00000000-0005-0000-0000-0000B4030000}"/>
    <cellStyle name="60% - Accent2 9 3" xfId="950" xr:uid="{00000000-0005-0000-0000-0000B5030000}"/>
    <cellStyle name="60% - Accent3" xfId="951" builtinId="40" customBuiltin="1"/>
    <cellStyle name="60% - Accent3 10" xfId="952" xr:uid="{00000000-0005-0000-0000-0000B7030000}"/>
    <cellStyle name="60% - Accent3 10 2" xfId="953" xr:uid="{00000000-0005-0000-0000-0000B8030000}"/>
    <cellStyle name="60% - Accent3 10 3" xfId="954" xr:uid="{00000000-0005-0000-0000-0000B9030000}"/>
    <cellStyle name="60% - Accent3 11" xfId="955" xr:uid="{00000000-0005-0000-0000-0000BA030000}"/>
    <cellStyle name="60% - Accent3 12" xfId="956" xr:uid="{00000000-0005-0000-0000-0000BB030000}"/>
    <cellStyle name="60% - Accent3 13" xfId="957" xr:uid="{00000000-0005-0000-0000-0000BC030000}"/>
    <cellStyle name="60% - Accent3 14" xfId="958" xr:uid="{00000000-0005-0000-0000-0000BD030000}"/>
    <cellStyle name="60% - Accent3 2" xfId="959" xr:uid="{00000000-0005-0000-0000-0000BE030000}"/>
    <cellStyle name="60% - Accent3 2 2" xfId="960" xr:uid="{00000000-0005-0000-0000-0000BF030000}"/>
    <cellStyle name="60% - Accent3 2 2 2" xfId="961" xr:uid="{00000000-0005-0000-0000-0000C0030000}"/>
    <cellStyle name="60% - Accent3 2 2 3" xfId="962" xr:uid="{00000000-0005-0000-0000-0000C1030000}"/>
    <cellStyle name="60% - Accent3 2 2 4" xfId="963" xr:uid="{00000000-0005-0000-0000-0000C2030000}"/>
    <cellStyle name="60% - Accent3 2 2 5" xfId="964" xr:uid="{00000000-0005-0000-0000-0000C3030000}"/>
    <cellStyle name="60% - Accent3 2 3" xfId="965" xr:uid="{00000000-0005-0000-0000-0000C4030000}"/>
    <cellStyle name="60% - Accent3 2 3 2" xfId="966" xr:uid="{00000000-0005-0000-0000-0000C5030000}"/>
    <cellStyle name="60% - Accent3 2 3 2 2" xfId="967" xr:uid="{00000000-0005-0000-0000-0000C6030000}"/>
    <cellStyle name="60% - Accent3 2 3 3" xfId="968" xr:uid="{00000000-0005-0000-0000-0000C7030000}"/>
    <cellStyle name="60% - Accent3 2 3 3 2" xfId="969" xr:uid="{00000000-0005-0000-0000-0000C8030000}"/>
    <cellStyle name="60% - Accent3 2 4" xfId="970" xr:uid="{00000000-0005-0000-0000-0000C9030000}"/>
    <cellStyle name="60% - Accent3 2 5" xfId="971" xr:uid="{00000000-0005-0000-0000-0000CA030000}"/>
    <cellStyle name="60% - Accent3 3" xfId="972" xr:uid="{00000000-0005-0000-0000-0000CB030000}"/>
    <cellStyle name="60% - Accent3 3 2" xfId="973" xr:uid="{00000000-0005-0000-0000-0000CC030000}"/>
    <cellStyle name="60% - Accent3 3 3" xfId="974" xr:uid="{00000000-0005-0000-0000-0000CD030000}"/>
    <cellStyle name="60% - Accent3 3 4" xfId="975" xr:uid="{00000000-0005-0000-0000-0000CE030000}"/>
    <cellStyle name="60% - Accent3 4" xfId="976" xr:uid="{00000000-0005-0000-0000-0000CF030000}"/>
    <cellStyle name="60% - Accent3 4 2" xfId="977" xr:uid="{00000000-0005-0000-0000-0000D0030000}"/>
    <cellStyle name="60% - Accent3 4 2 2" xfId="978" xr:uid="{00000000-0005-0000-0000-0000D1030000}"/>
    <cellStyle name="60% - Accent3 4 3" xfId="979" xr:uid="{00000000-0005-0000-0000-0000D2030000}"/>
    <cellStyle name="60% - Accent3 4 3 2" xfId="980" xr:uid="{00000000-0005-0000-0000-0000D3030000}"/>
    <cellStyle name="60% - Accent3 4 4" xfId="981" xr:uid="{00000000-0005-0000-0000-0000D4030000}"/>
    <cellStyle name="60% - Accent3 5" xfId="982" xr:uid="{00000000-0005-0000-0000-0000D5030000}"/>
    <cellStyle name="60% - Accent3 5 2" xfId="983" xr:uid="{00000000-0005-0000-0000-0000D6030000}"/>
    <cellStyle name="60% - Accent3 5 2 2" xfId="984" xr:uid="{00000000-0005-0000-0000-0000D7030000}"/>
    <cellStyle name="60% - Accent3 5 2 2 2" xfId="985" xr:uid="{00000000-0005-0000-0000-0000D8030000}"/>
    <cellStyle name="60% - Accent3 5 2 3" xfId="986" xr:uid="{00000000-0005-0000-0000-0000D9030000}"/>
    <cellStyle name="60% - Accent3 5 2 4" xfId="987" xr:uid="{00000000-0005-0000-0000-0000DA030000}"/>
    <cellStyle name="60% - Accent3 5 3" xfId="988" xr:uid="{00000000-0005-0000-0000-0000DB030000}"/>
    <cellStyle name="60% - Accent3 5 3 2" xfId="989" xr:uid="{00000000-0005-0000-0000-0000DC030000}"/>
    <cellStyle name="60% - Accent3 5 3 3" xfId="990" xr:uid="{00000000-0005-0000-0000-0000DD030000}"/>
    <cellStyle name="60% - Accent3 5 4" xfId="991" xr:uid="{00000000-0005-0000-0000-0000DE030000}"/>
    <cellStyle name="60% - Accent3 5 4 2" xfId="992" xr:uid="{00000000-0005-0000-0000-0000DF030000}"/>
    <cellStyle name="60% - Accent3 5 4 2 2" xfId="993" xr:uid="{00000000-0005-0000-0000-0000E0030000}"/>
    <cellStyle name="60% - Accent3 5 4 3" xfId="994" xr:uid="{00000000-0005-0000-0000-0000E1030000}"/>
    <cellStyle name="60% - Accent3 5 4 3 2" xfId="995" xr:uid="{00000000-0005-0000-0000-0000E2030000}"/>
    <cellStyle name="60% - Accent3 6" xfId="996" xr:uid="{00000000-0005-0000-0000-0000E3030000}"/>
    <cellStyle name="60% - Accent3 6 2" xfId="997" xr:uid="{00000000-0005-0000-0000-0000E4030000}"/>
    <cellStyle name="60% - Accent3 6 3" xfId="998" xr:uid="{00000000-0005-0000-0000-0000E5030000}"/>
    <cellStyle name="60% - Accent3 7" xfId="999" xr:uid="{00000000-0005-0000-0000-0000E6030000}"/>
    <cellStyle name="60% - Accent3 7 2" xfId="1000" xr:uid="{00000000-0005-0000-0000-0000E7030000}"/>
    <cellStyle name="60% - Accent3 8" xfId="1001" xr:uid="{00000000-0005-0000-0000-0000E8030000}"/>
    <cellStyle name="60% - Accent3 9" xfId="1002" xr:uid="{00000000-0005-0000-0000-0000E9030000}"/>
    <cellStyle name="60% - Accent3 9 2" xfId="1003" xr:uid="{00000000-0005-0000-0000-0000EA030000}"/>
    <cellStyle name="60% - Accent3 9 2 2" xfId="1004" xr:uid="{00000000-0005-0000-0000-0000EB030000}"/>
    <cellStyle name="60% - Accent3 9 3" xfId="1005" xr:uid="{00000000-0005-0000-0000-0000EC030000}"/>
    <cellStyle name="60% - Accent4" xfId="1006" builtinId="44" customBuiltin="1"/>
    <cellStyle name="60% - Accent4 10" xfId="1007" xr:uid="{00000000-0005-0000-0000-0000EE030000}"/>
    <cellStyle name="60% - Accent4 10 2" xfId="1008" xr:uid="{00000000-0005-0000-0000-0000EF030000}"/>
    <cellStyle name="60% - Accent4 10 3" xfId="1009" xr:uid="{00000000-0005-0000-0000-0000F0030000}"/>
    <cellStyle name="60% - Accent4 11" xfId="1010" xr:uid="{00000000-0005-0000-0000-0000F1030000}"/>
    <cellStyle name="60% - Accent4 12" xfId="1011" xr:uid="{00000000-0005-0000-0000-0000F2030000}"/>
    <cellStyle name="60% - Accent4 13" xfId="1012" xr:uid="{00000000-0005-0000-0000-0000F3030000}"/>
    <cellStyle name="60% - Accent4 14" xfId="1013" xr:uid="{00000000-0005-0000-0000-0000F4030000}"/>
    <cellStyle name="60% - Accent4 2" xfId="1014" xr:uid="{00000000-0005-0000-0000-0000F5030000}"/>
    <cellStyle name="60% - Accent4 2 2" xfId="1015" xr:uid="{00000000-0005-0000-0000-0000F6030000}"/>
    <cellStyle name="60% - Accent4 2 2 2" xfId="1016" xr:uid="{00000000-0005-0000-0000-0000F7030000}"/>
    <cellStyle name="60% - Accent4 2 2 3" xfId="1017" xr:uid="{00000000-0005-0000-0000-0000F8030000}"/>
    <cellStyle name="60% - Accent4 2 2 4" xfId="1018" xr:uid="{00000000-0005-0000-0000-0000F9030000}"/>
    <cellStyle name="60% - Accent4 2 2 5" xfId="1019" xr:uid="{00000000-0005-0000-0000-0000FA030000}"/>
    <cellStyle name="60% - Accent4 2 3" xfId="1020" xr:uid="{00000000-0005-0000-0000-0000FB030000}"/>
    <cellStyle name="60% - Accent4 2 3 2" xfId="1021" xr:uid="{00000000-0005-0000-0000-0000FC030000}"/>
    <cellStyle name="60% - Accent4 2 3 2 2" xfId="1022" xr:uid="{00000000-0005-0000-0000-0000FD030000}"/>
    <cellStyle name="60% - Accent4 2 3 3" xfId="1023" xr:uid="{00000000-0005-0000-0000-0000FE030000}"/>
    <cellStyle name="60% - Accent4 2 3 3 2" xfId="1024" xr:uid="{00000000-0005-0000-0000-0000FF030000}"/>
    <cellStyle name="60% - Accent4 2 4" xfId="1025" xr:uid="{00000000-0005-0000-0000-000000040000}"/>
    <cellStyle name="60% - Accent4 2 5" xfId="1026" xr:uid="{00000000-0005-0000-0000-000001040000}"/>
    <cellStyle name="60% - Accent4 3" xfId="1027" xr:uid="{00000000-0005-0000-0000-000002040000}"/>
    <cellStyle name="60% - Accent4 3 2" xfId="1028" xr:uid="{00000000-0005-0000-0000-000003040000}"/>
    <cellStyle name="60% - Accent4 3 3" xfId="1029" xr:uid="{00000000-0005-0000-0000-000004040000}"/>
    <cellStyle name="60% - Accent4 3 4" xfId="1030" xr:uid="{00000000-0005-0000-0000-000005040000}"/>
    <cellStyle name="60% - Accent4 4" xfId="1031" xr:uid="{00000000-0005-0000-0000-000006040000}"/>
    <cellStyle name="60% - Accent4 4 2" xfId="1032" xr:uid="{00000000-0005-0000-0000-000007040000}"/>
    <cellStyle name="60% - Accent4 4 2 2" xfId="1033" xr:uid="{00000000-0005-0000-0000-000008040000}"/>
    <cellStyle name="60% - Accent4 4 3" xfId="1034" xr:uid="{00000000-0005-0000-0000-000009040000}"/>
    <cellStyle name="60% - Accent4 4 3 2" xfId="1035" xr:uid="{00000000-0005-0000-0000-00000A040000}"/>
    <cellStyle name="60% - Accent4 4 4" xfId="1036" xr:uid="{00000000-0005-0000-0000-00000B040000}"/>
    <cellStyle name="60% - Accent4 5" xfId="1037" xr:uid="{00000000-0005-0000-0000-00000C040000}"/>
    <cellStyle name="60% - Accent4 5 2" xfId="1038" xr:uid="{00000000-0005-0000-0000-00000D040000}"/>
    <cellStyle name="60% - Accent4 5 2 2" xfId="1039" xr:uid="{00000000-0005-0000-0000-00000E040000}"/>
    <cellStyle name="60% - Accent4 5 2 2 2" xfId="1040" xr:uid="{00000000-0005-0000-0000-00000F040000}"/>
    <cellStyle name="60% - Accent4 5 2 3" xfId="1041" xr:uid="{00000000-0005-0000-0000-000010040000}"/>
    <cellStyle name="60% - Accent4 5 2 4" xfId="1042" xr:uid="{00000000-0005-0000-0000-000011040000}"/>
    <cellStyle name="60% - Accent4 5 3" xfId="1043" xr:uid="{00000000-0005-0000-0000-000012040000}"/>
    <cellStyle name="60% - Accent4 5 3 2" xfId="1044" xr:uid="{00000000-0005-0000-0000-000013040000}"/>
    <cellStyle name="60% - Accent4 5 3 3" xfId="1045" xr:uid="{00000000-0005-0000-0000-000014040000}"/>
    <cellStyle name="60% - Accent4 5 4" xfId="1046" xr:uid="{00000000-0005-0000-0000-000015040000}"/>
    <cellStyle name="60% - Accent4 5 4 2" xfId="1047" xr:uid="{00000000-0005-0000-0000-000016040000}"/>
    <cellStyle name="60% - Accent4 5 4 2 2" xfId="1048" xr:uid="{00000000-0005-0000-0000-000017040000}"/>
    <cellStyle name="60% - Accent4 5 4 3" xfId="1049" xr:uid="{00000000-0005-0000-0000-000018040000}"/>
    <cellStyle name="60% - Accent4 5 4 3 2" xfId="1050" xr:uid="{00000000-0005-0000-0000-000019040000}"/>
    <cellStyle name="60% - Accent4 6" xfId="1051" xr:uid="{00000000-0005-0000-0000-00001A040000}"/>
    <cellStyle name="60% - Accent4 6 2" xfId="1052" xr:uid="{00000000-0005-0000-0000-00001B040000}"/>
    <cellStyle name="60% - Accent4 6 3" xfId="1053" xr:uid="{00000000-0005-0000-0000-00001C040000}"/>
    <cellStyle name="60% - Accent4 7" xfId="1054" xr:uid="{00000000-0005-0000-0000-00001D040000}"/>
    <cellStyle name="60% - Accent4 7 2" xfId="1055" xr:uid="{00000000-0005-0000-0000-00001E040000}"/>
    <cellStyle name="60% - Accent4 8" xfId="1056" xr:uid="{00000000-0005-0000-0000-00001F040000}"/>
    <cellStyle name="60% - Accent4 9" xfId="1057" xr:uid="{00000000-0005-0000-0000-000020040000}"/>
    <cellStyle name="60% - Accent4 9 2" xfId="1058" xr:uid="{00000000-0005-0000-0000-000021040000}"/>
    <cellStyle name="60% - Accent4 9 2 2" xfId="1059" xr:uid="{00000000-0005-0000-0000-000022040000}"/>
    <cellStyle name="60% - Accent4 9 3" xfId="1060" xr:uid="{00000000-0005-0000-0000-000023040000}"/>
    <cellStyle name="60% - Accent5" xfId="1061" builtinId="48" customBuiltin="1"/>
    <cellStyle name="60% - Accent5 10" xfId="1062" xr:uid="{00000000-0005-0000-0000-000025040000}"/>
    <cellStyle name="60% - Accent5 10 2" xfId="1063" xr:uid="{00000000-0005-0000-0000-000026040000}"/>
    <cellStyle name="60% - Accent5 10 3" xfId="1064" xr:uid="{00000000-0005-0000-0000-000027040000}"/>
    <cellStyle name="60% - Accent5 11" xfId="1065" xr:uid="{00000000-0005-0000-0000-000028040000}"/>
    <cellStyle name="60% - Accent5 12" xfId="1066" xr:uid="{00000000-0005-0000-0000-000029040000}"/>
    <cellStyle name="60% - Accent5 13" xfId="1067" xr:uid="{00000000-0005-0000-0000-00002A040000}"/>
    <cellStyle name="60% - Accent5 14" xfId="1068" xr:uid="{00000000-0005-0000-0000-00002B040000}"/>
    <cellStyle name="60% - Accent5 2" xfId="1069" xr:uid="{00000000-0005-0000-0000-00002C040000}"/>
    <cellStyle name="60% - Accent5 2 2" xfId="1070" xr:uid="{00000000-0005-0000-0000-00002D040000}"/>
    <cellStyle name="60% - Accent5 2 2 2" xfId="1071" xr:uid="{00000000-0005-0000-0000-00002E040000}"/>
    <cellStyle name="60% - Accent5 2 2 3" xfId="1072" xr:uid="{00000000-0005-0000-0000-00002F040000}"/>
    <cellStyle name="60% - Accent5 2 2 4" xfId="1073" xr:uid="{00000000-0005-0000-0000-000030040000}"/>
    <cellStyle name="60% - Accent5 2 2 5" xfId="1074" xr:uid="{00000000-0005-0000-0000-000031040000}"/>
    <cellStyle name="60% - Accent5 2 3" xfId="1075" xr:uid="{00000000-0005-0000-0000-000032040000}"/>
    <cellStyle name="60% - Accent5 2 3 2" xfId="1076" xr:uid="{00000000-0005-0000-0000-000033040000}"/>
    <cellStyle name="60% - Accent5 2 3 2 2" xfId="1077" xr:uid="{00000000-0005-0000-0000-000034040000}"/>
    <cellStyle name="60% - Accent5 2 3 3" xfId="1078" xr:uid="{00000000-0005-0000-0000-000035040000}"/>
    <cellStyle name="60% - Accent5 2 3 3 2" xfId="1079" xr:uid="{00000000-0005-0000-0000-000036040000}"/>
    <cellStyle name="60% - Accent5 2 4" xfId="1080" xr:uid="{00000000-0005-0000-0000-000037040000}"/>
    <cellStyle name="60% - Accent5 2 5" xfId="1081" xr:uid="{00000000-0005-0000-0000-000038040000}"/>
    <cellStyle name="60% - Accent5 3" xfId="1082" xr:uid="{00000000-0005-0000-0000-000039040000}"/>
    <cellStyle name="60% - Accent5 3 2" xfId="1083" xr:uid="{00000000-0005-0000-0000-00003A040000}"/>
    <cellStyle name="60% - Accent5 3 3" xfId="1084" xr:uid="{00000000-0005-0000-0000-00003B040000}"/>
    <cellStyle name="60% - Accent5 3 4" xfId="1085" xr:uid="{00000000-0005-0000-0000-00003C040000}"/>
    <cellStyle name="60% - Accent5 4" xfId="1086" xr:uid="{00000000-0005-0000-0000-00003D040000}"/>
    <cellStyle name="60% - Accent5 4 2" xfId="1087" xr:uid="{00000000-0005-0000-0000-00003E040000}"/>
    <cellStyle name="60% - Accent5 4 2 2" xfId="1088" xr:uid="{00000000-0005-0000-0000-00003F040000}"/>
    <cellStyle name="60% - Accent5 4 3" xfId="1089" xr:uid="{00000000-0005-0000-0000-000040040000}"/>
    <cellStyle name="60% - Accent5 4 3 2" xfId="1090" xr:uid="{00000000-0005-0000-0000-000041040000}"/>
    <cellStyle name="60% - Accent5 4 4" xfId="1091" xr:uid="{00000000-0005-0000-0000-000042040000}"/>
    <cellStyle name="60% - Accent5 5" xfId="1092" xr:uid="{00000000-0005-0000-0000-000043040000}"/>
    <cellStyle name="60% - Accent5 5 2" xfId="1093" xr:uid="{00000000-0005-0000-0000-000044040000}"/>
    <cellStyle name="60% - Accent5 5 2 2" xfId="1094" xr:uid="{00000000-0005-0000-0000-000045040000}"/>
    <cellStyle name="60% - Accent5 5 2 2 2" xfId="1095" xr:uid="{00000000-0005-0000-0000-000046040000}"/>
    <cellStyle name="60% - Accent5 5 2 3" xfId="1096" xr:uid="{00000000-0005-0000-0000-000047040000}"/>
    <cellStyle name="60% - Accent5 5 2 4" xfId="1097" xr:uid="{00000000-0005-0000-0000-000048040000}"/>
    <cellStyle name="60% - Accent5 5 3" xfId="1098" xr:uid="{00000000-0005-0000-0000-000049040000}"/>
    <cellStyle name="60% - Accent5 5 3 2" xfId="1099" xr:uid="{00000000-0005-0000-0000-00004A040000}"/>
    <cellStyle name="60% - Accent5 5 3 3" xfId="1100" xr:uid="{00000000-0005-0000-0000-00004B040000}"/>
    <cellStyle name="60% - Accent5 5 4" xfId="1101" xr:uid="{00000000-0005-0000-0000-00004C040000}"/>
    <cellStyle name="60% - Accent5 5 4 2" xfId="1102" xr:uid="{00000000-0005-0000-0000-00004D040000}"/>
    <cellStyle name="60% - Accent5 5 4 2 2" xfId="1103" xr:uid="{00000000-0005-0000-0000-00004E040000}"/>
    <cellStyle name="60% - Accent5 5 4 3" xfId="1104" xr:uid="{00000000-0005-0000-0000-00004F040000}"/>
    <cellStyle name="60% - Accent5 5 4 3 2" xfId="1105" xr:uid="{00000000-0005-0000-0000-000050040000}"/>
    <cellStyle name="60% - Accent5 6" xfId="1106" xr:uid="{00000000-0005-0000-0000-000051040000}"/>
    <cellStyle name="60% - Accent5 6 2" xfId="1107" xr:uid="{00000000-0005-0000-0000-000052040000}"/>
    <cellStyle name="60% - Accent5 6 3" xfId="1108" xr:uid="{00000000-0005-0000-0000-000053040000}"/>
    <cellStyle name="60% - Accent5 7" xfId="1109" xr:uid="{00000000-0005-0000-0000-000054040000}"/>
    <cellStyle name="60% - Accent5 7 2" xfId="1110" xr:uid="{00000000-0005-0000-0000-000055040000}"/>
    <cellStyle name="60% - Accent5 8" xfId="1111" xr:uid="{00000000-0005-0000-0000-000056040000}"/>
    <cellStyle name="60% - Accent5 9" xfId="1112" xr:uid="{00000000-0005-0000-0000-000057040000}"/>
    <cellStyle name="60% - Accent5 9 2" xfId="1113" xr:uid="{00000000-0005-0000-0000-000058040000}"/>
    <cellStyle name="60% - Accent5 9 2 2" xfId="1114" xr:uid="{00000000-0005-0000-0000-000059040000}"/>
    <cellStyle name="60% - Accent5 9 3" xfId="1115" xr:uid="{00000000-0005-0000-0000-00005A040000}"/>
    <cellStyle name="60% - Accent6" xfId="1116" builtinId="52" customBuiltin="1"/>
    <cellStyle name="60% - Accent6 10" xfId="1117" xr:uid="{00000000-0005-0000-0000-00005C040000}"/>
    <cellStyle name="60% - Accent6 10 2" xfId="1118" xr:uid="{00000000-0005-0000-0000-00005D040000}"/>
    <cellStyle name="60% - Accent6 10 3" xfId="1119" xr:uid="{00000000-0005-0000-0000-00005E040000}"/>
    <cellStyle name="60% - Accent6 11" xfId="1120" xr:uid="{00000000-0005-0000-0000-00005F040000}"/>
    <cellStyle name="60% - Accent6 12" xfId="1121" xr:uid="{00000000-0005-0000-0000-000060040000}"/>
    <cellStyle name="60% - Accent6 13" xfId="1122" xr:uid="{00000000-0005-0000-0000-000061040000}"/>
    <cellStyle name="60% - Accent6 14" xfId="1123" xr:uid="{00000000-0005-0000-0000-000062040000}"/>
    <cellStyle name="60% - Accent6 2" xfId="1124" xr:uid="{00000000-0005-0000-0000-000063040000}"/>
    <cellStyle name="60% - Accent6 2 2" xfId="1125" xr:uid="{00000000-0005-0000-0000-000064040000}"/>
    <cellStyle name="60% - Accent6 2 2 2" xfId="1126" xr:uid="{00000000-0005-0000-0000-000065040000}"/>
    <cellStyle name="60% - Accent6 2 2 3" xfId="1127" xr:uid="{00000000-0005-0000-0000-000066040000}"/>
    <cellStyle name="60% - Accent6 2 2 4" xfId="1128" xr:uid="{00000000-0005-0000-0000-000067040000}"/>
    <cellStyle name="60% - Accent6 2 2 5" xfId="1129" xr:uid="{00000000-0005-0000-0000-000068040000}"/>
    <cellStyle name="60% - Accent6 2 3" xfId="1130" xr:uid="{00000000-0005-0000-0000-000069040000}"/>
    <cellStyle name="60% - Accent6 2 3 2" xfId="1131" xr:uid="{00000000-0005-0000-0000-00006A040000}"/>
    <cellStyle name="60% - Accent6 2 3 2 2" xfId="1132" xr:uid="{00000000-0005-0000-0000-00006B040000}"/>
    <cellStyle name="60% - Accent6 2 3 3" xfId="1133" xr:uid="{00000000-0005-0000-0000-00006C040000}"/>
    <cellStyle name="60% - Accent6 2 3 3 2" xfId="1134" xr:uid="{00000000-0005-0000-0000-00006D040000}"/>
    <cellStyle name="60% - Accent6 2 4" xfId="1135" xr:uid="{00000000-0005-0000-0000-00006E040000}"/>
    <cellStyle name="60% - Accent6 2 5" xfId="1136" xr:uid="{00000000-0005-0000-0000-00006F040000}"/>
    <cellStyle name="60% - Accent6 3" xfId="1137" xr:uid="{00000000-0005-0000-0000-000070040000}"/>
    <cellStyle name="60% - Accent6 3 2" xfId="1138" xr:uid="{00000000-0005-0000-0000-000071040000}"/>
    <cellStyle name="60% - Accent6 3 3" xfId="1139" xr:uid="{00000000-0005-0000-0000-000072040000}"/>
    <cellStyle name="60% - Accent6 3 4" xfId="1140" xr:uid="{00000000-0005-0000-0000-000073040000}"/>
    <cellStyle name="60% - Accent6 4" xfId="1141" xr:uid="{00000000-0005-0000-0000-000074040000}"/>
    <cellStyle name="60% - Accent6 4 2" xfId="1142" xr:uid="{00000000-0005-0000-0000-000075040000}"/>
    <cellStyle name="60% - Accent6 4 2 2" xfId="1143" xr:uid="{00000000-0005-0000-0000-000076040000}"/>
    <cellStyle name="60% - Accent6 4 3" xfId="1144" xr:uid="{00000000-0005-0000-0000-000077040000}"/>
    <cellStyle name="60% - Accent6 4 3 2" xfId="1145" xr:uid="{00000000-0005-0000-0000-000078040000}"/>
    <cellStyle name="60% - Accent6 4 4" xfId="1146" xr:uid="{00000000-0005-0000-0000-000079040000}"/>
    <cellStyle name="60% - Accent6 5" xfId="1147" xr:uid="{00000000-0005-0000-0000-00007A040000}"/>
    <cellStyle name="60% - Accent6 5 2" xfId="1148" xr:uid="{00000000-0005-0000-0000-00007B040000}"/>
    <cellStyle name="60% - Accent6 5 2 2" xfId="1149" xr:uid="{00000000-0005-0000-0000-00007C040000}"/>
    <cellStyle name="60% - Accent6 5 2 2 2" xfId="1150" xr:uid="{00000000-0005-0000-0000-00007D040000}"/>
    <cellStyle name="60% - Accent6 5 2 3" xfId="1151" xr:uid="{00000000-0005-0000-0000-00007E040000}"/>
    <cellStyle name="60% - Accent6 5 2 4" xfId="1152" xr:uid="{00000000-0005-0000-0000-00007F040000}"/>
    <cellStyle name="60% - Accent6 5 3" xfId="1153" xr:uid="{00000000-0005-0000-0000-000080040000}"/>
    <cellStyle name="60% - Accent6 5 3 2" xfId="1154" xr:uid="{00000000-0005-0000-0000-000081040000}"/>
    <cellStyle name="60% - Accent6 5 3 3" xfId="1155" xr:uid="{00000000-0005-0000-0000-000082040000}"/>
    <cellStyle name="60% - Accent6 5 4" xfId="1156" xr:uid="{00000000-0005-0000-0000-000083040000}"/>
    <cellStyle name="60% - Accent6 5 4 2" xfId="1157" xr:uid="{00000000-0005-0000-0000-000084040000}"/>
    <cellStyle name="60% - Accent6 5 4 2 2" xfId="1158" xr:uid="{00000000-0005-0000-0000-000085040000}"/>
    <cellStyle name="60% - Accent6 5 4 3" xfId="1159" xr:uid="{00000000-0005-0000-0000-000086040000}"/>
    <cellStyle name="60% - Accent6 5 4 3 2" xfId="1160" xr:uid="{00000000-0005-0000-0000-000087040000}"/>
    <cellStyle name="60% - Accent6 6" xfId="1161" xr:uid="{00000000-0005-0000-0000-000088040000}"/>
    <cellStyle name="60% - Accent6 6 2" xfId="1162" xr:uid="{00000000-0005-0000-0000-000089040000}"/>
    <cellStyle name="60% - Accent6 6 3" xfId="1163" xr:uid="{00000000-0005-0000-0000-00008A040000}"/>
    <cellStyle name="60% - Accent6 7" xfId="1164" xr:uid="{00000000-0005-0000-0000-00008B040000}"/>
    <cellStyle name="60% - Accent6 7 2" xfId="1165" xr:uid="{00000000-0005-0000-0000-00008C040000}"/>
    <cellStyle name="60% - Accent6 8" xfId="1166" xr:uid="{00000000-0005-0000-0000-00008D040000}"/>
    <cellStyle name="60% - Accent6 9" xfId="1167" xr:uid="{00000000-0005-0000-0000-00008E040000}"/>
    <cellStyle name="60% - Accent6 9 2" xfId="1168" xr:uid="{00000000-0005-0000-0000-00008F040000}"/>
    <cellStyle name="60% - Accent6 9 2 2" xfId="1169" xr:uid="{00000000-0005-0000-0000-000090040000}"/>
    <cellStyle name="60% - Accent6 9 3" xfId="1170" xr:uid="{00000000-0005-0000-0000-000091040000}"/>
    <cellStyle name="Accent1" xfId="1171" builtinId="29" customBuiltin="1"/>
    <cellStyle name="Accent1 10" xfId="1172" xr:uid="{00000000-0005-0000-0000-000093040000}"/>
    <cellStyle name="Accent1 10 2" xfId="1173" xr:uid="{00000000-0005-0000-0000-000094040000}"/>
    <cellStyle name="Accent1 10 3" xfId="1174" xr:uid="{00000000-0005-0000-0000-000095040000}"/>
    <cellStyle name="Accent1 11" xfId="1175" xr:uid="{00000000-0005-0000-0000-000096040000}"/>
    <cellStyle name="Accent1 12" xfId="1176" xr:uid="{00000000-0005-0000-0000-000097040000}"/>
    <cellStyle name="Accent1 13" xfId="1177" xr:uid="{00000000-0005-0000-0000-000098040000}"/>
    <cellStyle name="Accent1 14" xfId="1178" xr:uid="{00000000-0005-0000-0000-000099040000}"/>
    <cellStyle name="Accent1 2" xfId="1179" xr:uid="{00000000-0005-0000-0000-00009A040000}"/>
    <cellStyle name="Accent1 2 2" xfId="1180" xr:uid="{00000000-0005-0000-0000-00009B040000}"/>
    <cellStyle name="Accent1 2 2 2" xfId="1181" xr:uid="{00000000-0005-0000-0000-00009C040000}"/>
    <cellStyle name="Accent1 2 2 3" xfId="1182" xr:uid="{00000000-0005-0000-0000-00009D040000}"/>
    <cellStyle name="Accent1 2 2 4" xfId="1183" xr:uid="{00000000-0005-0000-0000-00009E040000}"/>
    <cellStyle name="Accent1 2 2 5" xfId="1184" xr:uid="{00000000-0005-0000-0000-00009F040000}"/>
    <cellStyle name="Accent1 2 3" xfId="1185" xr:uid="{00000000-0005-0000-0000-0000A0040000}"/>
    <cellStyle name="Accent1 2 3 2" xfId="1186" xr:uid="{00000000-0005-0000-0000-0000A1040000}"/>
    <cellStyle name="Accent1 2 3 2 2" xfId="1187" xr:uid="{00000000-0005-0000-0000-0000A2040000}"/>
    <cellStyle name="Accent1 2 3 3" xfId="1188" xr:uid="{00000000-0005-0000-0000-0000A3040000}"/>
    <cellStyle name="Accent1 2 3 3 2" xfId="1189" xr:uid="{00000000-0005-0000-0000-0000A4040000}"/>
    <cellStyle name="Accent1 2 4" xfId="1190" xr:uid="{00000000-0005-0000-0000-0000A5040000}"/>
    <cellStyle name="Accent1 2 5" xfId="1191" xr:uid="{00000000-0005-0000-0000-0000A6040000}"/>
    <cellStyle name="Accent1 3" xfId="1192" xr:uid="{00000000-0005-0000-0000-0000A7040000}"/>
    <cellStyle name="Accent1 3 2" xfId="1193" xr:uid="{00000000-0005-0000-0000-0000A8040000}"/>
    <cellStyle name="Accent1 3 3" xfId="1194" xr:uid="{00000000-0005-0000-0000-0000A9040000}"/>
    <cellStyle name="Accent1 3 4" xfId="1195" xr:uid="{00000000-0005-0000-0000-0000AA040000}"/>
    <cellStyle name="Accent1 4" xfId="1196" xr:uid="{00000000-0005-0000-0000-0000AB040000}"/>
    <cellStyle name="Accent1 4 2" xfId="1197" xr:uid="{00000000-0005-0000-0000-0000AC040000}"/>
    <cellStyle name="Accent1 4 2 2" xfId="1198" xr:uid="{00000000-0005-0000-0000-0000AD040000}"/>
    <cellStyle name="Accent1 4 3" xfId="1199" xr:uid="{00000000-0005-0000-0000-0000AE040000}"/>
    <cellStyle name="Accent1 4 3 2" xfId="1200" xr:uid="{00000000-0005-0000-0000-0000AF040000}"/>
    <cellStyle name="Accent1 4 4" xfId="1201" xr:uid="{00000000-0005-0000-0000-0000B0040000}"/>
    <cellStyle name="Accent1 5" xfId="1202" xr:uid="{00000000-0005-0000-0000-0000B1040000}"/>
    <cellStyle name="Accent1 5 2" xfId="1203" xr:uid="{00000000-0005-0000-0000-0000B2040000}"/>
    <cellStyle name="Accent1 5 2 2" xfId="1204" xr:uid="{00000000-0005-0000-0000-0000B3040000}"/>
    <cellStyle name="Accent1 5 2 2 2" xfId="1205" xr:uid="{00000000-0005-0000-0000-0000B4040000}"/>
    <cellStyle name="Accent1 5 2 3" xfId="1206" xr:uid="{00000000-0005-0000-0000-0000B5040000}"/>
    <cellStyle name="Accent1 5 2 4" xfId="1207" xr:uid="{00000000-0005-0000-0000-0000B6040000}"/>
    <cellStyle name="Accent1 5 3" xfId="1208" xr:uid="{00000000-0005-0000-0000-0000B7040000}"/>
    <cellStyle name="Accent1 5 3 2" xfId="1209" xr:uid="{00000000-0005-0000-0000-0000B8040000}"/>
    <cellStyle name="Accent1 5 3 3" xfId="1210" xr:uid="{00000000-0005-0000-0000-0000B9040000}"/>
    <cellStyle name="Accent1 5 4" xfId="1211" xr:uid="{00000000-0005-0000-0000-0000BA040000}"/>
    <cellStyle name="Accent1 5 4 2" xfId="1212" xr:uid="{00000000-0005-0000-0000-0000BB040000}"/>
    <cellStyle name="Accent1 5 4 2 2" xfId="1213" xr:uid="{00000000-0005-0000-0000-0000BC040000}"/>
    <cellStyle name="Accent1 5 4 3" xfId="1214" xr:uid="{00000000-0005-0000-0000-0000BD040000}"/>
    <cellStyle name="Accent1 5 4 3 2" xfId="1215" xr:uid="{00000000-0005-0000-0000-0000BE040000}"/>
    <cellStyle name="Accent1 6" xfId="1216" xr:uid="{00000000-0005-0000-0000-0000BF040000}"/>
    <cellStyle name="Accent1 6 2" xfId="1217" xr:uid="{00000000-0005-0000-0000-0000C0040000}"/>
    <cellStyle name="Accent1 6 3" xfId="1218" xr:uid="{00000000-0005-0000-0000-0000C1040000}"/>
    <cellStyle name="Accent1 7" xfId="1219" xr:uid="{00000000-0005-0000-0000-0000C2040000}"/>
    <cellStyle name="Accent1 7 2" xfId="1220" xr:uid="{00000000-0005-0000-0000-0000C3040000}"/>
    <cellStyle name="Accent1 8" xfId="1221" xr:uid="{00000000-0005-0000-0000-0000C4040000}"/>
    <cellStyle name="Accent1 9" xfId="1222" xr:uid="{00000000-0005-0000-0000-0000C5040000}"/>
    <cellStyle name="Accent1 9 2" xfId="1223" xr:uid="{00000000-0005-0000-0000-0000C6040000}"/>
    <cellStyle name="Accent1 9 2 2" xfId="1224" xr:uid="{00000000-0005-0000-0000-0000C7040000}"/>
    <cellStyle name="Accent1 9 3" xfId="1225" xr:uid="{00000000-0005-0000-0000-0000C8040000}"/>
    <cellStyle name="Accent2" xfId="1226" builtinId="33" customBuiltin="1"/>
    <cellStyle name="Accent2 10" xfId="1227" xr:uid="{00000000-0005-0000-0000-0000CA040000}"/>
    <cellStyle name="Accent2 10 2" xfId="1228" xr:uid="{00000000-0005-0000-0000-0000CB040000}"/>
    <cellStyle name="Accent2 10 3" xfId="1229" xr:uid="{00000000-0005-0000-0000-0000CC040000}"/>
    <cellStyle name="Accent2 11" xfId="1230" xr:uid="{00000000-0005-0000-0000-0000CD040000}"/>
    <cellStyle name="Accent2 12" xfId="1231" xr:uid="{00000000-0005-0000-0000-0000CE040000}"/>
    <cellStyle name="Accent2 13" xfId="1232" xr:uid="{00000000-0005-0000-0000-0000CF040000}"/>
    <cellStyle name="Accent2 14" xfId="1233" xr:uid="{00000000-0005-0000-0000-0000D0040000}"/>
    <cellStyle name="Accent2 2" xfId="1234" xr:uid="{00000000-0005-0000-0000-0000D1040000}"/>
    <cellStyle name="Accent2 2 2" xfId="1235" xr:uid="{00000000-0005-0000-0000-0000D2040000}"/>
    <cellStyle name="Accent2 2 2 2" xfId="1236" xr:uid="{00000000-0005-0000-0000-0000D3040000}"/>
    <cellStyle name="Accent2 2 2 3" xfId="1237" xr:uid="{00000000-0005-0000-0000-0000D4040000}"/>
    <cellStyle name="Accent2 2 2 4" xfId="1238" xr:uid="{00000000-0005-0000-0000-0000D5040000}"/>
    <cellStyle name="Accent2 2 2 5" xfId="1239" xr:uid="{00000000-0005-0000-0000-0000D6040000}"/>
    <cellStyle name="Accent2 2 3" xfId="1240" xr:uid="{00000000-0005-0000-0000-0000D7040000}"/>
    <cellStyle name="Accent2 2 3 2" xfId="1241" xr:uid="{00000000-0005-0000-0000-0000D8040000}"/>
    <cellStyle name="Accent2 2 3 2 2" xfId="1242" xr:uid="{00000000-0005-0000-0000-0000D9040000}"/>
    <cellStyle name="Accent2 2 3 3" xfId="1243" xr:uid="{00000000-0005-0000-0000-0000DA040000}"/>
    <cellStyle name="Accent2 2 3 3 2" xfId="1244" xr:uid="{00000000-0005-0000-0000-0000DB040000}"/>
    <cellStyle name="Accent2 2 4" xfId="1245" xr:uid="{00000000-0005-0000-0000-0000DC040000}"/>
    <cellStyle name="Accent2 2 5" xfId="1246" xr:uid="{00000000-0005-0000-0000-0000DD040000}"/>
    <cellStyle name="Accent2 3" xfId="1247" xr:uid="{00000000-0005-0000-0000-0000DE040000}"/>
    <cellStyle name="Accent2 3 2" xfId="1248" xr:uid="{00000000-0005-0000-0000-0000DF040000}"/>
    <cellStyle name="Accent2 3 3" xfId="1249" xr:uid="{00000000-0005-0000-0000-0000E0040000}"/>
    <cellStyle name="Accent2 3 4" xfId="1250" xr:uid="{00000000-0005-0000-0000-0000E1040000}"/>
    <cellStyle name="Accent2 4" xfId="1251" xr:uid="{00000000-0005-0000-0000-0000E2040000}"/>
    <cellStyle name="Accent2 4 2" xfId="1252" xr:uid="{00000000-0005-0000-0000-0000E3040000}"/>
    <cellStyle name="Accent2 4 2 2" xfId="1253" xr:uid="{00000000-0005-0000-0000-0000E4040000}"/>
    <cellStyle name="Accent2 4 3" xfId="1254" xr:uid="{00000000-0005-0000-0000-0000E5040000}"/>
    <cellStyle name="Accent2 4 3 2" xfId="1255" xr:uid="{00000000-0005-0000-0000-0000E6040000}"/>
    <cellStyle name="Accent2 4 4" xfId="1256" xr:uid="{00000000-0005-0000-0000-0000E7040000}"/>
    <cellStyle name="Accent2 5" xfId="1257" xr:uid="{00000000-0005-0000-0000-0000E8040000}"/>
    <cellStyle name="Accent2 5 2" xfId="1258" xr:uid="{00000000-0005-0000-0000-0000E9040000}"/>
    <cellStyle name="Accent2 5 2 2" xfId="1259" xr:uid="{00000000-0005-0000-0000-0000EA040000}"/>
    <cellStyle name="Accent2 5 2 2 2" xfId="1260" xr:uid="{00000000-0005-0000-0000-0000EB040000}"/>
    <cellStyle name="Accent2 5 2 3" xfId="1261" xr:uid="{00000000-0005-0000-0000-0000EC040000}"/>
    <cellStyle name="Accent2 5 2 4" xfId="1262" xr:uid="{00000000-0005-0000-0000-0000ED040000}"/>
    <cellStyle name="Accent2 5 3" xfId="1263" xr:uid="{00000000-0005-0000-0000-0000EE040000}"/>
    <cellStyle name="Accent2 5 3 2" xfId="1264" xr:uid="{00000000-0005-0000-0000-0000EF040000}"/>
    <cellStyle name="Accent2 5 3 3" xfId="1265" xr:uid="{00000000-0005-0000-0000-0000F0040000}"/>
    <cellStyle name="Accent2 5 4" xfId="1266" xr:uid="{00000000-0005-0000-0000-0000F1040000}"/>
    <cellStyle name="Accent2 5 4 2" xfId="1267" xr:uid="{00000000-0005-0000-0000-0000F2040000}"/>
    <cellStyle name="Accent2 5 4 2 2" xfId="1268" xr:uid="{00000000-0005-0000-0000-0000F3040000}"/>
    <cellStyle name="Accent2 5 4 3" xfId="1269" xr:uid="{00000000-0005-0000-0000-0000F4040000}"/>
    <cellStyle name="Accent2 5 4 3 2" xfId="1270" xr:uid="{00000000-0005-0000-0000-0000F5040000}"/>
    <cellStyle name="Accent2 6" xfId="1271" xr:uid="{00000000-0005-0000-0000-0000F6040000}"/>
    <cellStyle name="Accent2 6 2" xfId="1272" xr:uid="{00000000-0005-0000-0000-0000F7040000}"/>
    <cellStyle name="Accent2 6 3" xfId="1273" xr:uid="{00000000-0005-0000-0000-0000F8040000}"/>
    <cellStyle name="Accent2 7" xfId="1274" xr:uid="{00000000-0005-0000-0000-0000F9040000}"/>
    <cellStyle name="Accent2 7 2" xfId="1275" xr:uid="{00000000-0005-0000-0000-0000FA040000}"/>
    <cellStyle name="Accent2 8" xfId="1276" xr:uid="{00000000-0005-0000-0000-0000FB040000}"/>
    <cellStyle name="Accent2 9" xfId="1277" xr:uid="{00000000-0005-0000-0000-0000FC040000}"/>
    <cellStyle name="Accent2 9 2" xfId="1278" xr:uid="{00000000-0005-0000-0000-0000FD040000}"/>
    <cellStyle name="Accent2 9 2 2" xfId="1279" xr:uid="{00000000-0005-0000-0000-0000FE040000}"/>
    <cellStyle name="Accent2 9 3" xfId="1280" xr:uid="{00000000-0005-0000-0000-0000FF040000}"/>
    <cellStyle name="Accent3" xfId="1281" builtinId="37" customBuiltin="1"/>
    <cellStyle name="Accent3 10" xfId="1282" xr:uid="{00000000-0005-0000-0000-000001050000}"/>
    <cellStyle name="Accent3 10 2" xfId="1283" xr:uid="{00000000-0005-0000-0000-000002050000}"/>
    <cellStyle name="Accent3 10 3" xfId="1284" xr:uid="{00000000-0005-0000-0000-000003050000}"/>
    <cellStyle name="Accent3 11" xfId="1285" xr:uid="{00000000-0005-0000-0000-000004050000}"/>
    <cellStyle name="Accent3 12" xfId="1286" xr:uid="{00000000-0005-0000-0000-000005050000}"/>
    <cellStyle name="Accent3 13" xfId="1287" xr:uid="{00000000-0005-0000-0000-000006050000}"/>
    <cellStyle name="Accent3 14" xfId="1288" xr:uid="{00000000-0005-0000-0000-000007050000}"/>
    <cellStyle name="Accent3 2" xfId="1289" xr:uid="{00000000-0005-0000-0000-000008050000}"/>
    <cellStyle name="Accent3 2 2" xfId="1290" xr:uid="{00000000-0005-0000-0000-000009050000}"/>
    <cellStyle name="Accent3 2 2 2" xfId="1291" xr:uid="{00000000-0005-0000-0000-00000A050000}"/>
    <cellStyle name="Accent3 2 2 3" xfId="1292" xr:uid="{00000000-0005-0000-0000-00000B050000}"/>
    <cellStyle name="Accent3 2 2 4" xfId="1293" xr:uid="{00000000-0005-0000-0000-00000C050000}"/>
    <cellStyle name="Accent3 2 2 5" xfId="1294" xr:uid="{00000000-0005-0000-0000-00000D050000}"/>
    <cellStyle name="Accent3 2 3" xfId="1295" xr:uid="{00000000-0005-0000-0000-00000E050000}"/>
    <cellStyle name="Accent3 2 3 2" xfId="1296" xr:uid="{00000000-0005-0000-0000-00000F050000}"/>
    <cellStyle name="Accent3 2 3 2 2" xfId="1297" xr:uid="{00000000-0005-0000-0000-000010050000}"/>
    <cellStyle name="Accent3 2 3 3" xfId="1298" xr:uid="{00000000-0005-0000-0000-000011050000}"/>
    <cellStyle name="Accent3 2 3 3 2" xfId="1299" xr:uid="{00000000-0005-0000-0000-000012050000}"/>
    <cellStyle name="Accent3 2 4" xfId="1300" xr:uid="{00000000-0005-0000-0000-000013050000}"/>
    <cellStyle name="Accent3 2 5" xfId="1301" xr:uid="{00000000-0005-0000-0000-000014050000}"/>
    <cellStyle name="Accent3 3" xfId="1302" xr:uid="{00000000-0005-0000-0000-000015050000}"/>
    <cellStyle name="Accent3 3 2" xfId="1303" xr:uid="{00000000-0005-0000-0000-000016050000}"/>
    <cellStyle name="Accent3 3 3" xfId="1304" xr:uid="{00000000-0005-0000-0000-000017050000}"/>
    <cellStyle name="Accent3 3 4" xfId="1305" xr:uid="{00000000-0005-0000-0000-000018050000}"/>
    <cellStyle name="Accent3 4" xfId="1306" xr:uid="{00000000-0005-0000-0000-000019050000}"/>
    <cellStyle name="Accent3 4 2" xfId="1307" xr:uid="{00000000-0005-0000-0000-00001A050000}"/>
    <cellStyle name="Accent3 4 2 2" xfId="1308" xr:uid="{00000000-0005-0000-0000-00001B050000}"/>
    <cellStyle name="Accent3 4 3" xfId="1309" xr:uid="{00000000-0005-0000-0000-00001C050000}"/>
    <cellStyle name="Accent3 4 3 2" xfId="1310" xr:uid="{00000000-0005-0000-0000-00001D050000}"/>
    <cellStyle name="Accent3 4 4" xfId="1311" xr:uid="{00000000-0005-0000-0000-00001E050000}"/>
    <cellStyle name="Accent3 5" xfId="1312" xr:uid="{00000000-0005-0000-0000-00001F050000}"/>
    <cellStyle name="Accent3 5 2" xfId="1313" xr:uid="{00000000-0005-0000-0000-000020050000}"/>
    <cellStyle name="Accent3 5 2 2" xfId="1314" xr:uid="{00000000-0005-0000-0000-000021050000}"/>
    <cellStyle name="Accent3 5 2 2 2" xfId="1315" xr:uid="{00000000-0005-0000-0000-000022050000}"/>
    <cellStyle name="Accent3 5 2 3" xfId="1316" xr:uid="{00000000-0005-0000-0000-000023050000}"/>
    <cellStyle name="Accent3 5 2 4" xfId="1317" xr:uid="{00000000-0005-0000-0000-000024050000}"/>
    <cellStyle name="Accent3 5 3" xfId="1318" xr:uid="{00000000-0005-0000-0000-000025050000}"/>
    <cellStyle name="Accent3 5 3 2" xfId="1319" xr:uid="{00000000-0005-0000-0000-000026050000}"/>
    <cellStyle name="Accent3 5 3 3" xfId="1320" xr:uid="{00000000-0005-0000-0000-000027050000}"/>
    <cellStyle name="Accent3 5 4" xfId="1321" xr:uid="{00000000-0005-0000-0000-000028050000}"/>
    <cellStyle name="Accent3 5 4 2" xfId="1322" xr:uid="{00000000-0005-0000-0000-000029050000}"/>
    <cellStyle name="Accent3 5 4 2 2" xfId="1323" xr:uid="{00000000-0005-0000-0000-00002A050000}"/>
    <cellStyle name="Accent3 5 4 3" xfId="1324" xr:uid="{00000000-0005-0000-0000-00002B050000}"/>
    <cellStyle name="Accent3 5 4 3 2" xfId="1325" xr:uid="{00000000-0005-0000-0000-00002C050000}"/>
    <cellStyle name="Accent3 6" xfId="1326" xr:uid="{00000000-0005-0000-0000-00002D050000}"/>
    <cellStyle name="Accent3 6 2" xfId="1327" xr:uid="{00000000-0005-0000-0000-00002E050000}"/>
    <cellStyle name="Accent3 6 3" xfId="1328" xr:uid="{00000000-0005-0000-0000-00002F050000}"/>
    <cellStyle name="Accent3 7" xfId="1329" xr:uid="{00000000-0005-0000-0000-000030050000}"/>
    <cellStyle name="Accent3 7 2" xfId="1330" xr:uid="{00000000-0005-0000-0000-000031050000}"/>
    <cellStyle name="Accent3 8" xfId="1331" xr:uid="{00000000-0005-0000-0000-000032050000}"/>
    <cellStyle name="Accent3 9" xfId="1332" xr:uid="{00000000-0005-0000-0000-000033050000}"/>
    <cellStyle name="Accent3 9 2" xfId="1333" xr:uid="{00000000-0005-0000-0000-000034050000}"/>
    <cellStyle name="Accent3 9 2 2" xfId="1334" xr:uid="{00000000-0005-0000-0000-000035050000}"/>
    <cellStyle name="Accent3 9 3" xfId="1335" xr:uid="{00000000-0005-0000-0000-000036050000}"/>
    <cellStyle name="Accent4" xfId="1336" builtinId="41" customBuiltin="1"/>
    <cellStyle name="Accent4 10" xfId="1337" xr:uid="{00000000-0005-0000-0000-000038050000}"/>
    <cellStyle name="Accent4 10 2" xfId="1338" xr:uid="{00000000-0005-0000-0000-000039050000}"/>
    <cellStyle name="Accent4 10 3" xfId="1339" xr:uid="{00000000-0005-0000-0000-00003A050000}"/>
    <cellStyle name="Accent4 11" xfId="1340" xr:uid="{00000000-0005-0000-0000-00003B050000}"/>
    <cellStyle name="Accent4 12" xfId="1341" xr:uid="{00000000-0005-0000-0000-00003C050000}"/>
    <cellStyle name="Accent4 13" xfId="1342" xr:uid="{00000000-0005-0000-0000-00003D050000}"/>
    <cellStyle name="Accent4 14" xfId="1343" xr:uid="{00000000-0005-0000-0000-00003E050000}"/>
    <cellStyle name="Accent4 2" xfId="1344" xr:uid="{00000000-0005-0000-0000-00003F050000}"/>
    <cellStyle name="Accent4 2 2" xfId="1345" xr:uid="{00000000-0005-0000-0000-000040050000}"/>
    <cellStyle name="Accent4 2 2 2" xfId="1346" xr:uid="{00000000-0005-0000-0000-000041050000}"/>
    <cellStyle name="Accent4 2 2 3" xfId="1347" xr:uid="{00000000-0005-0000-0000-000042050000}"/>
    <cellStyle name="Accent4 2 2 4" xfId="1348" xr:uid="{00000000-0005-0000-0000-000043050000}"/>
    <cellStyle name="Accent4 2 2 5" xfId="1349" xr:uid="{00000000-0005-0000-0000-000044050000}"/>
    <cellStyle name="Accent4 2 3" xfId="1350" xr:uid="{00000000-0005-0000-0000-000045050000}"/>
    <cellStyle name="Accent4 2 3 2" xfId="1351" xr:uid="{00000000-0005-0000-0000-000046050000}"/>
    <cellStyle name="Accent4 2 3 2 2" xfId="1352" xr:uid="{00000000-0005-0000-0000-000047050000}"/>
    <cellStyle name="Accent4 2 3 3" xfId="1353" xr:uid="{00000000-0005-0000-0000-000048050000}"/>
    <cellStyle name="Accent4 2 3 3 2" xfId="1354" xr:uid="{00000000-0005-0000-0000-000049050000}"/>
    <cellStyle name="Accent4 2 4" xfId="1355" xr:uid="{00000000-0005-0000-0000-00004A050000}"/>
    <cellStyle name="Accent4 2 5" xfId="1356" xr:uid="{00000000-0005-0000-0000-00004B050000}"/>
    <cellStyle name="Accent4 3" xfId="1357" xr:uid="{00000000-0005-0000-0000-00004C050000}"/>
    <cellStyle name="Accent4 3 2" xfId="1358" xr:uid="{00000000-0005-0000-0000-00004D050000}"/>
    <cellStyle name="Accent4 3 3" xfId="1359" xr:uid="{00000000-0005-0000-0000-00004E050000}"/>
    <cellStyle name="Accent4 3 4" xfId="1360" xr:uid="{00000000-0005-0000-0000-00004F050000}"/>
    <cellStyle name="Accent4 4" xfId="1361" xr:uid="{00000000-0005-0000-0000-000050050000}"/>
    <cellStyle name="Accent4 4 2" xfId="1362" xr:uid="{00000000-0005-0000-0000-000051050000}"/>
    <cellStyle name="Accent4 4 2 2" xfId="1363" xr:uid="{00000000-0005-0000-0000-000052050000}"/>
    <cellStyle name="Accent4 4 3" xfId="1364" xr:uid="{00000000-0005-0000-0000-000053050000}"/>
    <cellStyle name="Accent4 4 3 2" xfId="1365" xr:uid="{00000000-0005-0000-0000-000054050000}"/>
    <cellStyle name="Accent4 4 4" xfId="1366" xr:uid="{00000000-0005-0000-0000-000055050000}"/>
    <cellStyle name="Accent4 5" xfId="1367" xr:uid="{00000000-0005-0000-0000-000056050000}"/>
    <cellStyle name="Accent4 5 2" xfId="1368" xr:uid="{00000000-0005-0000-0000-000057050000}"/>
    <cellStyle name="Accent4 5 2 2" xfId="1369" xr:uid="{00000000-0005-0000-0000-000058050000}"/>
    <cellStyle name="Accent4 5 2 2 2" xfId="1370" xr:uid="{00000000-0005-0000-0000-000059050000}"/>
    <cellStyle name="Accent4 5 2 3" xfId="1371" xr:uid="{00000000-0005-0000-0000-00005A050000}"/>
    <cellStyle name="Accent4 5 2 4" xfId="1372" xr:uid="{00000000-0005-0000-0000-00005B050000}"/>
    <cellStyle name="Accent4 5 3" xfId="1373" xr:uid="{00000000-0005-0000-0000-00005C050000}"/>
    <cellStyle name="Accent4 5 3 2" xfId="1374" xr:uid="{00000000-0005-0000-0000-00005D050000}"/>
    <cellStyle name="Accent4 5 3 3" xfId="1375" xr:uid="{00000000-0005-0000-0000-00005E050000}"/>
    <cellStyle name="Accent4 5 4" xfId="1376" xr:uid="{00000000-0005-0000-0000-00005F050000}"/>
    <cellStyle name="Accent4 5 4 2" xfId="1377" xr:uid="{00000000-0005-0000-0000-000060050000}"/>
    <cellStyle name="Accent4 5 4 2 2" xfId="1378" xr:uid="{00000000-0005-0000-0000-000061050000}"/>
    <cellStyle name="Accent4 5 4 3" xfId="1379" xr:uid="{00000000-0005-0000-0000-000062050000}"/>
    <cellStyle name="Accent4 5 4 3 2" xfId="1380" xr:uid="{00000000-0005-0000-0000-000063050000}"/>
    <cellStyle name="Accent4 6" xfId="1381" xr:uid="{00000000-0005-0000-0000-000064050000}"/>
    <cellStyle name="Accent4 6 2" xfId="1382" xr:uid="{00000000-0005-0000-0000-000065050000}"/>
    <cellStyle name="Accent4 6 3" xfId="1383" xr:uid="{00000000-0005-0000-0000-000066050000}"/>
    <cellStyle name="Accent4 7" xfId="1384" xr:uid="{00000000-0005-0000-0000-000067050000}"/>
    <cellStyle name="Accent4 7 2" xfId="1385" xr:uid="{00000000-0005-0000-0000-000068050000}"/>
    <cellStyle name="Accent4 8" xfId="1386" xr:uid="{00000000-0005-0000-0000-000069050000}"/>
    <cellStyle name="Accent4 9" xfId="1387" xr:uid="{00000000-0005-0000-0000-00006A050000}"/>
    <cellStyle name="Accent4 9 2" xfId="1388" xr:uid="{00000000-0005-0000-0000-00006B050000}"/>
    <cellStyle name="Accent4 9 2 2" xfId="1389" xr:uid="{00000000-0005-0000-0000-00006C050000}"/>
    <cellStyle name="Accent4 9 3" xfId="1390" xr:uid="{00000000-0005-0000-0000-00006D050000}"/>
    <cellStyle name="Accent5" xfId="1391" builtinId="45" customBuiltin="1"/>
    <cellStyle name="Accent5 10" xfId="1392" xr:uid="{00000000-0005-0000-0000-00006F050000}"/>
    <cellStyle name="Accent5 10 2" xfId="1393" xr:uid="{00000000-0005-0000-0000-000070050000}"/>
    <cellStyle name="Accent5 10 3" xfId="1394" xr:uid="{00000000-0005-0000-0000-000071050000}"/>
    <cellStyle name="Accent5 11" xfId="1395" xr:uid="{00000000-0005-0000-0000-000072050000}"/>
    <cellStyle name="Accent5 12" xfId="1396" xr:uid="{00000000-0005-0000-0000-000073050000}"/>
    <cellStyle name="Accent5 13" xfId="1397" xr:uid="{00000000-0005-0000-0000-000074050000}"/>
    <cellStyle name="Accent5 14" xfId="1398" xr:uid="{00000000-0005-0000-0000-000075050000}"/>
    <cellStyle name="Accent5 2" xfId="1399" xr:uid="{00000000-0005-0000-0000-000076050000}"/>
    <cellStyle name="Accent5 2 2" xfId="1400" xr:uid="{00000000-0005-0000-0000-000077050000}"/>
    <cellStyle name="Accent5 2 2 2" xfId="1401" xr:uid="{00000000-0005-0000-0000-000078050000}"/>
    <cellStyle name="Accent5 2 2 3" xfId="1402" xr:uid="{00000000-0005-0000-0000-000079050000}"/>
    <cellStyle name="Accent5 2 2 4" xfId="1403" xr:uid="{00000000-0005-0000-0000-00007A050000}"/>
    <cellStyle name="Accent5 2 2 5" xfId="1404" xr:uid="{00000000-0005-0000-0000-00007B050000}"/>
    <cellStyle name="Accent5 2 3" xfId="1405" xr:uid="{00000000-0005-0000-0000-00007C050000}"/>
    <cellStyle name="Accent5 2 3 2" xfId="1406" xr:uid="{00000000-0005-0000-0000-00007D050000}"/>
    <cellStyle name="Accent5 2 3 2 2" xfId="1407" xr:uid="{00000000-0005-0000-0000-00007E050000}"/>
    <cellStyle name="Accent5 2 3 3" xfId="1408" xr:uid="{00000000-0005-0000-0000-00007F050000}"/>
    <cellStyle name="Accent5 2 3 3 2" xfId="1409" xr:uid="{00000000-0005-0000-0000-000080050000}"/>
    <cellStyle name="Accent5 2 4" xfId="1410" xr:uid="{00000000-0005-0000-0000-000081050000}"/>
    <cellStyle name="Accent5 2 5" xfId="1411" xr:uid="{00000000-0005-0000-0000-000082050000}"/>
    <cellStyle name="Accent5 3" xfId="1412" xr:uid="{00000000-0005-0000-0000-000083050000}"/>
    <cellStyle name="Accent5 3 2" xfId="1413" xr:uid="{00000000-0005-0000-0000-000084050000}"/>
    <cellStyle name="Accent5 3 3" xfId="1414" xr:uid="{00000000-0005-0000-0000-000085050000}"/>
    <cellStyle name="Accent5 3 4" xfId="1415" xr:uid="{00000000-0005-0000-0000-000086050000}"/>
    <cellStyle name="Accent5 4" xfId="1416" xr:uid="{00000000-0005-0000-0000-000087050000}"/>
    <cellStyle name="Accent5 4 2" xfId="1417" xr:uid="{00000000-0005-0000-0000-000088050000}"/>
    <cellStyle name="Accent5 4 2 2" xfId="1418" xr:uid="{00000000-0005-0000-0000-000089050000}"/>
    <cellStyle name="Accent5 4 3" xfId="1419" xr:uid="{00000000-0005-0000-0000-00008A050000}"/>
    <cellStyle name="Accent5 4 3 2" xfId="1420" xr:uid="{00000000-0005-0000-0000-00008B050000}"/>
    <cellStyle name="Accent5 4 4" xfId="1421" xr:uid="{00000000-0005-0000-0000-00008C050000}"/>
    <cellStyle name="Accent5 5" xfId="1422" xr:uid="{00000000-0005-0000-0000-00008D050000}"/>
    <cellStyle name="Accent5 5 2" xfId="1423" xr:uid="{00000000-0005-0000-0000-00008E050000}"/>
    <cellStyle name="Accent5 5 2 2" xfId="1424" xr:uid="{00000000-0005-0000-0000-00008F050000}"/>
    <cellStyle name="Accent5 5 2 2 2" xfId="1425" xr:uid="{00000000-0005-0000-0000-000090050000}"/>
    <cellStyle name="Accent5 5 2 3" xfId="1426" xr:uid="{00000000-0005-0000-0000-000091050000}"/>
    <cellStyle name="Accent5 5 2 4" xfId="1427" xr:uid="{00000000-0005-0000-0000-000092050000}"/>
    <cellStyle name="Accent5 5 3" xfId="1428" xr:uid="{00000000-0005-0000-0000-000093050000}"/>
    <cellStyle name="Accent5 5 3 2" xfId="1429" xr:uid="{00000000-0005-0000-0000-000094050000}"/>
    <cellStyle name="Accent5 5 3 3" xfId="1430" xr:uid="{00000000-0005-0000-0000-000095050000}"/>
    <cellStyle name="Accent5 5 4" xfId="1431" xr:uid="{00000000-0005-0000-0000-000096050000}"/>
    <cellStyle name="Accent5 5 4 2" xfId="1432" xr:uid="{00000000-0005-0000-0000-000097050000}"/>
    <cellStyle name="Accent5 5 4 2 2" xfId="1433" xr:uid="{00000000-0005-0000-0000-000098050000}"/>
    <cellStyle name="Accent5 5 4 3" xfId="1434" xr:uid="{00000000-0005-0000-0000-000099050000}"/>
    <cellStyle name="Accent5 5 4 3 2" xfId="1435" xr:uid="{00000000-0005-0000-0000-00009A050000}"/>
    <cellStyle name="Accent5 6" xfId="1436" xr:uid="{00000000-0005-0000-0000-00009B050000}"/>
    <cellStyle name="Accent5 6 2" xfId="1437" xr:uid="{00000000-0005-0000-0000-00009C050000}"/>
    <cellStyle name="Accent5 6 3" xfId="1438" xr:uid="{00000000-0005-0000-0000-00009D050000}"/>
    <cellStyle name="Accent5 7" xfId="1439" xr:uid="{00000000-0005-0000-0000-00009E050000}"/>
    <cellStyle name="Accent5 7 2" xfId="1440" xr:uid="{00000000-0005-0000-0000-00009F050000}"/>
    <cellStyle name="Accent5 8" xfId="1441" xr:uid="{00000000-0005-0000-0000-0000A0050000}"/>
    <cellStyle name="Accent5 9" xfId="1442" xr:uid="{00000000-0005-0000-0000-0000A1050000}"/>
    <cellStyle name="Accent5 9 2" xfId="1443" xr:uid="{00000000-0005-0000-0000-0000A2050000}"/>
    <cellStyle name="Accent5 9 2 2" xfId="1444" xr:uid="{00000000-0005-0000-0000-0000A3050000}"/>
    <cellStyle name="Accent5 9 3" xfId="1445" xr:uid="{00000000-0005-0000-0000-0000A4050000}"/>
    <cellStyle name="Accent6" xfId="1446" builtinId="49" customBuiltin="1"/>
    <cellStyle name="Accent6 10" xfId="1447" xr:uid="{00000000-0005-0000-0000-0000A6050000}"/>
    <cellStyle name="Accent6 10 2" xfId="1448" xr:uid="{00000000-0005-0000-0000-0000A7050000}"/>
    <cellStyle name="Accent6 10 3" xfId="1449" xr:uid="{00000000-0005-0000-0000-0000A8050000}"/>
    <cellStyle name="Accent6 11" xfId="1450" xr:uid="{00000000-0005-0000-0000-0000A9050000}"/>
    <cellStyle name="Accent6 12" xfId="1451" xr:uid="{00000000-0005-0000-0000-0000AA050000}"/>
    <cellStyle name="Accent6 13" xfId="1452" xr:uid="{00000000-0005-0000-0000-0000AB050000}"/>
    <cellStyle name="Accent6 14" xfId="1453" xr:uid="{00000000-0005-0000-0000-0000AC050000}"/>
    <cellStyle name="Accent6 2" xfId="1454" xr:uid="{00000000-0005-0000-0000-0000AD050000}"/>
    <cellStyle name="Accent6 2 2" xfId="1455" xr:uid="{00000000-0005-0000-0000-0000AE050000}"/>
    <cellStyle name="Accent6 2 2 2" xfId="1456" xr:uid="{00000000-0005-0000-0000-0000AF050000}"/>
    <cellStyle name="Accent6 2 2 3" xfId="1457" xr:uid="{00000000-0005-0000-0000-0000B0050000}"/>
    <cellStyle name="Accent6 2 2 4" xfId="1458" xr:uid="{00000000-0005-0000-0000-0000B1050000}"/>
    <cellStyle name="Accent6 2 2 5" xfId="1459" xr:uid="{00000000-0005-0000-0000-0000B2050000}"/>
    <cellStyle name="Accent6 2 3" xfId="1460" xr:uid="{00000000-0005-0000-0000-0000B3050000}"/>
    <cellStyle name="Accent6 2 3 2" xfId="1461" xr:uid="{00000000-0005-0000-0000-0000B4050000}"/>
    <cellStyle name="Accent6 2 3 2 2" xfId="1462" xr:uid="{00000000-0005-0000-0000-0000B5050000}"/>
    <cellStyle name="Accent6 2 3 3" xfId="1463" xr:uid="{00000000-0005-0000-0000-0000B6050000}"/>
    <cellStyle name="Accent6 2 3 3 2" xfId="1464" xr:uid="{00000000-0005-0000-0000-0000B7050000}"/>
    <cellStyle name="Accent6 2 4" xfId="1465" xr:uid="{00000000-0005-0000-0000-0000B8050000}"/>
    <cellStyle name="Accent6 2 5" xfId="1466" xr:uid="{00000000-0005-0000-0000-0000B9050000}"/>
    <cellStyle name="Accent6 3" xfId="1467" xr:uid="{00000000-0005-0000-0000-0000BA050000}"/>
    <cellStyle name="Accent6 3 2" xfId="1468" xr:uid="{00000000-0005-0000-0000-0000BB050000}"/>
    <cellStyle name="Accent6 3 3" xfId="1469" xr:uid="{00000000-0005-0000-0000-0000BC050000}"/>
    <cellStyle name="Accent6 3 4" xfId="1470" xr:uid="{00000000-0005-0000-0000-0000BD050000}"/>
    <cellStyle name="Accent6 4" xfId="1471" xr:uid="{00000000-0005-0000-0000-0000BE050000}"/>
    <cellStyle name="Accent6 4 2" xfId="1472" xr:uid="{00000000-0005-0000-0000-0000BF050000}"/>
    <cellStyle name="Accent6 4 2 2" xfId="1473" xr:uid="{00000000-0005-0000-0000-0000C0050000}"/>
    <cellStyle name="Accent6 4 3" xfId="1474" xr:uid="{00000000-0005-0000-0000-0000C1050000}"/>
    <cellStyle name="Accent6 4 3 2" xfId="1475" xr:uid="{00000000-0005-0000-0000-0000C2050000}"/>
    <cellStyle name="Accent6 4 4" xfId="1476" xr:uid="{00000000-0005-0000-0000-0000C3050000}"/>
    <cellStyle name="Accent6 5" xfId="1477" xr:uid="{00000000-0005-0000-0000-0000C4050000}"/>
    <cellStyle name="Accent6 5 2" xfId="1478" xr:uid="{00000000-0005-0000-0000-0000C5050000}"/>
    <cellStyle name="Accent6 5 2 2" xfId="1479" xr:uid="{00000000-0005-0000-0000-0000C6050000}"/>
    <cellStyle name="Accent6 5 2 2 2" xfId="1480" xr:uid="{00000000-0005-0000-0000-0000C7050000}"/>
    <cellStyle name="Accent6 5 2 3" xfId="1481" xr:uid="{00000000-0005-0000-0000-0000C8050000}"/>
    <cellStyle name="Accent6 5 2 4" xfId="1482" xr:uid="{00000000-0005-0000-0000-0000C9050000}"/>
    <cellStyle name="Accent6 5 3" xfId="1483" xr:uid="{00000000-0005-0000-0000-0000CA050000}"/>
    <cellStyle name="Accent6 5 3 2" xfId="1484" xr:uid="{00000000-0005-0000-0000-0000CB050000}"/>
    <cellStyle name="Accent6 5 3 3" xfId="1485" xr:uid="{00000000-0005-0000-0000-0000CC050000}"/>
    <cellStyle name="Accent6 5 4" xfId="1486" xr:uid="{00000000-0005-0000-0000-0000CD050000}"/>
    <cellStyle name="Accent6 5 4 2" xfId="1487" xr:uid="{00000000-0005-0000-0000-0000CE050000}"/>
    <cellStyle name="Accent6 5 4 2 2" xfId="1488" xr:uid="{00000000-0005-0000-0000-0000CF050000}"/>
    <cellStyle name="Accent6 5 4 3" xfId="1489" xr:uid="{00000000-0005-0000-0000-0000D0050000}"/>
    <cellStyle name="Accent6 5 4 3 2" xfId="1490" xr:uid="{00000000-0005-0000-0000-0000D1050000}"/>
    <cellStyle name="Accent6 6" xfId="1491" xr:uid="{00000000-0005-0000-0000-0000D2050000}"/>
    <cellStyle name="Accent6 6 2" xfId="1492" xr:uid="{00000000-0005-0000-0000-0000D3050000}"/>
    <cellStyle name="Accent6 6 3" xfId="1493" xr:uid="{00000000-0005-0000-0000-0000D4050000}"/>
    <cellStyle name="Accent6 7" xfId="1494" xr:uid="{00000000-0005-0000-0000-0000D5050000}"/>
    <cellStyle name="Accent6 7 2" xfId="1495" xr:uid="{00000000-0005-0000-0000-0000D6050000}"/>
    <cellStyle name="Accent6 8" xfId="1496" xr:uid="{00000000-0005-0000-0000-0000D7050000}"/>
    <cellStyle name="Accent6 9" xfId="1497" xr:uid="{00000000-0005-0000-0000-0000D8050000}"/>
    <cellStyle name="Accent6 9 2" xfId="1498" xr:uid="{00000000-0005-0000-0000-0000D9050000}"/>
    <cellStyle name="Accent6 9 2 2" xfId="1499" xr:uid="{00000000-0005-0000-0000-0000DA050000}"/>
    <cellStyle name="Accent6 9 3" xfId="1500" xr:uid="{00000000-0005-0000-0000-0000DB050000}"/>
    <cellStyle name="Bad" xfId="1501" builtinId="27" customBuiltin="1"/>
    <cellStyle name="Bad 10" xfId="1502" xr:uid="{00000000-0005-0000-0000-0000DD050000}"/>
    <cellStyle name="Bad 10 2" xfId="1503" xr:uid="{00000000-0005-0000-0000-0000DE050000}"/>
    <cellStyle name="Bad 10 3" xfId="1504" xr:uid="{00000000-0005-0000-0000-0000DF050000}"/>
    <cellStyle name="Bad 11" xfId="1505" xr:uid="{00000000-0005-0000-0000-0000E0050000}"/>
    <cellStyle name="Bad 12" xfId="1506" xr:uid="{00000000-0005-0000-0000-0000E1050000}"/>
    <cellStyle name="Bad 13" xfId="1507" xr:uid="{00000000-0005-0000-0000-0000E2050000}"/>
    <cellStyle name="Bad 14" xfId="1508" xr:uid="{00000000-0005-0000-0000-0000E3050000}"/>
    <cellStyle name="Bad 2" xfId="1509" xr:uid="{00000000-0005-0000-0000-0000E4050000}"/>
    <cellStyle name="Bad 2 2" xfId="1510" xr:uid="{00000000-0005-0000-0000-0000E5050000}"/>
    <cellStyle name="Bad 2 2 2" xfId="1511" xr:uid="{00000000-0005-0000-0000-0000E6050000}"/>
    <cellStyle name="Bad 2 2 3" xfId="1512" xr:uid="{00000000-0005-0000-0000-0000E7050000}"/>
    <cellStyle name="Bad 2 2 4" xfId="1513" xr:uid="{00000000-0005-0000-0000-0000E8050000}"/>
    <cellStyle name="Bad 2 2 5" xfId="1514" xr:uid="{00000000-0005-0000-0000-0000E9050000}"/>
    <cellStyle name="Bad 2 3" xfId="1515" xr:uid="{00000000-0005-0000-0000-0000EA050000}"/>
    <cellStyle name="Bad 2 3 2" xfId="1516" xr:uid="{00000000-0005-0000-0000-0000EB050000}"/>
    <cellStyle name="Bad 2 3 2 2" xfId="1517" xr:uid="{00000000-0005-0000-0000-0000EC050000}"/>
    <cellStyle name="Bad 2 3 3" xfId="1518" xr:uid="{00000000-0005-0000-0000-0000ED050000}"/>
    <cellStyle name="Bad 2 3 3 2" xfId="1519" xr:uid="{00000000-0005-0000-0000-0000EE050000}"/>
    <cellStyle name="Bad 2 4" xfId="1520" xr:uid="{00000000-0005-0000-0000-0000EF050000}"/>
    <cellStyle name="Bad 2 5" xfId="1521" xr:uid="{00000000-0005-0000-0000-0000F0050000}"/>
    <cellStyle name="Bad 3" xfId="1522" xr:uid="{00000000-0005-0000-0000-0000F1050000}"/>
    <cellStyle name="Bad 3 2" xfId="1523" xr:uid="{00000000-0005-0000-0000-0000F2050000}"/>
    <cellStyle name="Bad 3 3" xfId="1524" xr:uid="{00000000-0005-0000-0000-0000F3050000}"/>
    <cellStyle name="Bad 3 4" xfId="1525" xr:uid="{00000000-0005-0000-0000-0000F4050000}"/>
    <cellStyle name="Bad 4" xfId="1526" xr:uid="{00000000-0005-0000-0000-0000F5050000}"/>
    <cellStyle name="Bad 4 2" xfId="1527" xr:uid="{00000000-0005-0000-0000-0000F6050000}"/>
    <cellStyle name="Bad 4 2 2" xfId="1528" xr:uid="{00000000-0005-0000-0000-0000F7050000}"/>
    <cellStyle name="Bad 4 3" xfId="1529" xr:uid="{00000000-0005-0000-0000-0000F8050000}"/>
    <cellStyle name="Bad 4 3 2" xfId="1530" xr:uid="{00000000-0005-0000-0000-0000F9050000}"/>
    <cellStyle name="Bad 4 4" xfId="1531" xr:uid="{00000000-0005-0000-0000-0000FA050000}"/>
    <cellStyle name="Bad 5" xfId="1532" xr:uid="{00000000-0005-0000-0000-0000FB050000}"/>
    <cellStyle name="Bad 5 2" xfId="1533" xr:uid="{00000000-0005-0000-0000-0000FC050000}"/>
    <cellStyle name="Bad 5 2 2" xfId="1534" xr:uid="{00000000-0005-0000-0000-0000FD050000}"/>
    <cellStyle name="Bad 5 2 2 2" xfId="1535" xr:uid="{00000000-0005-0000-0000-0000FE050000}"/>
    <cellStyle name="Bad 5 2 3" xfId="1536" xr:uid="{00000000-0005-0000-0000-0000FF050000}"/>
    <cellStyle name="Bad 5 2 4" xfId="1537" xr:uid="{00000000-0005-0000-0000-000000060000}"/>
    <cellStyle name="Bad 5 3" xfId="1538" xr:uid="{00000000-0005-0000-0000-000001060000}"/>
    <cellStyle name="Bad 5 3 2" xfId="1539" xr:uid="{00000000-0005-0000-0000-000002060000}"/>
    <cellStyle name="Bad 5 3 3" xfId="1540" xr:uid="{00000000-0005-0000-0000-000003060000}"/>
    <cellStyle name="Bad 5 4" xfId="1541" xr:uid="{00000000-0005-0000-0000-000004060000}"/>
    <cellStyle name="Bad 5 4 2" xfId="1542" xr:uid="{00000000-0005-0000-0000-000005060000}"/>
    <cellStyle name="Bad 5 4 2 2" xfId="1543" xr:uid="{00000000-0005-0000-0000-000006060000}"/>
    <cellStyle name="Bad 5 4 3" xfId="1544" xr:uid="{00000000-0005-0000-0000-000007060000}"/>
    <cellStyle name="Bad 5 4 3 2" xfId="1545" xr:uid="{00000000-0005-0000-0000-000008060000}"/>
    <cellStyle name="Bad 6" xfId="1546" xr:uid="{00000000-0005-0000-0000-000009060000}"/>
    <cellStyle name="Bad 6 2" xfId="1547" xr:uid="{00000000-0005-0000-0000-00000A060000}"/>
    <cellStyle name="Bad 6 3" xfId="1548" xr:uid="{00000000-0005-0000-0000-00000B060000}"/>
    <cellStyle name="Bad 7" xfId="1549" xr:uid="{00000000-0005-0000-0000-00000C060000}"/>
    <cellStyle name="Bad 7 2" xfId="1550" xr:uid="{00000000-0005-0000-0000-00000D060000}"/>
    <cellStyle name="Bad 8" xfId="1551" xr:uid="{00000000-0005-0000-0000-00000E060000}"/>
    <cellStyle name="Bad 9" xfId="1552" xr:uid="{00000000-0005-0000-0000-00000F060000}"/>
    <cellStyle name="Bad 9 2" xfId="1553" xr:uid="{00000000-0005-0000-0000-000010060000}"/>
    <cellStyle name="Bad 9 2 2" xfId="1554" xr:uid="{00000000-0005-0000-0000-000011060000}"/>
    <cellStyle name="Bad 9 3" xfId="1555" xr:uid="{00000000-0005-0000-0000-000012060000}"/>
    <cellStyle name="Calculation" xfId="1556" builtinId="22" customBuiltin="1"/>
    <cellStyle name="Calculation 10" xfId="1557" xr:uid="{00000000-0005-0000-0000-000014060000}"/>
    <cellStyle name="Calculation 10 2" xfId="1558" xr:uid="{00000000-0005-0000-0000-000015060000}"/>
    <cellStyle name="Calculation 10 3" xfId="1559" xr:uid="{00000000-0005-0000-0000-000016060000}"/>
    <cellStyle name="Calculation 11" xfId="1560" xr:uid="{00000000-0005-0000-0000-000017060000}"/>
    <cellStyle name="Calculation 12" xfId="1561" xr:uid="{00000000-0005-0000-0000-000018060000}"/>
    <cellStyle name="Calculation 13" xfId="1562" xr:uid="{00000000-0005-0000-0000-000019060000}"/>
    <cellStyle name="Calculation 14" xfId="1563" xr:uid="{00000000-0005-0000-0000-00001A060000}"/>
    <cellStyle name="Calculation 2" xfId="1564" xr:uid="{00000000-0005-0000-0000-00001B060000}"/>
    <cellStyle name="Calculation 2 2" xfId="1565" xr:uid="{00000000-0005-0000-0000-00001C060000}"/>
    <cellStyle name="Calculation 2 2 2" xfId="1566" xr:uid="{00000000-0005-0000-0000-00001D060000}"/>
    <cellStyle name="Calculation 2 2 3" xfId="1567" xr:uid="{00000000-0005-0000-0000-00001E060000}"/>
    <cellStyle name="Calculation 2 2 4" xfId="1568" xr:uid="{00000000-0005-0000-0000-00001F060000}"/>
    <cellStyle name="Calculation 2 2 5" xfId="1569" xr:uid="{00000000-0005-0000-0000-000020060000}"/>
    <cellStyle name="Calculation 2 3" xfId="1570" xr:uid="{00000000-0005-0000-0000-000021060000}"/>
    <cellStyle name="Calculation 2 3 2" xfId="1571" xr:uid="{00000000-0005-0000-0000-000022060000}"/>
    <cellStyle name="Calculation 2 3 2 2" xfId="1572" xr:uid="{00000000-0005-0000-0000-000023060000}"/>
    <cellStyle name="Calculation 2 3 3" xfId="1573" xr:uid="{00000000-0005-0000-0000-000024060000}"/>
    <cellStyle name="Calculation 2 3 3 2" xfId="1574" xr:uid="{00000000-0005-0000-0000-000025060000}"/>
    <cellStyle name="Calculation 2 4" xfId="1575" xr:uid="{00000000-0005-0000-0000-000026060000}"/>
    <cellStyle name="Calculation 2 5" xfId="1576" xr:uid="{00000000-0005-0000-0000-000027060000}"/>
    <cellStyle name="Calculation 3" xfId="1577" xr:uid="{00000000-0005-0000-0000-000028060000}"/>
    <cellStyle name="Calculation 3 2" xfId="1578" xr:uid="{00000000-0005-0000-0000-000029060000}"/>
    <cellStyle name="Calculation 3 3" xfId="1579" xr:uid="{00000000-0005-0000-0000-00002A060000}"/>
    <cellStyle name="Calculation 3 4" xfId="1580" xr:uid="{00000000-0005-0000-0000-00002B060000}"/>
    <cellStyle name="Calculation 4" xfId="1581" xr:uid="{00000000-0005-0000-0000-00002C060000}"/>
    <cellStyle name="Calculation 4 2" xfId="1582" xr:uid="{00000000-0005-0000-0000-00002D060000}"/>
    <cellStyle name="Calculation 4 2 2" xfId="1583" xr:uid="{00000000-0005-0000-0000-00002E060000}"/>
    <cellStyle name="Calculation 4 3" xfId="1584" xr:uid="{00000000-0005-0000-0000-00002F060000}"/>
    <cellStyle name="Calculation 4 3 2" xfId="1585" xr:uid="{00000000-0005-0000-0000-000030060000}"/>
    <cellStyle name="Calculation 4 4" xfId="1586" xr:uid="{00000000-0005-0000-0000-000031060000}"/>
    <cellStyle name="Calculation 5" xfId="1587" xr:uid="{00000000-0005-0000-0000-000032060000}"/>
    <cellStyle name="Calculation 5 2" xfId="1588" xr:uid="{00000000-0005-0000-0000-000033060000}"/>
    <cellStyle name="Calculation 5 2 2" xfId="1589" xr:uid="{00000000-0005-0000-0000-000034060000}"/>
    <cellStyle name="Calculation 5 2 2 2" xfId="1590" xr:uid="{00000000-0005-0000-0000-000035060000}"/>
    <cellStyle name="Calculation 5 2 3" xfId="1591" xr:uid="{00000000-0005-0000-0000-000036060000}"/>
    <cellStyle name="Calculation 5 2 4" xfId="1592" xr:uid="{00000000-0005-0000-0000-000037060000}"/>
    <cellStyle name="Calculation 5 3" xfId="1593" xr:uid="{00000000-0005-0000-0000-000038060000}"/>
    <cellStyle name="Calculation 5 3 2" xfId="1594" xr:uid="{00000000-0005-0000-0000-000039060000}"/>
    <cellStyle name="Calculation 5 3 3" xfId="1595" xr:uid="{00000000-0005-0000-0000-00003A060000}"/>
    <cellStyle name="Calculation 5 4" xfId="1596" xr:uid="{00000000-0005-0000-0000-00003B060000}"/>
    <cellStyle name="Calculation 5 4 2" xfId="1597" xr:uid="{00000000-0005-0000-0000-00003C060000}"/>
    <cellStyle name="Calculation 5 4 2 2" xfId="1598" xr:uid="{00000000-0005-0000-0000-00003D060000}"/>
    <cellStyle name="Calculation 5 4 3" xfId="1599" xr:uid="{00000000-0005-0000-0000-00003E060000}"/>
    <cellStyle name="Calculation 5 4 3 2" xfId="1600" xr:uid="{00000000-0005-0000-0000-00003F060000}"/>
    <cellStyle name="Calculation 6" xfId="1601" xr:uid="{00000000-0005-0000-0000-000040060000}"/>
    <cellStyle name="Calculation 6 2" xfId="1602" xr:uid="{00000000-0005-0000-0000-000041060000}"/>
    <cellStyle name="Calculation 6 3" xfId="1603" xr:uid="{00000000-0005-0000-0000-000042060000}"/>
    <cellStyle name="Calculation 7" xfId="1604" xr:uid="{00000000-0005-0000-0000-000043060000}"/>
    <cellStyle name="Calculation 7 2" xfId="1605" xr:uid="{00000000-0005-0000-0000-000044060000}"/>
    <cellStyle name="Calculation 8" xfId="1606" xr:uid="{00000000-0005-0000-0000-000045060000}"/>
    <cellStyle name="Calculation 9" xfId="1607" xr:uid="{00000000-0005-0000-0000-000046060000}"/>
    <cellStyle name="Calculation 9 2" xfId="1608" xr:uid="{00000000-0005-0000-0000-000047060000}"/>
    <cellStyle name="Calculation 9 2 2" xfId="1609" xr:uid="{00000000-0005-0000-0000-000048060000}"/>
    <cellStyle name="Calculation 9 3" xfId="1610" xr:uid="{00000000-0005-0000-0000-000049060000}"/>
    <cellStyle name="Check Cell" xfId="1611" builtinId="23" customBuiltin="1"/>
    <cellStyle name="Check Cell 10" xfId="1612" xr:uid="{00000000-0005-0000-0000-00004B060000}"/>
    <cellStyle name="Check Cell 10 2" xfId="1613" xr:uid="{00000000-0005-0000-0000-00004C060000}"/>
    <cellStyle name="Check Cell 10 3" xfId="1614" xr:uid="{00000000-0005-0000-0000-00004D060000}"/>
    <cellStyle name="Check Cell 11" xfId="1615" xr:uid="{00000000-0005-0000-0000-00004E060000}"/>
    <cellStyle name="Check Cell 12" xfId="1616" xr:uid="{00000000-0005-0000-0000-00004F060000}"/>
    <cellStyle name="Check Cell 13" xfId="1617" xr:uid="{00000000-0005-0000-0000-000050060000}"/>
    <cellStyle name="Check Cell 14" xfId="1618" xr:uid="{00000000-0005-0000-0000-000051060000}"/>
    <cellStyle name="Check Cell 2" xfId="1619" xr:uid="{00000000-0005-0000-0000-000052060000}"/>
    <cellStyle name="Check Cell 2 2" xfId="1620" xr:uid="{00000000-0005-0000-0000-000053060000}"/>
    <cellStyle name="Check Cell 2 2 2" xfId="1621" xr:uid="{00000000-0005-0000-0000-000054060000}"/>
    <cellStyle name="Check Cell 2 2 3" xfId="1622" xr:uid="{00000000-0005-0000-0000-000055060000}"/>
    <cellStyle name="Check Cell 2 2 4" xfId="1623" xr:uid="{00000000-0005-0000-0000-000056060000}"/>
    <cellStyle name="Check Cell 2 2 5" xfId="1624" xr:uid="{00000000-0005-0000-0000-000057060000}"/>
    <cellStyle name="Check Cell 2 3" xfId="1625" xr:uid="{00000000-0005-0000-0000-000058060000}"/>
    <cellStyle name="Check Cell 2 3 2" xfId="1626" xr:uid="{00000000-0005-0000-0000-000059060000}"/>
    <cellStyle name="Check Cell 2 3 2 2" xfId="1627" xr:uid="{00000000-0005-0000-0000-00005A060000}"/>
    <cellStyle name="Check Cell 2 3 3" xfId="1628" xr:uid="{00000000-0005-0000-0000-00005B060000}"/>
    <cellStyle name="Check Cell 2 3 3 2" xfId="1629" xr:uid="{00000000-0005-0000-0000-00005C060000}"/>
    <cellStyle name="Check Cell 2 4" xfId="1630" xr:uid="{00000000-0005-0000-0000-00005D060000}"/>
    <cellStyle name="Check Cell 2 5" xfId="1631" xr:uid="{00000000-0005-0000-0000-00005E060000}"/>
    <cellStyle name="Check Cell 3" xfId="1632" xr:uid="{00000000-0005-0000-0000-00005F060000}"/>
    <cellStyle name="Check Cell 3 2" xfId="1633" xr:uid="{00000000-0005-0000-0000-000060060000}"/>
    <cellStyle name="Check Cell 3 3" xfId="1634" xr:uid="{00000000-0005-0000-0000-000061060000}"/>
    <cellStyle name="Check Cell 3 4" xfId="1635" xr:uid="{00000000-0005-0000-0000-000062060000}"/>
    <cellStyle name="Check Cell 4" xfId="1636" xr:uid="{00000000-0005-0000-0000-000063060000}"/>
    <cellStyle name="Check Cell 4 2" xfId="1637" xr:uid="{00000000-0005-0000-0000-000064060000}"/>
    <cellStyle name="Check Cell 4 2 2" xfId="1638" xr:uid="{00000000-0005-0000-0000-000065060000}"/>
    <cellStyle name="Check Cell 4 3" xfId="1639" xr:uid="{00000000-0005-0000-0000-000066060000}"/>
    <cellStyle name="Check Cell 4 3 2" xfId="1640" xr:uid="{00000000-0005-0000-0000-000067060000}"/>
    <cellStyle name="Check Cell 4 4" xfId="1641" xr:uid="{00000000-0005-0000-0000-000068060000}"/>
    <cellStyle name="Check Cell 5" xfId="1642" xr:uid="{00000000-0005-0000-0000-000069060000}"/>
    <cellStyle name="Check Cell 5 2" xfId="1643" xr:uid="{00000000-0005-0000-0000-00006A060000}"/>
    <cellStyle name="Check Cell 5 2 2" xfId="1644" xr:uid="{00000000-0005-0000-0000-00006B060000}"/>
    <cellStyle name="Check Cell 5 2 2 2" xfId="1645" xr:uid="{00000000-0005-0000-0000-00006C060000}"/>
    <cellStyle name="Check Cell 5 2 3" xfId="1646" xr:uid="{00000000-0005-0000-0000-00006D060000}"/>
    <cellStyle name="Check Cell 5 2 4" xfId="1647" xr:uid="{00000000-0005-0000-0000-00006E060000}"/>
    <cellStyle name="Check Cell 5 3" xfId="1648" xr:uid="{00000000-0005-0000-0000-00006F060000}"/>
    <cellStyle name="Check Cell 5 3 2" xfId="1649" xr:uid="{00000000-0005-0000-0000-000070060000}"/>
    <cellStyle name="Check Cell 5 3 3" xfId="1650" xr:uid="{00000000-0005-0000-0000-000071060000}"/>
    <cellStyle name="Check Cell 5 4" xfId="1651" xr:uid="{00000000-0005-0000-0000-000072060000}"/>
    <cellStyle name="Check Cell 5 4 2" xfId="1652" xr:uid="{00000000-0005-0000-0000-000073060000}"/>
    <cellStyle name="Check Cell 5 4 2 2" xfId="1653" xr:uid="{00000000-0005-0000-0000-000074060000}"/>
    <cellStyle name="Check Cell 5 4 3" xfId="1654" xr:uid="{00000000-0005-0000-0000-000075060000}"/>
    <cellStyle name="Check Cell 5 4 3 2" xfId="1655" xr:uid="{00000000-0005-0000-0000-000076060000}"/>
    <cellStyle name="Check Cell 6" xfId="1656" xr:uid="{00000000-0005-0000-0000-000077060000}"/>
    <cellStyle name="Check Cell 6 2" xfId="1657" xr:uid="{00000000-0005-0000-0000-000078060000}"/>
    <cellStyle name="Check Cell 6 3" xfId="1658" xr:uid="{00000000-0005-0000-0000-000079060000}"/>
    <cellStyle name="Check Cell 7" xfId="1659" xr:uid="{00000000-0005-0000-0000-00007A060000}"/>
    <cellStyle name="Check Cell 7 2" xfId="1660" xr:uid="{00000000-0005-0000-0000-00007B060000}"/>
    <cellStyle name="Check Cell 8" xfId="1661" xr:uid="{00000000-0005-0000-0000-00007C060000}"/>
    <cellStyle name="Check Cell 9" xfId="1662" xr:uid="{00000000-0005-0000-0000-00007D060000}"/>
    <cellStyle name="Check Cell 9 2" xfId="1663" xr:uid="{00000000-0005-0000-0000-00007E060000}"/>
    <cellStyle name="Check Cell 9 2 2" xfId="1664" xr:uid="{00000000-0005-0000-0000-00007F060000}"/>
    <cellStyle name="Check Cell 9 3" xfId="1665" xr:uid="{00000000-0005-0000-0000-000080060000}"/>
    <cellStyle name="Comma" xfId="1666" builtinId="3"/>
    <cellStyle name="Comma 10" xfId="1667" xr:uid="{00000000-0005-0000-0000-000082060000}"/>
    <cellStyle name="Comma 11" xfId="1668" xr:uid="{00000000-0005-0000-0000-000083060000}"/>
    <cellStyle name="Comma 12" xfId="1669" xr:uid="{00000000-0005-0000-0000-000084060000}"/>
    <cellStyle name="Comma 13" xfId="1670" xr:uid="{00000000-0005-0000-0000-000085060000}"/>
    <cellStyle name="Comma 14" xfId="1671" xr:uid="{00000000-0005-0000-0000-000086060000}"/>
    <cellStyle name="Comma 15" xfId="1672" xr:uid="{00000000-0005-0000-0000-000087060000}"/>
    <cellStyle name="Comma 16" xfId="1673" xr:uid="{00000000-0005-0000-0000-000088060000}"/>
    <cellStyle name="Comma 2" xfId="1674" xr:uid="{00000000-0005-0000-0000-000089060000}"/>
    <cellStyle name="Comma 2 2" xfId="1675" xr:uid="{00000000-0005-0000-0000-00008A060000}"/>
    <cellStyle name="Comma 3" xfId="1676" xr:uid="{00000000-0005-0000-0000-00008B060000}"/>
    <cellStyle name="Comma 3 2" xfId="1677" xr:uid="{00000000-0005-0000-0000-00008C060000}"/>
    <cellStyle name="Comma 4" xfId="1678" xr:uid="{00000000-0005-0000-0000-00008D060000}"/>
    <cellStyle name="Comma 5" xfId="1679" xr:uid="{00000000-0005-0000-0000-00008E060000}"/>
    <cellStyle name="Comma 5 2" xfId="1680" xr:uid="{00000000-0005-0000-0000-00008F060000}"/>
    <cellStyle name="Comma 5 3" xfId="1681" xr:uid="{00000000-0005-0000-0000-000090060000}"/>
    <cellStyle name="Comma 6" xfId="1682" xr:uid="{00000000-0005-0000-0000-000091060000}"/>
    <cellStyle name="Comma 6 10" xfId="1683" xr:uid="{00000000-0005-0000-0000-000092060000}"/>
    <cellStyle name="Comma 6 2" xfId="1684" xr:uid="{00000000-0005-0000-0000-000093060000}"/>
    <cellStyle name="Comma 6 2 2" xfId="1685" xr:uid="{00000000-0005-0000-0000-000094060000}"/>
    <cellStyle name="Comma 6 2 2 2" xfId="1686" xr:uid="{00000000-0005-0000-0000-000095060000}"/>
    <cellStyle name="Comma 6 2 2 2 2" xfId="1687" xr:uid="{00000000-0005-0000-0000-000096060000}"/>
    <cellStyle name="Comma 6 2 2 2 2 2" xfId="1688" xr:uid="{00000000-0005-0000-0000-000097060000}"/>
    <cellStyle name="Comma 6 2 2 2 3" xfId="1689" xr:uid="{00000000-0005-0000-0000-000098060000}"/>
    <cellStyle name="Comma 6 2 2 2 3 2" xfId="1690" xr:uid="{00000000-0005-0000-0000-000099060000}"/>
    <cellStyle name="Comma 6 2 2 2 4" xfId="1691" xr:uid="{00000000-0005-0000-0000-00009A060000}"/>
    <cellStyle name="Comma 6 2 2 3" xfId="1692" xr:uid="{00000000-0005-0000-0000-00009B060000}"/>
    <cellStyle name="Comma 6 2 2 3 2" xfId="1693" xr:uid="{00000000-0005-0000-0000-00009C060000}"/>
    <cellStyle name="Comma 6 2 2 3 2 2" xfId="1694" xr:uid="{00000000-0005-0000-0000-00009D060000}"/>
    <cellStyle name="Comma 6 2 2 3 3" xfId="1695" xr:uid="{00000000-0005-0000-0000-00009E060000}"/>
    <cellStyle name="Comma 6 2 2 4" xfId="1696" xr:uid="{00000000-0005-0000-0000-00009F060000}"/>
    <cellStyle name="Comma 6 2 2 4 2" xfId="1697" xr:uid="{00000000-0005-0000-0000-0000A0060000}"/>
    <cellStyle name="Comma 6 2 2 5" xfId="1698" xr:uid="{00000000-0005-0000-0000-0000A1060000}"/>
    <cellStyle name="Comma 6 2 2 5 2" xfId="1699" xr:uid="{00000000-0005-0000-0000-0000A2060000}"/>
    <cellStyle name="Comma 6 2 2 6" xfId="1700" xr:uid="{00000000-0005-0000-0000-0000A3060000}"/>
    <cellStyle name="Comma 6 2 3" xfId="1701" xr:uid="{00000000-0005-0000-0000-0000A4060000}"/>
    <cellStyle name="Comma 6 2 3 2" xfId="1702" xr:uid="{00000000-0005-0000-0000-0000A5060000}"/>
    <cellStyle name="Comma 6 2 3 2 2" xfId="1703" xr:uid="{00000000-0005-0000-0000-0000A6060000}"/>
    <cellStyle name="Comma 6 2 3 2 2 2" xfId="1704" xr:uid="{00000000-0005-0000-0000-0000A7060000}"/>
    <cellStyle name="Comma 6 2 3 2 3" xfId="1705" xr:uid="{00000000-0005-0000-0000-0000A8060000}"/>
    <cellStyle name="Comma 6 2 3 2 3 2" xfId="1706" xr:uid="{00000000-0005-0000-0000-0000A9060000}"/>
    <cellStyle name="Comma 6 2 3 2 4" xfId="1707" xr:uid="{00000000-0005-0000-0000-0000AA060000}"/>
    <cellStyle name="Comma 6 2 3 3" xfId="1708" xr:uid="{00000000-0005-0000-0000-0000AB060000}"/>
    <cellStyle name="Comma 6 2 3 3 2" xfId="1709" xr:uid="{00000000-0005-0000-0000-0000AC060000}"/>
    <cellStyle name="Comma 6 2 3 3 2 2" xfId="1710" xr:uid="{00000000-0005-0000-0000-0000AD060000}"/>
    <cellStyle name="Comma 6 2 3 3 3" xfId="1711" xr:uid="{00000000-0005-0000-0000-0000AE060000}"/>
    <cellStyle name="Comma 6 2 3 4" xfId="1712" xr:uid="{00000000-0005-0000-0000-0000AF060000}"/>
    <cellStyle name="Comma 6 2 3 4 2" xfId="1713" xr:uid="{00000000-0005-0000-0000-0000B0060000}"/>
    <cellStyle name="Comma 6 2 3 5" xfId="1714" xr:uid="{00000000-0005-0000-0000-0000B1060000}"/>
    <cellStyle name="Comma 6 2 3 5 2" xfId="1715" xr:uid="{00000000-0005-0000-0000-0000B2060000}"/>
    <cellStyle name="Comma 6 2 3 6" xfId="1716" xr:uid="{00000000-0005-0000-0000-0000B3060000}"/>
    <cellStyle name="Comma 6 2 4" xfId="1717" xr:uid="{00000000-0005-0000-0000-0000B4060000}"/>
    <cellStyle name="Comma 6 2 4 2" xfId="1718" xr:uid="{00000000-0005-0000-0000-0000B5060000}"/>
    <cellStyle name="Comma 6 2 4 2 2" xfId="1719" xr:uid="{00000000-0005-0000-0000-0000B6060000}"/>
    <cellStyle name="Comma 6 2 4 3" xfId="1720" xr:uid="{00000000-0005-0000-0000-0000B7060000}"/>
    <cellStyle name="Comma 6 2 4 3 2" xfId="1721" xr:uid="{00000000-0005-0000-0000-0000B8060000}"/>
    <cellStyle name="Comma 6 2 4 4" xfId="1722" xr:uid="{00000000-0005-0000-0000-0000B9060000}"/>
    <cellStyle name="Comma 6 2 5" xfId="1723" xr:uid="{00000000-0005-0000-0000-0000BA060000}"/>
    <cellStyle name="Comma 6 2 5 2" xfId="1724" xr:uid="{00000000-0005-0000-0000-0000BB060000}"/>
    <cellStyle name="Comma 6 2 5 2 2" xfId="1725" xr:uid="{00000000-0005-0000-0000-0000BC060000}"/>
    <cellStyle name="Comma 6 2 5 3" xfId="1726" xr:uid="{00000000-0005-0000-0000-0000BD060000}"/>
    <cellStyle name="Comma 6 2 6" xfId="1727" xr:uid="{00000000-0005-0000-0000-0000BE060000}"/>
    <cellStyle name="Comma 6 2 6 2" xfId="1728" xr:uid="{00000000-0005-0000-0000-0000BF060000}"/>
    <cellStyle name="Comma 6 2 7" xfId="1729" xr:uid="{00000000-0005-0000-0000-0000C0060000}"/>
    <cellStyle name="Comma 6 2 7 2" xfId="1730" xr:uid="{00000000-0005-0000-0000-0000C1060000}"/>
    <cellStyle name="Comma 6 2 8" xfId="1731" xr:uid="{00000000-0005-0000-0000-0000C2060000}"/>
    <cellStyle name="Comma 6 3" xfId="1732" xr:uid="{00000000-0005-0000-0000-0000C3060000}"/>
    <cellStyle name="Comma 6 4" xfId="1733" xr:uid="{00000000-0005-0000-0000-0000C4060000}"/>
    <cellStyle name="Comma 6 4 2" xfId="1734" xr:uid="{00000000-0005-0000-0000-0000C5060000}"/>
    <cellStyle name="Comma 6 4 2 2" xfId="1735" xr:uid="{00000000-0005-0000-0000-0000C6060000}"/>
    <cellStyle name="Comma 6 4 2 2 2" xfId="1736" xr:uid="{00000000-0005-0000-0000-0000C7060000}"/>
    <cellStyle name="Comma 6 4 2 3" xfId="1737" xr:uid="{00000000-0005-0000-0000-0000C8060000}"/>
    <cellStyle name="Comma 6 4 2 3 2" xfId="1738" xr:uid="{00000000-0005-0000-0000-0000C9060000}"/>
    <cellStyle name="Comma 6 4 2 4" xfId="1739" xr:uid="{00000000-0005-0000-0000-0000CA060000}"/>
    <cellStyle name="Comma 6 4 3" xfId="1740" xr:uid="{00000000-0005-0000-0000-0000CB060000}"/>
    <cellStyle name="Comma 6 4 3 2" xfId="1741" xr:uid="{00000000-0005-0000-0000-0000CC060000}"/>
    <cellStyle name="Comma 6 4 3 2 2" xfId="1742" xr:uid="{00000000-0005-0000-0000-0000CD060000}"/>
    <cellStyle name="Comma 6 4 3 3" xfId="1743" xr:uid="{00000000-0005-0000-0000-0000CE060000}"/>
    <cellStyle name="Comma 6 4 4" xfId="1744" xr:uid="{00000000-0005-0000-0000-0000CF060000}"/>
    <cellStyle name="Comma 6 4 4 2" xfId="1745" xr:uid="{00000000-0005-0000-0000-0000D0060000}"/>
    <cellStyle name="Comma 6 4 5" xfId="1746" xr:uid="{00000000-0005-0000-0000-0000D1060000}"/>
    <cellStyle name="Comma 6 4 5 2" xfId="1747" xr:uid="{00000000-0005-0000-0000-0000D2060000}"/>
    <cellStyle name="Comma 6 4 6" xfId="1748" xr:uid="{00000000-0005-0000-0000-0000D3060000}"/>
    <cellStyle name="Comma 6 5" xfId="1749" xr:uid="{00000000-0005-0000-0000-0000D4060000}"/>
    <cellStyle name="Comma 6 5 2" xfId="1750" xr:uid="{00000000-0005-0000-0000-0000D5060000}"/>
    <cellStyle name="Comma 6 5 2 2" xfId="1751" xr:uid="{00000000-0005-0000-0000-0000D6060000}"/>
    <cellStyle name="Comma 6 5 2 2 2" xfId="1752" xr:uid="{00000000-0005-0000-0000-0000D7060000}"/>
    <cellStyle name="Comma 6 5 2 3" xfId="1753" xr:uid="{00000000-0005-0000-0000-0000D8060000}"/>
    <cellStyle name="Comma 6 5 2 3 2" xfId="1754" xr:uid="{00000000-0005-0000-0000-0000D9060000}"/>
    <cellStyle name="Comma 6 5 2 4" xfId="1755" xr:uid="{00000000-0005-0000-0000-0000DA060000}"/>
    <cellStyle name="Comma 6 5 3" xfId="1756" xr:uid="{00000000-0005-0000-0000-0000DB060000}"/>
    <cellStyle name="Comma 6 5 3 2" xfId="1757" xr:uid="{00000000-0005-0000-0000-0000DC060000}"/>
    <cellStyle name="Comma 6 5 3 2 2" xfId="1758" xr:uid="{00000000-0005-0000-0000-0000DD060000}"/>
    <cellStyle name="Comma 6 5 3 3" xfId="1759" xr:uid="{00000000-0005-0000-0000-0000DE060000}"/>
    <cellStyle name="Comma 6 5 4" xfId="1760" xr:uid="{00000000-0005-0000-0000-0000DF060000}"/>
    <cellStyle name="Comma 6 5 4 2" xfId="1761" xr:uid="{00000000-0005-0000-0000-0000E0060000}"/>
    <cellStyle name="Comma 6 5 5" xfId="1762" xr:uid="{00000000-0005-0000-0000-0000E1060000}"/>
    <cellStyle name="Comma 6 5 5 2" xfId="1763" xr:uid="{00000000-0005-0000-0000-0000E2060000}"/>
    <cellStyle name="Comma 6 5 6" xfId="1764" xr:uid="{00000000-0005-0000-0000-0000E3060000}"/>
    <cellStyle name="Comma 6 6" xfId="1765" xr:uid="{00000000-0005-0000-0000-0000E4060000}"/>
    <cellStyle name="Comma 6 6 2" xfId="1766" xr:uid="{00000000-0005-0000-0000-0000E5060000}"/>
    <cellStyle name="Comma 6 6 2 2" xfId="1767" xr:uid="{00000000-0005-0000-0000-0000E6060000}"/>
    <cellStyle name="Comma 6 6 3" xfId="1768" xr:uid="{00000000-0005-0000-0000-0000E7060000}"/>
    <cellStyle name="Comma 6 6 3 2" xfId="1769" xr:uid="{00000000-0005-0000-0000-0000E8060000}"/>
    <cellStyle name="Comma 6 6 4" xfId="1770" xr:uid="{00000000-0005-0000-0000-0000E9060000}"/>
    <cellStyle name="Comma 6 7" xfId="1771" xr:uid="{00000000-0005-0000-0000-0000EA060000}"/>
    <cellStyle name="Comma 6 7 2" xfId="1772" xr:uid="{00000000-0005-0000-0000-0000EB060000}"/>
    <cellStyle name="Comma 6 7 2 2" xfId="1773" xr:uid="{00000000-0005-0000-0000-0000EC060000}"/>
    <cellStyle name="Comma 6 7 3" xfId="1774" xr:uid="{00000000-0005-0000-0000-0000ED060000}"/>
    <cellStyle name="Comma 6 7 3 2" xfId="1775" xr:uid="{00000000-0005-0000-0000-0000EE060000}"/>
    <cellStyle name="Comma 6 7 4" xfId="1776" xr:uid="{00000000-0005-0000-0000-0000EF060000}"/>
    <cellStyle name="Comma 6 8" xfId="1777" xr:uid="{00000000-0005-0000-0000-0000F0060000}"/>
    <cellStyle name="Comma 6 9" xfId="1778" xr:uid="{00000000-0005-0000-0000-0000F1060000}"/>
    <cellStyle name="Comma 7" xfId="1779" xr:uid="{00000000-0005-0000-0000-0000F2060000}"/>
    <cellStyle name="Comma 7 2" xfId="1780" xr:uid="{00000000-0005-0000-0000-0000F3060000}"/>
    <cellStyle name="Comma 7 3" xfId="1781" xr:uid="{00000000-0005-0000-0000-0000F4060000}"/>
    <cellStyle name="Comma 8" xfId="1782" xr:uid="{00000000-0005-0000-0000-0000F5060000}"/>
    <cellStyle name="Comma 9" xfId="1783" xr:uid="{00000000-0005-0000-0000-0000F6060000}"/>
    <cellStyle name="Currency" xfId="1784" builtinId="4"/>
    <cellStyle name="Currency 10" xfId="1785" xr:uid="{00000000-0005-0000-0000-0000F8060000}"/>
    <cellStyle name="Currency 11" xfId="1786" xr:uid="{00000000-0005-0000-0000-0000F9060000}"/>
    <cellStyle name="Currency 12" xfId="1787" xr:uid="{00000000-0005-0000-0000-0000FA060000}"/>
    <cellStyle name="Currency 13" xfId="1788" xr:uid="{00000000-0005-0000-0000-0000FB060000}"/>
    <cellStyle name="Currency 14" xfId="1789" xr:uid="{00000000-0005-0000-0000-0000FC060000}"/>
    <cellStyle name="Currency 2" xfId="1790" xr:uid="{00000000-0005-0000-0000-0000FD060000}"/>
    <cellStyle name="Currency 2 2" xfId="1791" xr:uid="{00000000-0005-0000-0000-0000FE060000}"/>
    <cellStyle name="Currency 3" xfId="1792" xr:uid="{00000000-0005-0000-0000-0000FF060000}"/>
    <cellStyle name="Currency 3 2" xfId="1793" xr:uid="{00000000-0005-0000-0000-000000070000}"/>
    <cellStyle name="Currency 4" xfId="1794" xr:uid="{00000000-0005-0000-0000-000001070000}"/>
    <cellStyle name="Currency 5" xfId="1795" xr:uid="{00000000-0005-0000-0000-000002070000}"/>
    <cellStyle name="Currency 6" xfId="1796" xr:uid="{00000000-0005-0000-0000-000003070000}"/>
    <cellStyle name="Currency 7" xfId="1797" xr:uid="{00000000-0005-0000-0000-000004070000}"/>
    <cellStyle name="Currency 8" xfId="1798" xr:uid="{00000000-0005-0000-0000-000005070000}"/>
    <cellStyle name="Currency 9" xfId="1799" xr:uid="{00000000-0005-0000-0000-000006070000}"/>
    <cellStyle name="Explanatory Text" xfId="1800" builtinId="53" customBuiltin="1"/>
    <cellStyle name="Explanatory Text 10" xfId="1801" xr:uid="{00000000-0005-0000-0000-000008070000}"/>
    <cellStyle name="Explanatory Text 10 2" xfId="1802" xr:uid="{00000000-0005-0000-0000-000009070000}"/>
    <cellStyle name="Explanatory Text 10 3" xfId="1803" xr:uid="{00000000-0005-0000-0000-00000A070000}"/>
    <cellStyle name="Explanatory Text 11" xfId="1804" xr:uid="{00000000-0005-0000-0000-00000B070000}"/>
    <cellStyle name="Explanatory Text 12" xfId="1805" xr:uid="{00000000-0005-0000-0000-00000C070000}"/>
    <cellStyle name="Explanatory Text 13" xfId="1806" xr:uid="{00000000-0005-0000-0000-00000D070000}"/>
    <cellStyle name="Explanatory Text 14" xfId="1807" xr:uid="{00000000-0005-0000-0000-00000E070000}"/>
    <cellStyle name="Explanatory Text 2" xfId="1808" xr:uid="{00000000-0005-0000-0000-00000F070000}"/>
    <cellStyle name="Explanatory Text 2 2" xfId="1809" xr:uid="{00000000-0005-0000-0000-000010070000}"/>
    <cellStyle name="Explanatory Text 2 2 2" xfId="1810" xr:uid="{00000000-0005-0000-0000-000011070000}"/>
    <cellStyle name="Explanatory Text 2 2 3" xfId="1811" xr:uid="{00000000-0005-0000-0000-000012070000}"/>
    <cellStyle name="Explanatory Text 2 2 4" xfId="1812" xr:uid="{00000000-0005-0000-0000-000013070000}"/>
    <cellStyle name="Explanatory Text 2 2 5" xfId="1813" xr:uid="{00000000-0005-0000-0000-000014070000}"/>
    <cellStyle name="Explanatory Text 2 3" xfId="1814" xr:uid="{00000000-0005-0000-0000-000015070000}"/>
    <cellStyle name="Explanatory Text 2 3 2" xfId="1815" xr:uid="{00000000-0005-0000-0000-000016070000}"/>
    <cellStyle name="Explanatory Text 2 3 2 2" xfId="1816" xr:uid="{00000000-0005-0000-0000-000017070000}"/>
    <cellStyle name="Explanatory Text 2 3 3" xfId="1817" xr:uid="{00000000-0005-0000-0000-000018070000}"/>
    <cellStyle name="Explanatory Text 2 3 3 2" xfId="1818" xr:uid="{00000000-0005-0000-0000-000019070000}"/>
    <cellStyle name="Explanatory Text 2 4" xfId="1819" xr:uid="{00000000-0005-0000-0000-00001A070000}"/>
    <cellStyle name="Explanatory Text 2 5" xfId="1820" xr:uid="{00000000-0005-0000-0000-00001B070000}"/>
    <cellStyle name="Explanatory Text 3" xfId="1821" xr:uid="{00000000-0005-0000-0000-00001C070000}"/>
    <cellStyle name="Explanatory Text 3 2" xfId="1822" xr:uid="{00000000-0005-0000-0000-00001D070000}"/>
    <cellStyle name="Explanatory Text 3 3" xfId="1823" xr:uid="{00000000-0005-0000-0000-00001E070000}"/>
    <cellStyle name="Explanatory Text 3 4" xfId="1824" xr:uid="{00000000-0005-0000-0000-00001F070000}"/>
    <cellStyle name="Explanatory Text 4" xfId="1825" xr:uid="{00000000-0005-0000-0000-000020070000}"/>
    <cellStyle name="Explanatory Text 4 2" xfId="1826" xr:uid="{00000000-0005-0000-0000-000021070000}"/>
    <cellStyle name="Explanatory Text 4 2 2" xfId="1827" xr:uid="{00000000-0005-0000-0000-000022070000}"/>
    <cellStyle name="Explanatory Text 4 3" xfId="1828" xr:uid="{00000000-0005-0000-0000-000023070000}"/>
    <cellStyle name="Explanatory Text 4 3 2" xfId="1829" xr:uid="{00000000-0005-0000-0000-000024070000}"/>
    <cellStyle name="Explanatory Text 4 4" xfId="1830" xr:uid="{00000000-0005-0000-0000-000025070000}"/>
    <cellStyle name="Explanatory Text 5" xfId="1831" xr:uid="{00000000-0005-0000-0000-000026070000}"/>
    <cellStyle name="Explanatory Text 5 2" xfId="1832" xr:uid="{00000000-0005-0000-0000-000027070000}"/>
    <cellStyle name="Explanatory Text 5 2 2" xfId="1833" xr:uid="{00000000-0005-0000-0000-000028070000}"/>
    <cellStyle name="Explanatory Text 5 2 2 2" xfId="1834" xr:uid="{00000000-0005-0000-0000-000029070000}"/>
    <cellStyle name="Explanatory Text 5 2 3" xfId="1835" xr:uid="{00000000-0005-0000-0000-00002A070000}"/>
    <cellStyle name="Explanatory Text 5 2 4" xfId="1836" xr:uid="{00000000-0005-0000-0000-00002B070000}"/>
    <cellStyle name="Explanatory Text 5 3" xfId="1837" xr:uid="{00000000-0005-0000-0000-00002C070000}"/>
    <cellStyle name="Explanatory Text 5 3 2" xfId="1838" xr:uid="{00000000-0005-0000-0000-00002D070000}"/>
    <cellStyle name="Explanatory Text 5 3 3" xfId="1839" xr:uid="{00000000-0005-0000-0000-00002E070000}"/>
    <cellStyle name="Explanatory Text 5 4" xfId="1840" xr:uid="{00000000-0005-0000-0000-00002F070000}"/>
    <cellStyle name="Explanatory Text 5 4 2" xfId="1841" xr:uid="{00000000-0005-0000-0000-000030070000}"/>
    <cellStyle name="Explanatory Text 5 4 2 2" xfId="1842" xr:uid="{00000000-0005-0000-0000-000031070000}"/>
    <cellStyle name="Explanatory Text 5 4 3" xfId="1843" xr:uid="{00000000-0005-0000-0000-000032070000}"/>
    <cellStyle name="Explanatory Text 5 4 3 2" xfId="1844" xr:uid="{00000000-0005-0000-0000-000033070000}"/>
    <cellStyle name="Explanatory Text 6" xfId="1845" xr:uid="{00000000-0005-0000-0000-000034070000}"/>
    <cellStyle name="Explanatory Text 6 2" xfId="1846" xr:uid="{00000000-0005-0000-0000-000035070000}"/>
    <cellStyle name="Explanatory Text 6 3" xfId="1847" xr:uid="{00000000-0005-0000-0000-000036070000}"/>
    <cellStyle name="Explanatory Text 7" xfId="1848" xr:uid="{00000000-0005-0000-0000-000037070000}"/>
    <cellStyle name="Explanatory Text 7 2" xfId="1849" xr:uid="{00000000-0005-0000-0000-000038070000}"/>
    <cellStyle name="Explanatory Text 8" xfId="1850" xr:uid="{00000000-0005-0000-0000-000039070000}"/>
    <cellStyle name="Explanatory Text 9" xfId="1851" xr:uid="{00000000-0005-0000-0000-00003A070000}"/>
    <cellStyle name="Explanatory Text 9 2" xfId="1852" xr:uid="{00000000-0005-0000-0000-00003B070000}"/>
    <cellStyle name="Explanatory Text 9 2 2" xfId="1853" xr:uid="{00000000-0005-0000-0000-00003C070000}"/>
    <cellStyle name="Explanatory Text 9 3" xfId="1854" xr:uid="{00000000-0005-0000-0000-00003D070000}"/>
    <cellStyle name="Good" xfId="1855" builtinId="26" customBuiltin="1"/>
    <cellStyle name="Good 10" xfId="1856" xr:uid="{00000000-0005-0000-0000-00003F070000}"/>
    <cellStyle name="Good 10 2" xfId="1857" xr:uid="{00000000-0005-0000-0000-000040070000}"/>
    <cellStyle name="Good 10 3" xfId="1858" xr:uid="{00000000-0005-0000-0000-000041070000}"/>
    <cellStyle name="Good 11" xfId="1859" xr:uid="{00000000-0005-0000-0000-000042070000}"/>
    <cellStyle name="Good 12" xfId="1860" xr:uid="{00000000-0005-0000-0000-000043070000}"/>
    <cellStyle name="Good 13" xfId="1861" xr:uid="{00000000-0005-0000-0000-000044070000}"/>
    <cellStyle name="Good 14" xfId="1862" xr:uid="{00000000-0005-0000-0000-000045070000}"/>
    <cellStyle name="Good 2" xfId="1863" xr:uid="{00000000-0005-0000-0000-000046070000}"/>
    <cellStyle name="Good 2 2" xfId="1864" xr:uid="{00000000-0005-0000-0000-000047070000}"/>
    <cellStyle name="Good 2 2 2" xfId="1865" xr:uid="{00000000-0005-0000-0000-000048070000}"/>
    <cellStyle name="Good 2 2 3" xfId="1866" xr:uid="{00000000-0005-0000-0000-000049070000}"/>
    <cellStyle name="Good 2 2 4" xfId="1867" xr:uid="{00000000-0005-0000-0000-00004A070000}"/>
    <cellStyle name="Good 2 2 5" xfId="1868" xr:uid="{00000000-0005-0000-0000-00004B070000}"/>
    <cellStyle name="Good 2 3" xfId="1869" xr:uid="{00000000-0005-0000-0000-00004C070000}"/>
    <cellStyle name="Good 2 3 2" xfId="1870" xr:uid="{00000000-0005-0000-0000-00004D070000}"/>
    <cellStyle name="Good 2 3 2 2" xfId="1871" xr:uid="{00000000-0005-0000-0000-00004E070000}"/>
    <cellStyle name="Good 2 3 3" xfId="1872" xr:uid="{00000000-0005-0000-0000-00004F070000}"/>
    <cellStyle name="Good 2 3 3 2" xfId="1873" xr:uid="{00000000-0005-0000-0000-000050070000}"/>
    <cellStyle name="Good 2 4" xfId="1874" xr:uid="{00000000-0005-0000-0000-000051070000}"/>
    <cellStyle name="Good 2 5" xfId="1875" xr:uid="{00000000-0005-0000-0000-000052070000}"/>
    <cellStyle name="Good 3" xfId="1876" xr:uid="{00000000-0005-0000-0000-000053070000}"/>
    <cellStyle name="Good 3 2" xfId="1877" xr:uid="{00000000-0005-0000-0000-000054070000}"/>
    <cellStyle name="Good 3 3" xfId="1878" xr:uid="{00000000-0005-0000-0000-000055070000}"/>
    <cellStyle name="Good 3 4" xfId="1879" xr:uid="{00000000-0005-0000-0000-000056070000}"/>
    <cellStyle name="Good 4" xfId="1880" xr:uid="{00000000-0005-0000-0000-000057070000}"/>
    <cellStyle name="Good 4 2" xfId="1881" xr:uid="{00000000-0005-0000-0000-000058070000}"/>
    <cellStyle name="Good 4 2 2" xfId="1882" xr:uid="{00000000-0005-0000-0000-000059070000}"/>
    <cellStyle name="Good 4 3" xfId="1883" xr:uid="{00000000-0005-0000-0000-00005A070000}"/>
    <cellStyle name="Good 4 3 2" xfId="1884" xr:uid="{00000000-0005-0000-0000-00005B070000}"/>
    <cellStyle name="Good 4 4" xfId="1885" xr:uid="{00000000-0005-0000-0000-00005C070000}"/>
    <cellStyle name="Good 5" xfId="1886" xr:uid="{00000000-0005-0000-0000-00005D070000}"/>
    <cellStyle name="Good 5 2" xfId="1887" xr:uid="{00000000-0005-0000-0000-00005E070000}"/>
    <cellStyle name="Good 5 2 2" xfId="1888" xr:uid="{00000000-0005-0000-0000-00005F070000}"/>
    <cellStyle name="Good 5 2 2 2" xfId="1889" xr:uid="{00000000-0005-0000-0000-000060070000}"/>
    <cellStyle name="Good 5 2 3" xfId="1890" xr:uid="{00000000-0005-0000-0000-000061070000}"/>
    <cellStyle name="Good 5 2 4" xfId="1891" xr:uid="{00000000-0005-0000-0000-000062070000}"/>
    <cellStyle name="Good 5 3" xfId="1892" xr:uid="{00000000-0005-0000-0000-000063070000}"/>
    <cellStyle name="Good 5 3 2" xfId="1893" xr:uid="{00000000-0005-0000-0000-000064070000}"/>
    <cellStyle name="Good 5 3 3" xfId="1894" xr:uid="{00000000-0005-0000-0000-000065070000}"/>
    <cellStyle name="Good 5 4" xfId="1895" xr:uid="{00000000-0005-0000-0000-000066070000}"/>
    <cellStyle name="Good 5 4 2" xfId="1896" xr:uid="{00000000-0005-0000-0000-000067070000}"/>
    <cellStyle name="Good 5 4 2 2" xfId="1897" xr:uid="{00000000-0005-0000-0000-000068070000}"/>
    <cellStyle name="Good 5 4 3" xfId="1898" xr:uid="{00000000-0005-0000-0000-000069070000}"/>
    <cellStyle name="Good 5 4 3 2" xfId="1899" xr:uid="{00000000-0005-0000-0000-00006A070000}"/>
    <cellStyle name="Good 6" xfId="1900" xr:uid="{00000000-0005-0000-0000-00006B070000}"/>
    <cellStyle name="Good 6 2" xfId="1901" xr:uid="{00000000-0005-0000-0000-00006C070000}"/>
    <cellStyle name="Good 6 3" xfId="1902" xr:uid="{00000000-0005-0000-0000-00006D070000}"/>
    <cellStyle name="Good 7" xfId="1903" xr:uid="{00000000-0005-0000-0000-00006E070000}"/>
    <cellStyle name="Good 7 2" xfId="1904" xr:uid="{00000000-0005-0000-0000-00006F070000}"/>
    <cellStyle name="Good 8" xfId="1905" xr:uid="{00000000-0005-0000-0000-000070070000}"/>
    <cellStyle name="Good 9" xfId="1906" xr:uid="{00000000-0005-0000-0000-000071070000}"/>
    <cellStyle name="Good 9 2" xfId="1907" xr:uid="{00000000-0005-0000-0000-000072070000}"/>
    <cellStyle name="Good 9 2 2" xfId="1908" xr:uid="{00000000-0005-0000-0000-000073070000}"/>
    <cellStyle name="Good 9 3" xfId="1909" xr:uid="{00000000-0005-0000-0000-000074070000}"/>
    <cellStyle name="Heading 1" xfId="1910" builtinId="16" customBuiltin="1"/>
    <cellStyle name="Heading 1 10" xfId="1911" xr:uid="{00000000-0005-0000-0000-000076070000}"/>
    <cellStyle name="Heading 1 10 2" xfId="1912" xr:uid="{00000000-0005-0000-0000-000077070000}"/>
    <cellStyle name="Heading 1 10 3" xfId="1913" xr:uid="{00000000-0005-0000-0000-000078070000}"/>
    <cellStyle name="Heading 1 11" xfId="1914" xr:uid="{00000000-0005-0000-0000-000079070000}"/>
    <cellStyle name="Heading 1 12" xfId="1915" xr:uid="{00000000-0005-0000-0000-00007A070000}"/>
    <cellStyle name="Heading 1 13" xfId="1916" xr:uid="{00000000-0005-0000-0000-00007B070000}"/>
    <cellStyle name="Heading 1 14" xfId="1917" xr:uid="{00000000-0005-0000-0000-00007C070000}"/>
    <cellStyle name="Heading 1 2" xfId="1918" xr:uid="{00000000-0005-0000-0000-00007D070000}"/>
    <cellStyle name="Heading 1 2 2" xfId="1919" xr:uid="{00000000-0005-0000-0000-00007E070000}"/>
    <cellStyle name="Heading 1 2 2 2" xfId="1920" xr:uid="{00000000-0005-0000-0000-00007F070000}"/>
    <cellStyle name="Heading 1 2 2 3" xfId="1921" xr:uid="{00000000-0005-0000-0000-000080070000}"/>
    <cellStyle name="Heading 1 2 2 4" xfId="1922" xr:uid="{00000000-0005-0000-0000-000081070000}"/>
    <cellStyle name="Heading 1 2 2 5" xfId="1923" xr:uid="{00000000-0005-0000-0000-000082070000}"/>
    <cellStyle name="Heading 1 2 3" xfId="1924" xr:uid="{00000000-0005-0000-0000-000083070000}"/>
    <cellStyle name="Heading 1 2 3 2" xfId="1925" xr:uid="{00000000-0005-0000-0000-000084070000}"/>
    <cellStyle name="Heading 1 2 3 2 2" xfId="1926" xr:uid="{00000000-0005-0000-0000-000085070000}"/>
    <cellStyle name="Heading 1 2 3 3" xfId="1927" xr:uid="{00000000-0005-0000-0000-000086070000}"/>
    <cellStyle name="Heading 1 2 3 3 2" xfId="1928" xr:uid="{00000000-0005-0000-0000-000087070000}"/>
    <cellStyle name="Heading 1 2 4" xfId="1929" xr:uid="{00000000-0005-0000-0000-000088070000}"/>
    <cellStyle name="Heading 1 2 5" xfId="1930" xr:uid="{00000000-0005-0000-0000-000089070000}"/>
    <cellStyle name="Heading 1 3" xfId="1931" xr:uid="{00000000-0005-0000-0000-00008A070000}"/>
    <cellStyle name="Heading 1 3 2" xfId="1932" xr:uid="{00000000-0005-0000-0000-00008B070000}"/>
    <cellStyle name="Heading 1 3 3" xfId="1933" xr:uid="{00000000-0005-0000-0000-00008C070000}"/>
    <cellStyle name="Heading 1 3 4" xfId="1934" xr:uid="{00000000-0005-0000-0000-00008D070000}"/>
    <cellStyle name="Heading 1 4" xfId="1935" xr:uid="{00000000-0005-0000-0000-00008E070000}"/>
    <cellStyle name="Heading 1 4 2" xfId="1936" xr:uid="{00000000-0005-0000-0000-00008F070000}"/>
    <cellStyle name="Heading 1 4 2 2" xfId="1937" xr:uid="{00000000-0005-0000-0000-000090070000}"/>
    <cellStyle name="Heading 1 4 3" xfId="1938" xr:uid="{00000000-0005-0000-0000-000091070000}"/>
    <cellStyle name="Heading 1 4 3 2" xfId="1939" xr:uid="{00000000-0005-0000-0000-000092070000}"/>
    <cellStyle name="Heading 1 4 4" xfId="1940" xr:uid="{00000000-0005-0000-0000-000093070000}"/>
    <cellStyle name="Heading 1 5" xfId="1941" xr:uid="{00000000-0005-0000-0000-000094070000}"/>
    <cellStyle name="Heading 1 5 2" xfId="1942" xr:uid="{00000000-0005-0000-0000-000095070000}"/>
    <cellStyle name="Heading 1 5 2 2" xfId="1943" xr:uid="{00000000-0005-0000-0000-000096070000}"/>
    <cellStyle name="Heading 1 5 2 2 2" xfId="1944" xr:uid="{00000000-0005-0000-0000-000097070000}"/>
    <cellStyle name="Heading 1 5 2 3" xfId="1945" xr:uid="{00000000-0005-0000-0000-000098070000}"/>
    <cellStyle name="Heading 1 5 2 4" xfId="1946" xr:uid="{00000000-0005-0000-0000-000099070000}"/>
    <cellStyle name="Heading 1 5 3" xfId="1947" xr:uid="{00000000-0005-0000-0000-00009A070000}"/>
    <cellStyle name="Heading 1 5 3 2" xfId="1948" xr:uid="{00000000-0005-0000-0000-00009B070000}"/>
    <cellStyle name="Heading 1 5 3 3" xfId="1949" xr:uid="{00000000-0005-0000-0000-00009C070000}"/>
    <cellStyle name="Heading 1 5 4" xfId="1950" xr:uid="{00000000-0005-0000-0000-00009D070000}"/>
    <cellStyle name="Heading 1 5 4 2" xfId="1951" xr:uid="{00000000-0005-0000-0000-00009E070000}"/>
    <cellStyle name="Heading 1 5 4 2 2" xfId="1952" xr:uid="{00000000-0005-0000-0000-00009F070000}"/>
    <cellStyle name="Heading 1 5 4 3" xfId="1953" xr:uid="{00000000-0005-0000-0000-0000A0070000}"/>
    <cellStyle name="Heading 1 5 4 3 2" xfId="1954" xr:uid="{00000000-0005-0000-0000-0000A1070000}"/>
    <cellStyle name="Heading 1 6" xfId="1955" xr:uid="{00000000-0005-0000-0000-0000A2070000}"/>
    <cellStyle name="Heading 1 6 2" xfId="1956" xr:uid="{00000000-0005-0000-0000-0000A3070000}"/>
    <cellStyle name="Heading 1 6 3" xfId="1957" xr:uid="{00000000-0005-0000-0000-0000A4070000}"/>
    <cellStyle name="Heading 1 7" xfId="1958" xr:uid="{00000000-0005-0000-0000-0000A5070000}"/>
    <cellStyle name="Heading 1 7 2" xfId="1959" xr:uid="{00000000-0005-0000-0000-0000A6070000}"/>
    <cellStyle name="Heading 1 8" xfId="1960" xr:uid="{00000000-0005-0000-0000-0000A7070000}"/>
    <cellStyle name="Heading 1 9" xfId="1961" xr:uid="{00000000-0005-0000-0000-0000A8070000}"/>
    <cellStyle name="Heading 1 9 2" xfId="1962" xr:uid="{00000000-0005-0000-0000-0000A9070000}"/>
    <cellStyle name="Heading 1 9 2 2" xfId="1963" xr:uid="{00000000-0005-0000-0000-0000AA070000}"/>
    <cellStyle name="Heading 1 9 3" xfId="1964" xr:uid="{00000000-0005-0000-0000-0000AB070000}"/>
    <cellStyle name="Heading 2" xfId="1965" builtinId="17" customBuiltin="1"/>
    <cellStyle name="Heading 2 10" xfId="1966" xr:uid="{00000000-0005-0000-0000-0000AD070000}"/>
    <cellStyle name="Heading 2 10 2" xfId="1967" xr:uid="{00000000-0005-0000-0000-0000AE070000}"/>
    <cellStyle name="Heading 2 10 3" xfId="1968" xr:uid="{00000000-0005-0000-0000-0000AF070000}"/>
    <cellStyle name="Heading 2 11" xfId="1969" xr:uid="{00000000-0005-0000-0000-0000B0070000}"/>
    <cellStyle name="Heading 2 12" xfId="1970" xr:uid="{00000000-0005-0000-0000-0000B1070000}"/>
    <cellStyle name="Heading 2 13" xfId="1971" xr:uid="{00000000-0005-0000-0000-0000B2070000}"/>
    <cellStyle name="Heading 2 14" xfId="1972" xr:uid="{00000000-0005-0000-0000-0000B3070000}"/>
    <cellStyle name="Heading 2 2" xfId="1973" xr:uid="{00000000-0005-0000-0000-0000B4070000}"/>
    <cellStyle name="Heading 2 2 2" xfId="1974" xr:uid="{00000000-0005-0000-0000-0000B5070000}"/>
    <cellStyle name="Heading 2 2 2 2" xfId="1975" xr:uid="{00000000-0005-0000-0000-0000B6070000}"/>
    <cellStyle name="Heading 2 2 2 3" xfId="1976" xr:uid="{00000000-0005-0000-0000-0000B7070000}"/>
    <cellStyle name="Heading 2 2 2 4" xfId="1977" xr:uid="{00000000-0005-0000-0000-0000B8070000}"/>
    <cellStyle name="Heading 2 2 2 5" xfId="1978" xr:uid="{00000000-0005-0000-0000-0000B9070000}"/>
    <cellStyle name="Heading 2 2 3" xfId="1979" xr:uid="{00000000-0005-0000-0000-0000BA070000}"/>
    <cellStyle name="Heading 2 2 3 2" xfId="1980" xr:uid="{00000000-0005-0000-0000-0000BB070000}"/>
    <cellStyle name="Heading 2 2 3 2 2" xfId="1981" xr:uid="{00000000-0005-0000-0000-0000BC070000}"/>
    <cellStyle name="Heading 2 2 3 3" xfId="1982" xr:uid="{00000000-0005-0000-0000-0000BD070000}"/>
    <cellStyle name="Heading 2 2 3 3 2" xfId="1983" xr:uid="{00000000-0005-0000-0000-0000BE070000}"/>
    <cellStyle name="Heading 2 2 4" xfId="1984" xr:uid="{00000000-0005-0000-0000-0000BF070000}"/>
    <cellStyle name="Heading 2 2 5" xfId="1985" xr:uid="{00000000-0005-0000-0000-0000C0070000}"/>
    <cellStyle name="Heading 2 3" xfId="1986" xr:uid="{00000000-0005-0000-0000-0000C1070000}"/>
    <cellStyle name="Heading 2 3 2" xfId="1987" xr:uid="{00000000-0005-0000-0000-0000C2070000}"/>
    <cellStyle name="Heading 2 3 3" xfId="1988" xr:uid="{00000000-0005-0000-0000-0000C3070000}"/>
    <cellStyle name="Heading 2 3 4" xfId="1989" xr:uid="{00000000-0005-0000-0000-0000C4070000}"/>
    <cellStyle name="Heading 2 4" xfId="1990" xr:uid="{00000000-0005-0000-0000-0000C5070000}"/>
    <cellStyle name="Heading 2 4 2" xfId="1991" xr:uid="{00000000-0005-0000-0000-0000C6070000}"/>
    <cellStyle name="Heading 2 4 2 2" xfId="1992" xr:uid="{00000000-0005-0000-0000-0000C7070000}"/>
    <cellStyle name="Heading 2 4 3" xfId="1993" xr:uid="{00000000-0005-0000-0000-0000C8070000}"/>
    <cellStyle name="Heading 2 4 3 2" xfId="1994" xr:uid="{00000000-0005-0000-0000-0000C9070000}"/>
    <cellStyle name="Heading 2 4 4" xfId="1995" xr:uid="{00000000-0005-0000-0000-0000CA070000}"/>
    <cellStyle name="Heading 2 5" xfId="1996" xr:uid="{00000000-0005-0000-0000-0000CB070000}"/>
    <cellStyle name="Heading 2 5 2" xfId="1997" xr:uid="{00000000-0005-0000-0000-0000CC070000}"/>
    <cellStyle name="Heading 2 5 2 2" xfId="1998" xr:uid="{00000000-0005-0000-0000-0000CD070000}"/>
    <cellStyle name="Heading 2 5 2 2 2" xfId="1999" xr:uid="{00000000-0005-0000-0000-0000CE070000}"/>
    <cellStyle name="Heading 2 5 2 3" xfId="2000" xr:uid="{00000000-0005-0000-0000-0000CF070000}"/>
    <cellStyle name="Heading 2 5 2 4" xfId="2001" xr:uid="{00000000-0005-0000-0000-0000D0070000}"/>
    <cellStyle name="Heading 2 5 3" xfId="2002" xr:uid="{00000000-0005-0000-0000-0000D1070000}"/>
    <cellStyle name="Heading 2 5 3 2" xfId="2003" xr:uid="{00000000-0005-0000-0000-0000D2070000}"/>
    <cellStyle name="Heading 2 5 3 3" xfId="2004" xr:uid="{00000000-0005-0000-0000-0000D3070000}"/>
    <cellStyle name="Heading 2 5 4" xfId="2005" xr:uid="{00000000-0005-0000-0000-0000D4070000}"/>
    <cellStyle name="Heading 2 5 4 2" xfId="2006" xr:uid="{00000000-0005-0000-0000-0000D5070000}"/>
    <cellStyle name="Heading 2 5 4 2 2" xfId="2007" xr:uid="{00000000-0005-0000-0000-0000D6070000}"/>
    <cellStyle name="Heading 2 5 4 3" xfId="2008" xr:uid="{00000000-0005-0000-0000-0000D7070000}"/>
    <cellStyle name="Heading 2 5 4 3 2" xfId="2009" xr:uid="{00000000-0005-0000-0000-0000D8070000}"/>
    <cellStyle name="Heading 2 6" xfId="2010" xr:uid="{00000000-0005-0000-0000-0000D9070000}"/>
    <cellStyle name="Heading 2 6 2" xfId="2011" xr:uid="{00000000-0005-0000-0000-0000DA070000}"/>
    <cellStyle name="Heading 2 6 3" xfId="2012" xr:uid="{00000000-0005-0000-0000-0000DB070000}"/>
    <cellStyle name="Heading 2 7" xfId="2013" xr:uid="{00000000-0005-0000-0000-0000DC070000}"/>
    <cellStyle name="Heading 2 7 2" xfId="2014" xr:uid="{00000000-0005-0000-0000-0000DD070000}"/>
    <cellStyle name="Heading 2 8" xfId="2015" xr:uid="{00000000-0005-0000-0000-0000DE070000}"/>
    <cellStyle name="Heading 2 9" xfId="2016" xr:uid="{00000000-0005-0000-0000-0000DF070000}"/>
    <cellStyle name="Heading 2 9 2" xfId="2017" xr:uid="{00000000-0005-0000-0000-0000E0070000}"/>
    <cellStyle name="Heading 2 9 2 2" xfId="2018" xr:uid="{00000000-0005-0000-0000-0000E1070000}"/>
    <cellStyle name="Heading 2 9 3" xfId="2019" xr:uid="{00000000-0005-0000-0000-0000E2070000}"/>
    <cellStyle name="Heading 3" xfId="2020" builtinId="18" customBuiltin="1"/>
    <cellStyle name="Heading 3 10" xfId="2021" xr:uid="{00000000-0005-0000-0000-0000E4070000}"/>
    <cellStyle name="Heading 3 10 2" xfId="2022" xr:uid="{00000000-0005-0000-0000-0000E5070000}"/>
    <cellStyle name="Heading 3 10 3" xfId="2023" xr:uid="{00000000-0005-0000-0000-0000E6070000}"/>
    <cellStyle name="Heading 3 11" xfId="2024" xr:uid="{00000000-0005-0000-0000-0000E7070000}"/>
    <cellStyle name="Heading 3 12" xfId="2025" xr:uid="{00000000-0005-0000-0000-0000E8070000}"/>
    <cellStyle name="Heading 3 13" xfId="2026" xr:uid="{00000000-0005-0000-0000-0000E9070000}"/>
    <cellStyle name="Heading 3 14" xfId="2027" xr:uid="{00000000-0005-0000-0000-0000EA070000}"/>
    <cellStyle name="Heading 3 2" xfId="2028" xr:uid="{00000000-0005-0000-0000-0000EB070000}"/>
    <cellStyle name="Heading 3 2 2" xfId="2029" xr:uid="{00000000-0005-0000-0000-0000EC070000}"/>
    <cellStyle name="Heading 3 2 2 2" xfId="2030" xr:uid="{00000000-0005-0000-0000-0000ED070000}"/>
    <cellStyle name="Heading 3 2 2 3" xfId="2031" xr:uid="{00000000-0005-0000-0000-0000EE070000}"/>
    <cellStyle name="Heading 3 2 2 4" xfId="2032" xr:uid="{00000000-0005-0000-0000-0000EF070000}"/>
    <cellStyle name="Heading 3 2 2 5" xfId="2033" xr:uid="{00000000-0005-0000-0000-0000F0070000}"/>
    <cellStyle name="Heading 3 2 3" xfId="2034" xr:uid="{00000000-0005-0000-0000-0000F1070000}"/>
    <cellStyle name="Heading 3 2 3 2" xfId="2035" xr:uid="{00000000-0005-0000-0000-0000F2070000}"/>
    <cellStyle name="Heading 3 2 3 2 2" xfId="2036" xr:uid="{00000000-0005-0000-0000-0000F3070000}"/>
    <cellStyle name="Heading 3 2 3 3" xfId="2037" xr:uid="{00000000-0005-0000-0000-0000F4070000}"/>
    <cellStyle name="Heading 3 2 3 3 2" xfId="2038" xr:uid="{00000000-0005-0000-0000-0000F5070000}"/>
    <cellStyle name="Heading 3 2 4" xfId="2039" xr:uid="{00000000-0005-0000-0000-0000F6070000}"/>
    <cellStyle name="Heading 3 2 5" xfId="2040" xr:uid="{00000000-0005-0000-0000-0000F7070000}"/>
    <cellStyle name="Heading 3 3" xfId="2041" xr:uid="{00000000-0005-0000-0000-0000F8070000}"/>
    <cellStyle name="Heading 3 3 2" xfId="2042" xr:uid="{00000000-0005-0000-0000-0000F9070000}"/>
    <cellStyle name="Heading 3 3 3" xfId="2043" xr:uid="{00000000-0005-0000-0000-0000FA070000}"/>
    <cellStyle name="Heading 3 3 4" xfId="2044" xr:uid="{00000000-0005-0000-0000-0000FB070000}"/>
    <cellStyle name="Heading 3 4" xfId="2045" xr:uid="{00000000-0005-0000-0000-0000FC070000}"/>
    <cellStyle name="Heading 3 4 2" xfId="2046" xr:uid="{00000000-0005-0000-0000-0000FD070000}"/>
    <cellStyle name="Heading 3 4 2 2" xfId="2047" xr:uid="{00000000-0005-0000-0000-0000FE070000}"/>
    <cellStyle name="Heading 3 4 3" xfId="2048" xr:uid="{00000000-0005-0000-0000-0000FF070000}"/>
    <cellStyle name="Heading 3 4 3 2" xfId="2049" xr:uid="{00000000-0005-0000-0000-000000080000}"/>
    <cellStyle name="Heading 3 4 4" xfId="2050" xr:uid="{00000000-0005-0000-0000-000001080000}"/>
    <cellStyle name="Heading 3 5" xfId="2051" xr:uid="{00000000-0005-0000-0000-000002080000}"/>
    <cellStyle name="Heading 3 5 2" xfId="2052" xr:uid="{00000000-0005-0000-0000-000003080000}"/>
    <cellStyle name="Heading 3 5 2 2" xfId="2053" xr:uid="{00000000-0005-0000-0000-000004080000}"/>
    <cellStyle name="Heading 3 5 2 2 2" xfId="2054" xr:uid="{00000000-0005-0000-0000-000005080000}"/>
    <cellStyle name="Heading 3 5 2 3" xfId="2055" xr:uid="{00000000-0005-0000-0000-000006080000}"/>
    <cellStyle name="Heading 3 5 2 4" xfId="2056" xr:uid="{00000000-0005-0000-0000-000007080000}"/>
    <cellStyle name="Heading 3 5 3" xfId="2057" xr:uid="{00000000-0005-0000-0000-000008080000}"/>
    <cellStyle name="Heading 3 5 3 2" xfId="2058" xr:uid="{00000000-0005-0000-0000-000009080000}"/>
    <cellStyle name="Heading 3 5 3 3" xfId="2059" xr:uid="{00000000-0005-0000-0000-00000A080000}"/>
    <cellStyle name="Heading 3 5 4" xfId="2060" xr:uid="{00000000-0005-0000-0000-00000B080000}"/>
    <cellStyle name="Heading 3 5 4 2" xfId="2061" xr:uid="{00000000-0005-0000-0000-00000C080000}"/>
    <cellStyle name="Heading 3 5 4 2 2" xfId="2062" xr:uid="{00000000-0005-0000-0000-00000D080000}"/>
    <cellStyle name="Heading 3 5 4 3" xfId="2063" xr:uid="{00000000-0005-0000-0000-00000E080000}"/>
    <cellStyle name="Heading 3 5 4 3 2" xfId="2064" xr:uid="{00000000-0005-0000-0000-00000F080000}"/>
    <cellStyle name="Heading 3 6" xfId="2065" xr:uid="{00000000-0005-0000-0000-000010080000}"/>
    <cellStyle name="Heading 3 6 2" xfId="2066" xr:uid="{00000000-0005-0000-0000-000011080000}"/>
    <cellStyle name="Heading 3 6 3" xfId="2067" xr:uid="{00000000-0005-0000-0000-000012080000}"/>
    <cellStyle name="Heading 3 7" xfId="2068" xr:uid="{00000000-0005-0000-0000-000013080000}"/>
    <cellStyle name="Heading 3 7 2" xfId="2069" xr:uid="{00000000-0005-0000-0000-000014080000}"/>
    <cellStyle name="Heading 3 8" xfId="2070" xr:uid="{00000000-0005-0000-0000-000015080000}"/>
    <cellStyle name="Heading 3 9" xfId="2071" xr:uid="{00000000-0005-0000-0000-000016080000}"/>
    <cellStyle name="Heading 3 9 2" xfId="2072" xr:uid="{00000000-0005-0000-0000-000017080000}"/>
    <cellStyle name="Heading 3 9 2 2" xfId="2073" xr:uid="{00000000-0005-0000-0000-000018080000}"/>
    <cellStyle name="Heading 3 9 3" xfId="2074" xr:uid="{00000000-0005-0000-0000-000019080000}"/>
    <cellStyle name="Heading 4" xfId="2075" builtinId="19" customBuiltin="1"/>
    <cellStyle name="Heading 4 10" xfId="2076" xr:uid="{00000000-0005-0000-0000-00001B080000}"/>
    <cellStyle name="Heading 4 10 2" xfId="2077" xr:uid="{00000000-0005-0000-0000-00001C080000}"/>
    <cellStyle name="Heading 4 10 3" xfId="2078" xr:uid="{00000000-0005-0000-0000-00001D080000}"/>
    <cellStyle name="Heading 4 11" xfId="2079" xr:uid="{00000000-0005-0000-0000-00001E080000}"/>
    <cellStyle name="Heading 4 12" xfId="2080" xr:uid="{00000000-0005-0000-0000-00001F080000}"/>
    <cellStyle name="Heading 4 13" xfId="2081" xr:uid="{00000000-0005-0000-0000-000020080000}"/>
    <cellStyle name="Heading 4 14" xfId="2082" xr:uid="{00000000-0005-0000-0000-000021080000}"/>
    <cellStyle name="Heading 4 2" xfId="2083" xr:uid="{00000000-0005-0000-0000-000022080000}"/>
    <cellStyle name="Heading 4 2 2" xfId="2084" xr:uid="{00000000-0005-0000-0000-000023080000}"/>
    <cellStyle name="Heading 4 2 2 2" xfId="2085" xr:uid="{00000000-0005-0000-0000-000024080000}"/>
    <cellStyle name="Heading 4 2 2 3" xfId="2086" xr:uid="{00000000-0005-0000-0000-000025080000}"/>
    <cellStyle name="Heading 4 2 2 4" xfId="2087" xr:uid="{00000000-0005-0000-0000-000026080000}"/>
    <cellStyle name="Heading 4 2 2 5" xfId="2088" xr:uid="{00000000-0005-0000-0000-000027080000}"/>
    <cellStyle name="Heading 4 2 3" xfId="2089" xr:uid="{00000000-0005-0000-0000-000028080000}"/>
    <cellStyle name="Heading 4 2 3 2" xfId="2090" xr:uid="{00000000-0005-0000-0000-000029080000}"/>
    <cellStyle name="Heading 4 2 3 2 2" xfId="2091" xr:uid="{00000000-0005-0000-0000-00002A080000}"/>
    <cellStyle name="Heading 4 2 3 3" xfId="2092" xr:uid="{00000000-0005-0000-0000-00002B080000}"/>
    <cellStyle name="Heading 4 2 3 3 2" xfId="2093" xr:uid="{00000000-0005-0000-0000-00002C080000}"/>
    <cellStyle name="Heading 4 2 4" xfId="2094" xr:uid="{00000000-0005-0000-0000-00002D080000}"/>
    <cellStyle name="Heading 4 2 5" xfId="2095" xr:uid="{00000000-0005-0000-0000-00002E080000}"/>
    <cellStyle name="Heading 4 3" xfId="2096" xr:uid="{00000000-0005-0000-0000-00002F080000}"/>
    <cellStyle name="Heading 4 3 2" xfId="2097" xr:uid="{00000000-0005-0000-0000-000030080000}"/>
    <cellStyle name="Heading 4 3 3" xfId="2098" xr:uid="{00000000-0005-0000-0000-000031080000}"/>
    <cellStyle name="Heading 4 3 4" xfId="2099" xr:uid="{00000000-0005-0000-0000-000032080000}"/>
    <cellStyle name="Heading 4 4" xfId="2100" xr:uid="{00000000-0005-0000-0000-000033080000}"/>
    <cellStyle name="Heading 4 4 2" xfId="2101" xr:uid="{00000000-0005-0000-0000-000034080000}"/>
    <cellStyle name="Heading 4 4 2 2" xfId="2102" xr:uid="{00000000-0005-0000-0000-000035080000}"/>
    <cellStyle name="Heading 4 4 3" xfId="2103" xr:uid="{00000000-0005-0000-0000-000036080000}"/>
    <cellStyle name="Heading 4 4 3 2" xfId="2104" xr:uid="{00000000-0005-0000-0000-000037080000}"/>
    <cellStyle name="Heading 4 4 4" xfId="2105" xr:uid="{00000000-0005-0000-0000-000038080000}"/>
    <cellStyle name="Heading 4 5" xfId="2106" xr:uid="{00000000-0005-0000-0000-000039080000}"/>
    <cellStyle name="Heading 4 5 2" xfId="2107" xr:uid="{00000000-0005-0000-0000-00003A080000}"/>
    <cellStyle name="Heading 4 5 2 2" xfId="2108" xr:uid="{00000000-0005-0000-0000-00003B080000}"/>
    <cellStyle name="Heading 4 5 2 2 2" xfId="2109" xr:uid="{00000000-0005-0000-0000-00003C080000}"/>
    <cellStyle name="Heading 4 5 2 3" xfId="2110" xr:uid="{00000000-0005-0000-0000-00003D080000}"/>
    <cellStyle name="Heading 4 5 2 4" xfId="2111" xr:uid="{00000000-0005-0000-0000-00003E080000}"/>
    <cellStyle name="Heading 4 5 3" xfId="2112" xr:uid="{00000000-0005-0000-0000-00003F080000}"/>
    <cellStyle name="Heading 4 5 3 2" xfId="2113" xr:uid="{00000000-0005-0000-0000-000040080000}"/>
    <cellStyle name="Heading 4 5 3 3" xfId="2114" xr:uid="{00000000-0005-0000-0000-000041080000}"/>
    <cellStyle name="Heading 4 5 4" xfId="2115" xr:uid="{00000000-0005-0000-0000-000042080000}"/>
    <cellStyle name="Heading 4 5 4 2" xfId="2116" xr:uid="{00000000-0005-0000-0000-000043080000}"/>
    <cellStyle name="Heading 4 5 4 2 2" xfId="2117" xr:uid="{00000000-0005-0000-0000-000044080000}"/>
    <cellStyle name="Heading 4 5 4 3" xfId="2118" xr:uid="{00000000-0005-0000-0000-000045080000}"/>
    <cellStyle name="Heading 4 5 4 3 2" xfId="2119" xr:uid="{00000000-0005-0000-0000-000046080000}"/>
    <cellStyle name="Heading 4 6" xfId="2120" xr:uid="{00000000-0005-0000-0000-000047080000}"/>
    <cellStyle name="Heading 4 6 2" xfId="2121" xr:uid="{00000000-0005-0000-0000-000048080000}"/>
    <cellStyle name="Heading 4 6 3" xfId="2122" xr:uid="{00000000-0005-0000-0000-000049080000}"/>
    <cellStyle name="Heading 4 7" xfId="2123" xr:uid="{00000000-0005-0000-0000-00004A080000}"/>
    <cellStyle name="Heading 4 7 2" xfId="2124" xr:uid="{00000000-0005-0000-0000-00004B080000}"/>
    <cellStyle name="Heading 4 8" xfId="2125" xr:uid="{00000000-0005-0000-0000-00004C080000}"/>
    <cellStyle name="Heading 4 9" xfId="2126" xr:uid="{00000000-0005-0000-0000-00004D080000}"/>
    <cellStyle name="Heading 4 9 2" xfId="2127" xr:uid="{00000000-0005-0000-0000-00004E080000}"/>
    <cellStyle name="Heading 4 9 2 2" xfId="2128" xr:uid="{00000000-0005-0000-0000-00004F080000}"/>
    <cellStyle name="Heading 4 9 3" xfId="2129" xr:uid="{00000000-0005-0000-0000-000050080000}"/>
    <cellStyle name="Hyperlink 2" xfId="2130" xr:uid="{00000000-0005-0000-0000-000051080000}"/>
    <cellStyle name="Hyperlink 2 2" xfId="2131" xr:uid="{00000000-0005-0000-0000-000052080000}"/>
    <cellStyle name="Hyperlink 3" xfId="2132" xr:uid="{00000000-0005-0000-0000-000053080000}"/>
    <cellStyle name="Input" xfId="2133" builtinId="20" customBuiltin="1"/>
    <cellStyle name="Input 10" xfId="2134" xr:uid="{00000000-0005-0000-0000-000055080000}"/>
    <cellStyle name="Input 10 2" xfId="2135" xr:uid="{00000000-0005-0000-0000-000056080000}"/>
    <cellStyle name="Input 10 3" xfId="2136" xr:uid="{00000000-0005-0000-0000-000057080000}"/>
    <cellStyle name="Input 11" xfId="2137" xr:uid="{00000000-0005-0000-0000-000058080000}"/>
    <cellStyle name="Input 12" xfId="2138" xr:uid="{00000000-0005-0000-0000-000059080000}"/>
    <cellStyle name="Input 13" xfId="2139" xr:uid="{00000000-0005-0000-0000-00005A080000}"/>
    <cellStyle name="Input 14" xfId="2140" xr:uid="{00000000-0005-0000-0000-00005B080000}"/>
    <cellStyle name="Input 2" xfId="2141" xr:uid="{00000000-0005-0000-0000-00005C080000}"/>
    <cellStyle name="Input 2 2" xfId="2142" xr:uid="{00000000-0005-0000-0000-00005D080000}"/>
    <cellStyle name="Input 2 2 2" xfId="2143" xr:uid="{00000000-0005-0000-0000-00005E080000}"/>
    <cellStyle name="Input 2 2 3" xfId="2144" xr:uid="{00000000-0005-0000-0000-00005F080000}"/>
    <cellStyle name="Input 2 2 4" xfId="2145" xr:uid="{00000000-0005-0000-0000-000060080000}"/>
    <cellStyle name="Input 2 2 5" xfId="2146" xr:uid="{00000000-0005-0000-0000-000061080000}"/>
    <cellStyle name="Input 2 3" xfId="2147" xr:uid="{00000000-0005-0000-0000-000062080000}"/>
    <cellStyle name="Input 2 3 2" xfId="2148" xr:uid="{00000000-0005-0000-0000-000063080000}"/>
    <cellStyle name="Input 2 3 2 2" xfId="2149" xr:uid="{00000000-0005-0000-0000-000064080000}"/>
    <cellStyle name="Input 2 3 3" xfId="2150" xr:uid="{00000000-0005-0000-0000-000065080000}"/>
    <cellStyle name="Input 2 3 3 2" xfId="2151" xr:uid="{00000000-0005-0000-0000-000066080000}"/>
    <cellStyle name="Input 2 4" xfId="2152" xr:uid="{00000000-0005-0000-0000-000067080000}"/>
    <cellStyle name="Input 2 5" xfId="2153" xr:uid="{00000000-0005-0000-0000-000068080000}"/>
    <cellStyle name="Input 3" xfId="2154" xr:uid="{00000000-0005-0000-0000-000069080000}"/>
    <cellStyle name="Input 3 2" xfId="2155" xr:uid="{00000000-0005-0000-0000-00006A080000}"/>
    <cellStyle name="Input 3 3" xfId="2156" xr:uid="{00000000-0005-0000-0000-00006B080000}"/>
    <cellStyle name="Input 3 4" xfId="2157" xr:uid="{00000000-0005-0000-0000-00006C080000}"/>
    <cellStyle name="Input 4" xfId="2158" xr:uid="{00000000-0005-0000-0000-00006D080000}"/>
    <cellStyle name="Input 4 2" xfId="2159" xr:uid="{00000000-0005-0000-0000-00006E080000}"/>
    <cellStyle name="Input 4 2 2" xfId="2160" xr:uid="{00000000-0005-0000-0000-00006F080000}"/>
    <cellStyle name="Input 4 3" xfId="2161" xr:uid="{00000000-0005-0000-0000-000070080000}"/>
    <cellStyle name="Input 4 3 2" xfId="2162" xr:uid="{00000000-0005-0000-0000-000071080000}"/>
    <cellStyle name="Input 4 4" xfId="2163" xr:uid="{00000000-0005-0000-0000-000072080000}"/>
    <cellStyle name="Input 5" xfId="2164" xr:uid="{00000000-0005-0000-0000-000073080000}"/>
    <cellStyle name="Input 5 2" xfId="2165" xr:uid="{00000000-0005-0000-0000-000074080000}"/>
    <cellStyle name="Input 5 2 2" xfId="2166" xr:uid="{00000000-0005-0000-0000-000075080000}"/>
    <cellStyle name="Input 5 2 2 2" xfId="2167" xr:uid="{00000000-0005-0000-0000-000076080000}"/>
    <cellStyle name="Input 5 2 3" xfId="2168" xr:uid="{00000000-0005-0000-0000-000077080000}"/>
    <cellStyle name="Input 5 2 4" xfId="2169" xr:uid="{00000000-0005-0000-0000-000078080000}"/>
    <cellStyle name="Input 5 3" xfId="2170" xr:uid="{00000000-0005-0000-0000-000079080000}"/>
    <cellStyle name="Input 5 3 2" xfId="2171" xr:uid="{00000000-0005-0000-0000-00007A080000}"/>
    <cellStyle name="Input 5 3 3" xfId="2172" xr:uid="{00000000-0005-0000-0000-00007B080000}"/>
    <cellStyle name="Input 5 4" xfId="2173" xr:uid="{00000000-0005-0000-0000-00007C080000}"/>
    <cellStyle name="Input 5 4 2" xfId="2174" xr:uid="{00000000-0005-0000-0000-00007D080000}"/>
    <cellStyle name="Input 5 4 2 2" xfId="2175" xr:uid="{00000000-0005-0000-0000-00007E080000}"/>
    <cellStyle name="Input 5 4 3" xfId="2176" xr:uid="{00000000-0005-0000-0000-00007F080000}"/>
    <cellStyle name="Input 5 4 3 2" xfId="2177" xr:uid="{00000000-0005-0000-0000-000080080000}"/>
    <cellStyle name="Input 6" xfId="2178" xr:uid="{00000000-0005-0000-0000-000081080000}"/>
    <cellStyle name="Input 6 2" xfId="2179" xr:uid="{00000000-0005-0000-0000-000082080000}"/>
    <cellStyle name="Input 6 3" xfId="2180" xr:uid="{00000000-0005-0000-0000-000083080000}"/>
    <cellStyle name="Input 7" xfId="2181" xr:uid="{00000000-0005-0000-0000-000084080000}"/>
    <cellStyle name="Input 7 2" xfId="2182" xr:uid="{00000000-0005-0000-0000-000085080000}"/>
    <cellStyle name="Input 8" xfId="2183" xr:uid="{00000000-0005-0000-0000-000086080000}"/>
    <cellStyle name="Input 9" xfId="2184" xr:uid="{00000000-0005-0000-0000-000087080000}"/>
    <cellStyle name="Input 9 2" xfId="2185" xr:uid="{00000000-0005-0000-0000-000088080000}"/>
    <cellStyle name="Input 9 2 2" xfId="2186" xr:uid="{00000000-0005-0000-0000-000089080000}"/>
    <cellStyle name="Input 9 3" xfId="2187" xr:uid="{00000000-0005-0000-0000-00008A080000}"/>
    <cellStyle name="Linked Cell" xfId="2188" builtinId="24" customBuiltin="1"/>
    <cellStyle name="Linked Cell 10" xfId="2189" xr:uid="{00000000-0005-0000-0000-00008C080000}"/>
    <cellStyle name="Linked Cell 10 2" xfId="2190" xr:uid="{00000000-0005-0000-0000-00008D080000}"/>
    <cellStyle name="Linked Cell 10 3" xfId="2191" xr:uid="{00000000-0005-0000-0000-00008E080000}"/>
    <cellStyle name="Linked Cell 11" xfId="2192" xr:uid="{00000000-0005-0000-0000-00008F080000}"/>
    <cellStyle name="Linked Cell 12" xfId="2193" xr:uid="{00000000-0005-0000-0000-000090080000}"/>
    <cellStyle name="Linked Cell 13" xfId="2194" xr:uid="{00000000-0005-0000-0000-000091080000}"/>
    <cellStyle name="Linked Cell 14" xfId="2195" xr:uid="{00000000-0005-0000-0000-000092080000}"/>
    <cellStyle name="Linked Cell 2" xfId="2196" xr:uid="{00000000-0005-0000-0000-000093080000}"/>
    <cellStyle name="Linked Cell 2 2" xfId="2197" xr:uid="{00000000-0005-0000-0000-000094080000}"/>
    <cellStyle name="Linked Cell 2 2 2" xfId="2198" xr:uid="{00000000-0005-0000-0000-000095080000}"/>
    <cellStyle name="Linked Cell 2 2 3" xfId="2199" xr:uid="{00000000-0005-0000-0000-000096080000}"/>
    <cellStyle name="Linked Cell 2 2 4" xfId="2200" xr:uid="{00000000-0005-0000-0000-000097080000}"/>
    <cellStyle name="Linked Cell 2 2 5" xfId="2201" xr:uid="{00000000-0005-0000-0000-000098080000}"/>
    <cellStyle name="Linked Cell 2 3" xfId="2202" xr:uid="{00000000-0005-0000-0000-000099080000}"/>
    <cellStyle name="Linked Cell 2 3 2" xfId="2203" xr:uid="{00000000-0005-0000-0000-00009A080000}"/>
    <cellStyle name="Linked Cell 2 3 2 2" xfId="2204" xr:uid="{00000000-0005-0000-0000-00009B080000}"/>
    <cellStyle name="Linked Cell 2 3 3" xfId="2205" xr:uid="{00000000-0005-0000-0000-00009C080000}"/>
    <cellStyle name="Linked Cell 2 3 3 2" xfId="2206" xr:uid="{00000000-0005-0000-0000-00009D080000}"/>
    <cellStyle name="Linked Cell 2 4" xfId="2207" xr:uid="{00000000-0005-0000-0000-00009E080000}"/>
    <cellStyle name="Linked Cell 2 5" xfId="2208" xr:uid="{00000000-0005-0000-0000-00009F080000}"/>
    <cellStyle name="Linked Cell 3" xfId="2209" xr:uid="{00000000-0005-0000-0000-0000A0080000}"/>
    <cellStyle name="Linked Cell 3 2" xfId="2210" xr:uid="{00000000-0005-0000-0000-0000A1080000}"/>
    <cellStyle name="Linked Cell 3 3" xfId="2211" xr:uid="{00000000-0005-0000-0000-0000A2080000}"/>
    <cellStyle name="Linked Cell 3 4" xfId="2212" xr:uid="{00000000-0005-0000-0000-0000A3080000}"/>
    <cellStyle name="Linked Cell 4" xfId="2213" xr:uid="{00000000-0005-0000-0000-0000A4080000}"/>
    <cellStyle name="Linked Cell 4 2" xfId="2214" xr:uid="{00000000-0005-0000-0000-0000A5080000}"/>
    <cellStyle name="Linked Cell 4 2 2" xfId="2215" xr:uid="{00000000-0005-0000-0000-0000A6080000}"/>
    <cellStyle name="Linked Cell 4 3" xfId="2216" xr:uid="{00000000-0005-0000-0000-0000A7080000}"/>
    <cellStyle name="Linked Cell 4 3 2" xfId="2217" xr:uid="{00000000-0005-0000-0000-0000A8080000}"/>
    <cellStyle name="Linked Cell 4 4" xfId="2218" xr:uid="{00000000-0005-0000-0000-0000A9080000}"/>
    <cellStyle name="Linked Cell 5" xfId="2219" xr:uid="{00000000-0005-0000-0000-0000AA080000}"/>
    <cellStyle name="Linked Cell 5 2" xfId="2220" xr:uid="{00000000-0005-0000-0000-0000AB080000}"/>
    <cellStyle name="Linked Cell 5 2 2" xfId="2221" xr:uid="{00000000-0005-0000-0000-0000AC080000}"/>
    <cellStyle name="Linked Cell 5 2 2 2" xfId="2222" xr:uid="{00000000-0005-0000-0000-0000AD080000}"/>
    <cellStyle name="Linked Cell 5 2 3" xfId="2223" xr:uid="{00000000-0005-0000-0000-0000AE080000}"/>
    <cellStyle name="Linked Cell 5 2 4" xfId="2224" xr:uid="{00000000-0005-0000-0000-0000AF080000}"/>
    <cellStyle name="Linked Cell 5 3" xfId="2225" xr:uid="{00000000-0005-0000-0000-0000B0080000}"/>
    <cellStyle name="Linked Cell 5 3 2" xfId="2226" xr:uid="{00000000-0005-0000-0000-0000B1080000}"/>
    <cellStyle name="Linked Cell 5 3 3" xfId="2227" xr:uid="{00000000-0005-0000-0000-0000B2080000}"/>
    <cellStyle name="Linked Cell 5 4" xfId="2228" xr:uid="{00000000-0005-0000-0000-0000B3080000}"/>
    <cellStyle name="Linked Cell 5 4 2" xfId="2229" xr:uid="{00000000-0005-0000-0000-0000B4080000}"/>
    <cellStyle name="Linked Cell 5 4 2 2" xfId="2230" xr:uid="{00000000-0005-0000-0000-0000B5080000}"/>
    <cellStyle name="Linked Cell 5 4 3" xfId="2231" xr:uid="{00000000-0005-0000-0000-0000B6080000}"/>
    <cellStyle name="Linked Cell 5 4 3 2" xfId="2232" xr:uid="{00000000-0005-0000-0000-0000B7080000}"/>
    <cellStyle name="Linked Cell 6" xfId="2233" xr:uid="{00000000-0005-0000-0000-0000B8080000}"/>
    <cellStyle name="Linked Cell 6 2" xfId="2234" xr:uid="{00000000-0005-0000-0000-0000B9080000}"/>
    <cellStyle name="Linked Cell 6 3" xfId="2235" xr:uid="{00000000-0005-0000-0000-0000BA080000}"/>
    <cellStyle name="Linked Cell 7" xfId="2236" xr:uid="{00000000-0005-0000-0000-0000BB080000}"/>
    <cellStyle name="Linked Cell 7 2" xfId="2237" xr:uid="{00000000-0005-0000-0000-0000BC080000}"/>
    <cellStyle name="Linked Cell 8" xfId="2238" xr:uid="{00000000-0005-0000-0000-0000BD080000}"/>
    <cellStyle name="Linked Cell 9" xfId="2239" xr:uid="{00000000-0005-0000-0000-0000BE080000}"/>
    <cellStyle name="Linked Cell 9 2" xfId="2240" xr:uid="{00000000-0005-0000-0000-0000BF080000}"/>
    <cellStyle name="Linked Cell 9 2 2" xfId="2241" xr:uid="{00000000-0005-0000-0000-0000C0080000}"/>
    <cellStyle name="Linked Cell 9 3" xfId="2242" xr:uid="{00000000-0005-0000-0000-0000C1080000}"/>
    <cellStyle name="Neutral" xfId="2243" builtinId="28" customBuiltin="1"/>
    <cellStyle name="Neutral 10" xfId="2244" xr:uid="{00000000-0005-0000-0000-0000C3080000}"/>
    <cellStyle name="Neutral 10 2" xfId="2245" xr:uid="{00000000-0005-0000-0000-0000C4080000}"/>
    <cellStyle name="Neutral 10 3" xfId="2246" xr:uid="{00000000-0005-0000-0000-0000C5080000}"/>
    <cellStyle name="Neutral 11" xfId="2247" xr:uid="{00000000-0005-0000-0000-0000C6080000}"/>
    <cellStyle name="Neutral 12" xfId="2248" xr:uid="{00000000-0005-0000-0000-0000C7080000}"/>
    <cellStyle name="Neutral 13" xfId="2249" xr:uid="{00000000-0005-0000-0000-0000C8080000}"/>
    <cellStyle name="Neutral 14" xfId="2250" xr:uid="{00000000-0005-0000-0000-0000C9080000}"/>
    <cellStyle name="Neutral 2" xfId="2251" xr:uid="{00000000-0005-0000-0000-0000CA080000}"/>
    <cellStyle name="Neutral 2 2" xfId="2252" xr:uid="{00000000-0005-0000-0000-0000CB080000}"/>
    <cellStyle name="Neutral 2 2 2" xfId="2253" xr:uid="{00000000-0005-0000-0000-0000CC080000}"/>
    <cellStyle name="Neutral 2 2 3" xfId="2254" xr:uid="{00000000-0005-0000-0000-0000CD080000}"/>
    <cellStyle name="Neutral 2 2 4" xfId="2255" xr:uid="{00000000-0005-0000-0000-0000CE080000}"/>
    <cellStyle name="Neutral 2 2 5" xfId="2256" xr:uid="{00000000-0005-0000-0000-0000CF080000}"/>
    <cellStyle name="Neutral 2 3" xfId="2257" xr:uid="{00000000-0005-0000-0000-0000D0080000}"/>
    <cellStyle name="Neutral 2 3 2" xfId="2258" xr:uid="{00000000-0005-0000-0000-0000D1080000}"/>
    <cellStyle name="Neutral 2 3 2 2" xfId="2259" xr:uid="{00000000-0005-0000-0000-0000D2080000}"/>
    <cellStyle name="Neutral 2 3 3" xfId="2260" xr:uid="{00000000-0005-0000-0000-0000D3080000}"/>
    <cellStyle name="Neutral 2 3 3 2" xfId="2261" xr:uid="{00000000-0005-0000-0000-0000D4080000}"/>
    <cellStyle name="Neutral 2 4" xfId="2262" xr:uid="{00000000-0005-0000-0000-0000D5080000}"/>
    <cellStyle name="Neutral 2 5" xfId="2263" xr:uid="{00000000-0005-0000-0000-0000D6080000}"/>
    <cellStyle name="Neutral 3" xfId="2264" xr:uid="{00000000-0005-0000-0000-0000D7080000}"/>
    <cellStyle name="Neutral 3 2" xfId="2265" xr:uid="{00000000-0005-0000-0000-0000D8080000}"/>
    <cellStyle name="Neutral 3 3" xfId="2266" xr:uid="{00000000-0005-0000-0000-0000D9080000}"/>
    <cellStyle name="Neutral 3 4" xfId="2267" xr:uid="{00000000-0005-0000-0000-0000DA080000}"/>
    <cellStyle name="Neutral 4" xfId="2268" xr:uid="{00000000-0005-0000-0000-0000DB080000}"/>
    <cellStyle name="Neutral 4 2" xfId="2269" xr:uid="{00000000-0005-0000-0000-0000DC080000}"/>
    <cellStyle name="Neutral 4 2 2" xfId="2270" xr:uid="{00000000-0005-0000-0000-0000DD080000}"/>
    <cellStyle name="Neutral 4 3" xfId="2271" xr:uid="{00000000-0005-0000-0000-0000DE080000}"/>
    <cellStyle name="Neutral 4 3 2" xfId="2272" xr:uid="{00000000-0005-0000-0000-0000DF080000}"/>
    <cellStyle name="Neutral 4 4" xfId="2273" xr:uid="{00000000-0005-0000-0000-0000E0080000}"/>
    <cellStyle name="Neutral 5" xfId="2274" xr:uid="{00000000-0005-0000-0000-0000E1080000}"/>
    <cellStyle name="Neutral 5 2" xfId="2275" xr:uid="{00000000-0005-0000-0000-0000E2080000}"/>
    <cellStyle name="Neutral 5 2 2" xfId="2276" xr:uid="{00000000-0005-0000-0000-0000E3080000}"/>
    <cellStyle name="Neutral 5 2 2 2" xfId="2277" xr:uid="{00000000-0005-0000-0000-0000E4080000}"/>
    <cellStyle name="Neutral 5 2 3" xfId="2278" xr:uid="{00000000-0005-0000-0000-0000E5080000}"/>
    <cellStyle name="Neutral 5 2 4" xfId="2279" xr:uid="{00000000-0005-0000-0000-0000E6080000}"/>
    <cellStyle name="Neutral 5 3" xfId="2280" xr:uid="{00000000-0005-0000-0000-0000E7080000}"/>
    <cellStyle name="Neutral 5 3 2" xfId="2281" xr:uid="{00000000-0005-0000-0000-0000E8080000}"/>
    <cellStyle name="Neutral 5 3 3" xfId="2282" xr:uid="{00000000-0005-0000-0000-0000E9080000}"/>
    <cellStyle name="Neutral 5 4" xfId="2283" xr:uid="{00000000-0005-0000-0000-0000EA080000}"/>
    <cellStyle name="Neutral 5 4 2" xfId="2284" xr:uid="{00000000-0005-0000-0000-0000EB080000}"/>
    <cellStyle name="Neutral 5 4 2 2" xfId="2285" xr:uid="{00000000-0005-0000-0000-0000EC080000}"/>
    <cellStyle name="Neutral 5 4 3" xfId="2286" xr:uid="{00000000-0005-0000-0000-0000ED080000}"/>
    <cellStyle name="Neutral 5 4 3 2" xfId="2287" xr:uid="{00000000-0005-0000-0000-0000EE080000}"/>
    <cellStyle name="Neutral 6" xfId="2288" xr:uid="{00000000-0005-0000-0000-0000EF080000}"/>
    <cellStyle name="Neutral 6 2" xfId="2289" xr:uid="{00000000-0005-0000-0000-0000F0080000}"/>
    <cellStyle name="Neutral 6 3" xfId="2290" xr:uid="{00000000-0005-0000-0000-0000F1080000}"/>
    <cellStyle name="Neutral 7" xfId="2291" xr:uid="{00000000-0005-0000-0000-0000F2080000}"/>
    <cellStyle name="Neutral 7 2" xfId="2292" xr:uid="{00000000-0005-0000-0000-0000F3080000}"/>
    <cellStyle name="Neutral 8" xfId="2293" xr:uid="{00000000-0005-0000-0000-0000F4080000}"/>
    <cellStyle name="Neutral 9" xfId="2294" xr:uid="{00000000-0005-0000-0000-0000F5080000}"/>
    <cellStyle name="Neutral 9 2" xfId="2295" xr:uid="{00000000-0005-0000-0000-0000F6080000}"/>
    <cellStyle name="Neutral 9 2 2" xfId="2296" xr:uid="{00000000-0005-0000-0000-0000F7080000}"/>
    <cellStyle name="Neutral 9 3" xfId="2297" xr:uid="{00000000-0005-0000-0000-0000F8080000}"/>
    <cellStyle name="Normal" xfId="0" builtinId="0"/>
    <cellStyle name="Normal 10" xfId="2298" xr:uid="{00000000-0005-0000-0000-0000FA080000}"/>
    <cellStyle name="Normal 10 2" xfId="2299" xr:uid="{00000000-0005-0000-0000-0000FB080000}"/>
    <cellStyle name="Normal 10 3" xfId="2300" xr:uid="{00000000-0005-0000-0000-0000FC080000}"/>
    <cellStyle name="Normal 10 4" xfId="2301" xr:uid="{00000000-0005-0000-0000-0000FD080000}"/>
    <cellStyle name="Normal 11" xfId="2302" xr:uid="{00000000-0005-0000-0000-0000FE080000}"/>
    <cellStyle name="Normal 11 2" xfId="2303" xr:uid="{00000000-0005-0000-0000-0000FF080000}"/>
    <cellStyle name="Normal 11 3" xfId="2304" xr:uid="{00000000-0005-0000-0000-000000090000}"/>
    <cellStyle name="Normal 11 4" xfId="2305" xr:uid="{00000000-0005-0000-0000-000001090000}"/>
    <cellStyle name="Normal 12" xfId="2306" xr:uid="{00000000-0005-0000-0000-000002090000}"/>
    <cellStyle name="Normal 12 2" xfId="2307" xr:uid="{00000000-0005-0000-0000-000003090000}"/>
    <cellStyle name="Normal 12 2 2" xfId="2308" xr:uid="{00000000-0005-0000-0000-000004090000}"/>
    <cellStyle name="Normal 12 2 2 2" xfId="2309" xr:uid="{00000000-0005-0000-0000-000005090000}"/>
    <cellStyle name="Normal 12 2 2 2 2" xfId="2310" xr:uid="{00000000-0005-0000-0000-000006090000}"/>
    <cellStyle name="Normal 12 2 2 2 3" xfId="2311" xr:uid="{00000000-0005-0000-0000-000007090000}"/>
    <cellStyle name="Normal 12 2 2 3" xfId="2312" xr:uid="{00000000-0005-0000-0000-000008090000}"/>
    <cellStyle name="Normal 12 2 2 3 2" xfId="2313" xr:uid="{00000000-0005-0000-0000-000009090000}"/>
    <cellStyle name="Normal 12 2 2 4" xfId="2314" xr:uid="{00000000-0005-0000-0000-00000A090000}"/>
    <cellStyle name="Normal 12 2 2 5" xfId="2315" xr:uid="{00000000-0005-0000-0000-00000B090000}"/>
    <cellStyle name="Normal 12 2 3" xfId="2316" xr:uid="{00000000-0005-0000-0000-00000C090000}"/>
    <cellStyle name="Normal 12 2 3 2" xfId="2317" xr:uid="{00000000-0005-0000-0000-00000D090000}"/>
    <cellStyle name="Normal 12 2 3 2 2" xfId="2318" xr:uid="{00000000-0005-0000-0000-00000E090000}"/>
    <cellStyle name="Normal 12 2 3 2 3" xfId="2319" xr:uid="{00000000-0005-0000-0000-00000F090000}"/>
    <cellStyle name="Normal 12 2 3 3" xfId="2320" xr:uid="{00000000-0005-0000-0000-000010090000}"/>
    <cellStyle name="Normal 12 2 3 3 2" xfId="2321" xr:uid="{00000000-0005-0000-0000-000011090000}"/>
    <cellStyle name="Normal 12 2 3 4" xfId="2322" xr:uid="{00000000-0005-0000-0000-000012090000}"/>
    <cellStyle name="Normal 12 2 3 5" xfId="2323" xr:uid="{00000000-0005-0000-0000-000013090000}"/>
    <cellStyle name="Normal 12 2 4" xfId="2324" xr:uid="{00000000-0005-0000-0000-000014090000}"/>
    <cellStyle name="Normal 12 2 4 2" xfId="2325" xr:uid="{00000000-0005-0000-0000-000015090000}"/>
    <cellStyle name="Normal 12 2 4 3" xfId="2326" xr:uid="{00000000-0005-0000-0000-000016090000}"/>
    <cellStyle name="Normal 12 2 5" xfId="2327" xr:uid="{00000000-0005-0000-0000-000017090000}"/>
    <cellStyle name="Normal 12 2 5 2" xfId="2328" xr:uid="{00000000-0005-0000-0000-000018090000}"/>
    <cellStyle name="Normal 12 2 6" xfId="2329" xr:uid="{00000000-0005-0000-0000-000019090000}"/>
    <cellStyle name="Normal 12 2 7" xfId="2330" xr:uid="{00000000-0005-0000-0000-00001A090000}"/>
    <cellStyle name="Normal 12 2 8" xfId="2331" xr:uid="{00000000-0005-0000-0000-00001B090000}"/>
    <cellStyle name="Normal 12 2 8 2" xfId="2332" xr:uid="{00000000-0005-0000-0000-00001C090000}"/>
    <cellStyle name="Normal 12 3" xfId="2333" xr:uid="{00000000-0005-0000-0000-00001D090000}"/>
    <cellStyle name="Normal 12 4" xfId="2334" xr:uid="{00000000-0005-0000-0000-00001E090000}"/>
    <cellStyle name="Normal 12 4 2" xfId="2335" xr:uid="{00000000-0005-0000-0000-00001F090000}"/>
    <cellStyle name="Normal 12 4 2 2" xfId="2336" xr:uid="{00000000-0005-0000-0000-000020090000}"/>
    <cellStyle name="Normal 12 4 2 3" xfId="2337" xr:uid="{00000000-0005-0000-0000-000021090000}"/>
    <cellStyle name="Normal 12 4 3" xfId="2338" xr:uid="{00000000-0005-0000-0000-000022090000}"/>
    <cellStyle name="Normal 12 4 3 2" xfId="2339" xr:uid="{00000000-0005-0000-0000-000023090000}"/>
    <cellStyle name="Normal 12 4 4" xfId="2340" xr:uid="{00000000-0005-0000-0000-000024090000}"/>
    <cellStyle name="Normal 12 4 5" xfId="2341" xr:uid="{00000000-0005-0000-0000-000025090000}"/>
    <cellStyle name="Normal 12 5" xfId="2342" xr:uid="{00000000-0005-0000-0000-000026090000}"/>
    <cellStyle name="Normal 12 5 2" xfId="2343" xr:uid="{00000000-0005-0000-0000-000027090000}"/>
    <cellStyle name="Normal 12 5 2 2" xfId="2344" xr:uid="{00000000-0005-0000-0000-000028090000}"/>
    <cellStyle name="Normal 12 5 2 3" xfId="2345" xr:uid="{00000000-0005-0000-0000-000029090000}"/>
    <cellStyle name="Normal 12 5 3" xfId="2346" xr:uid="{00000000-0005-0000-0000-00002A090000}"/>
    <cellStyle name="Normal 12 5 3 2" xfId="2347" xr:uid="{00000000-0005-0000-0000-00002B090000}"/>
    <cellStyle name="Normal 12 5 4" xfId="2348" xr:uid="{00000000-0005-0000-0000-00002C090000}"/>
    <cellStyle name="Normal 12 5 5" xfId="2349" xr:uid="{00000000-0005-0000-0000-00002D090000}"/>
    <cellStyle name="Normal 12 6" xfId="2350" xr:uid="{00000000-0005-0000-0000-00002E090000}"/>
    <cellStyle name="Normal 12 6 2" xfId="2351" xr:uid="{00000000-0005-0000-0000-00002F090000}"/>
    <cellStyle name="Normal 12 6 3" xfId="2352" xr:uid="{00000000-0005-0000-0000-000030090000}"/>
    <cellStyle name="Normal 12 7" xfId="2353" xr:uid="{00000000-0005-0000-0000-000031090000}"/>
    <cellStyle name="Normal 12 7 2" xfId="2354" xr:uid="{00000000-0005-0000-0000-000032090000}"/>
    <cellStyle name="Normal 12 7 3" xfId="2355" xr:uid="{00000000-0005-0000-0000-000033090000}"/>
    <cellStyle name="Normal 12 8" xfId="2356" xr:uid="{00000000-0005-0000-0000-000034090000}"/>
    <cellStyle name="Normal 12 8 2" xfId="2357" xr:uid="{00000000-0005-0000-0000-000035090000}"/>
    <cellStyle name="Normal 12 9" xfId="2358" xr:uid="{00000000-0005-0000-0000-000036090000}"/>
    <cellStyle name="Normal 13" xfId="2359" xr:uid="{00000000-0005-0000-0000-000037090000}"/>
    <cellStyle name="Normal 13 10" xfId="2360" xr:uid="{00000000-0005-0000-0000-000038090000}"/>
    <cellStyle name="Normal 13 10 2" xfId="2361" xr:uid="{00000000-0005-0000-0000-000039090000}"/>
    <cellStyle name="Normal 13 11" xfId="2362" xr:uid="{00000000-0005-0000-0000-00003A090000}"/>
    <cellStyle name="Normal 13 2" xfId="2363" xr:uid="{00000000-0005-0000-0000-00003B090000}"/>
    <cellStyle name="Normal 13 2 10" xfId="2364" xr:uid="{00000000-0005-0000-0000-00003C090000}"/>
    <cellStyle name="Normal 13 2 11" xfId="2365" xr:uid="{00000000-0005-0000-0000-00003D090000}"/>
    <cellStyle name="Normal 13 2 12" xfId="2366" xr:uid="{00000000-0005-0000-0000-00003E090000}"/>
    <cellStyle name="Normal 13 2 12 2" xfId="2367" xr:uid="{00000000-0005-0000-0000-00003F090000}"/>
    <cellStyle name="Normal 13 2 2" xfId="2368" xr:uid="{00000000-0005-0000-0000-000040090000}"/>
    <cellStyle name="Normal 13 2 2 2" xfId="2369" xr:uid="{00000000-0005-0000-0000-000041090000}"/>
    <cellStyle name="Normal 13 2 2 2 2" xfId="2370" xr:uid="{00000000-0005-0000-0000-000042090000}"/>
    <cellStyle name="Normal 13 2 2 2 2 2" xfId="2371" xr:uid="{00000000-0005-0000-0000-000043090000}"/>
    <cellStyle name="Normal 13 2 2 2 2 2 2" xfId="2372" xr:uid="{00000000-0005-0000-0000-000044090000}"/>
    <cellStyle name="Normal 13 2 2 2 2 2 2 2" xfId="2373" xr:uid="{00000000-0005-0000-0000-000045090000}"/>
    <cellStyle name="Normal 13 2 2 2 2 2 2 3" xfId="2374" xr:uid="{00000000-0005-0000-0000-000046090000}"/>
    <cellStyle name="Normal 13 2 2 2 2 2 3" xfId="2375" xr:uid="{00000000-0005-0000-0000-000047090000}"/>
    <cellStyle name="Normal 13 2 2 2 2 2 3 2" xfId="2376" xr:uid="{00000000-0005-0000-0000-000048090000}"/>
    <cellStyle name="Normal 13 2 2 2 2 2 4" xfId="2377" xr:uid="{00000000-0005-0000-0000-000049090000}"/>
    <cellStyle name="Normal 13 2 2 2 2 2 5" xfId="2378" xr:uid="{00000000-0005-0000-0000-00004A090000}"/>
    <cellStyle name="Normal 13 2 2 2 2 3" xfId="2379" xr:uid="{00000000-0005-0000-0000-00004B090000}"/>
    <cellStyle name="Normal 13 2 2 2 2 3 2" xfId="2380" xr:uid="{00000000-0005-0000-0000-00004C090000}"/>
    <cellStyle name="Normal 13 2 2 2 2 3 3" xfId="2381" xr:uid="{00000000-0005-0000-0000-00004D090000}"/>
    <cellStyle name="Normal 13 2 2 2 2 4" xfId="2382" xr:uid="{00000000-0005-0000-0000-00004E090000}"/>
    <cellStyle name="Normal 13 2 2 2 2 4 2" xfId="2383" xr:uid="{00000000-0005-0000-0000-00004F090000}"/>
    <cellStyle name="Normal 13 2 2 2 2 5" xfId="2384" xr:uid="{00000000-0005-0000-0000-000050090000}"/>
    <cellStyle name="Normal 13 2 2 2 2 6" xfId="2385" xr:uid="{00000000-0005-0000-0000-000051090000}"/>
    <cellStyle name="Normal 13 2 2 2 3" xfId="2386" xr:uid="{00000000-0005-0000-0000-000052090000}"/>
    <cellStyle name="Normal 13 2 2 2 3 2" xfId="2387" xr:uid="{00000000-0005-0000-0000-000053090000}"/>
    <cellStyle name="Normal 13 2 2 2 3 2 2" xfId="2388" xr:uid="{00000000-0005-0000-0000-000054090000}"/>
    <cellStyle name="Normal 13 2 2 2 3 2 3" xfId="2389" xr:uid="{00000000-0005-0000-0000-000055090000}"/>
    <cellStyle name="Normal 13 2 2 2 3 3" xfId="2390" xr:uid="{00000000-0005-0000-0000-000056090000}"/>
    <cellStyle name="Normal 13 2 2 2 3 3 2" xfId="2391" xr:uid="{00000000-0005-0000-0000-000057090000}"/>
    <cellStyle name="Normal 13 2 2 2 3 4" xfId="2392" xr:uid="{00000000-0005-0000-0000-000058090000}"/>
    <cellStyle name="Normal 13 2 2 2 3 5" xfId="2393" xr:uid="{00000000-0005-0000-0000-000059090000}"/>
    <cellStyle name="Normal 13 2 2 2 4" xfId="2394" xr:uid="{00000000-0005-0000-0000-00005A090000}"/>
    <cellStyle name="Normal 13 2 2 2 4 2" xfId="2395" xr:uid="{00000000-0005-0000-0000-00005B090000}"/>
    <cellStyle name="Normal 13 2 2 2 4 3" xfId="2396" xr:uid="{00000000-0005-0000-0000-00005C090000}"/>
    <cellStyle name="Normal 13 2 2 2 5" xfId="2397" xr:uid="{00000000-0005-0000-0000-00005D090000}"/>
    <cellStyle name="Normal 13 2 2 2 5 2" xfId="2398" xr:uid="{00000000-0005-0000-0000-00005E090000}"/>
    <cellStyle name="Normal 13 2 2 2 5 3" xfId="2399" xr:uid="{00000000-0005-0000-0000-00005F090000}"/>
    <cellStyle name="Normal 13 2 2 2 6" xfId="2400" xr:uid="{00000000-0005-0000-0000-000060090000}"/>
    <cellStyle name="Normal 13 2 2 2 6 2" xfId="2401" xr:uid="{00000000-0005-0000-0000-000061090000}"/>
    <cellStyle name="Normal 13 2 2 2 7" xfId="2402" xr:uid="{00000000-0005-0000-0000-000062090000}"/>
    <cellStyle name="Normal 13 2 2 2 8" xfId="2403" xr:uid="{00000000-0005-0000-0000-000063090000}"/>
    <cellStyle name="Normal 13 2 2 3" xfId="2404" xr:uid="{00000000-0005-0000-0000-000064090000}"/>
    <cellStyle name="Normal 13 2 2 3 2" xfId="2405" xr:uid="{00000000-0005-0000-0000-000065090000}"/>
    <cellStyle name="Normal 13 2 2 3 2 2" xfId="2406" xr:uid="{00000000-0005-0000-0000-000066090000}"/>
    <cellStyle name="Normal 13 2 2 3 2 2 2" xfId="2407" xr:uid="{00000000-0005-0000-0000-000067090000}"/>
    <cellStyle name="Normal 13 2 2 3 2 2 3" xfId="2408" xr:uid="{00000000-0005-0000-0000-000068090000}"/>
    <cellStyle name="Normal 13 2 2 3 2 3" xfId="2409" xr:uid="{00000000-0005-0000-0000-000069090000}"/>
    <cellStyle name="Normal 13 2 2 3 2 3 2" xfId="2410" xr:uid="{00000000-0005-0000-0000-00006A090000}"/>
    <cellStyle name="Normal 13 2 2 3 2 4" xfId="2411" xr:uid="{00000000-0005-0000-0000-00006B090000}"/>
    <cellStyle name="Normal 13 2 2 3 2 5" xfId="2412" xr:uid="{00000000-0005-0000-0000-00006C090000}"/>
    <cellStyle name="Normal 13 2 2 3 3" xfId="2413" xr:uid="{00000000-0005-0000-0000-00006D090000}"/>
    <cellStyle name="Normal 13 2 2 3 3 2" xfId="2414" xr:uid="{00000000-0005-0000-0000-00006E090000}"/>
    <cellStyle name="Normal 13 2 2 3 3 3" xfId="2415" xr:uid="{00000000-0005-0000-0000-00006F090000}"/>
    <cellStyle name="Normal 13 2 2 3 4" xfId="2416" xr:uid="{00000000-0005-0000-0000-000070090000}"/>
    <cellStyle name="Normal 13 2 2 3 4 2" xfId="2417" xr:uid="{00000000-0005-0000-0000-000071090000}"/>
    <cellStyle name="Normal 13 2 2 3 5" xfId="2418" xr:uid="{00000000-0005-0000-0000-000072090000}"/>
    <cellStyle name="Normal 13 2 2 3 6" xfId="2419" xr:uid="{00000000-0005-0000-0000-000073090000}"/>
    <cellStyle name="Normal 13 2 2 4" xfId="2420" xr:uid="{00000000-0005-0000-0000-000074090000}"/>
    <cellStyle name="Normal 13 2 2 4 2" xfId="2421" xr:uid="{00000000-0005-0000-0000-000075090000}"/>
    <cellStyle name="Normal 13 2 2 4 2 2" xfId="2422" xr:uid="{00000000-0005-0000-0000-000076090000}"/>
    <cellStyle name="Normal 13 2 2 4 2 3" xfId="2423" xr:uid="{00000000-0005-0000-0000-000077090000}"/>
    <cellStyle name="Normal 13 2 2 4 3" xfId="2424" xr:uid="{00000000-0005-0000-0000-000078090000}"/>
    <cellStyle name="Normal 13 2 2 4 3 2" xfId="2425" xr:uid="{00000000-0005-0000-0000-000079090000}"/>
    <cellStyle name="Normal 13 2 2 4 4" xfId="2426" xr:uid="{00000000-0005-0000-0000-00007A090000}"/>
    <cellStyle name="Normal 13 2 2 4 5" xfId="2427" xr:uid="{00000000-0005-0000-0000-00007B090000}"/>
    <cellStyle name="Normal 13 2 2 5" xfId="2428" xr:uid="{00000000-0005-0000-0000-00007C090000}"/>
    <cellStyle name="Normal 13 2 2 5 2" xfId="2429" xr:uid="{00000000-0005-0000-0000-00007D090000}"/>
    <cellStyle name="Normal 13 2 2 5 3" xfId="2430" xr:uid="{00000000-0005-0000-0000-00007E090000}"/>
    <cellStyle name="Normal 13 2 2 6" xfId="2431" xr:uid="{00000000-0005-0000-0000-00007F090000}"/>
    <cellStyle name="Normal 13 2 2 6 2" xfId="2432" xr:uid="{00000000-0005-0000-0000-000080090000}"/>
    <cellStyle name="Normal 13 2 2 6 3" xfId="2433" xr:uid="{00000000-0005-0000-0000-000081090000}"/>
    <cellStyle name="Normal 13 2 2 7" xfId="2434" xr:uid="{00000000-0005-0000-0000-000082090000}"/>
    <cellStyle name="Normal 13 2 2 7 2" xfId="2435" xr:uid="{00000000-0005-0000-0000-000083090000}"/>
    <cellStyle name="Normal 13 2 2 8" xfId="2436" xr:uid="{00000000-0005-0000-0000-000084090000}"/>
    <cellStyle name="Normal 13 2 2 9" xfId="2437" xr:uid="{00000000-0005-0000-0000-000085090000}"/>
    <cellStyle name="Normal 13 2 3" xfId="2438" xr:uid="{00000000-0005-0000-0000-000086090000}"/>
    <cellStyle name="Normal 13 2 3 2" xfId="2439" xr:uid="{00000000-0005-0000-0000-000087090000}"/>
    <cellStyle name="Normal 13 2 3 2 2" xfId="2440" xr:uid="{00000000-0005-0000-0000-000088090000}"/>
    <cellStyle name="Normal 13 2 3 2 2 2" xfId="2441" xr:uid="{00000000-0005-0000-0000-000089090000}"/>
    <cellStyle name="Normal 13 2 3 2 2 2 2" xfId="2442" xr:uid="{00000000-0005-0000-0000-00008A090000}"/>
    <cellStyle name="Normal 13 2 3 2 2 2 3" xfId="2443" xr:uid="{00000000-0005-0000-0000-00008B090000}"/>
    <cellStyle name="Normal 13 2 3 2 2 3" xfId="2444" xr:uid="{00000000-0005-0000-0000-00008C090000}"/>
    <cellStyle name="Normal 13 2 3 2 2 3 2" xfId="2445" xr:uid="{00000000-0005-0000-0000-00008D090000}"/>
    <cellStyle name="Normal 13 2 3 2 2 4" xfId="2446" xr:uid="{00000000-0005-0000-0000-00008E090000}"/>
    <cellStyle name="Normal 13 2 3 2 2 5" xfId="2447" xr:uid="{00000000-0005-0000-0000-00008F090000}"/>
    <cellStyle name="Normal 13 2 3 2 3" xfId="2448" xr:uid="{00000000-0005-0000-0000-000090090000}"/>
    <cellStyle name="Normal 13 2 3 2 3 2" xfId="2449" xr:uid="{00000000-0005-0000-0000-000091090000}"/>
    <cellStyle name="Normal 13 2 3 2 3 3" xfId="2450" xr:uid="{00000000-0005-0000-0000-000092090000}"/>
    <cellStyle name="Normal 13 2 3 2 4" xfId="2451" xr:uid="{00000000-0005-0000-0000-000093090000}"/>
    <cellStyle name="Normal 13 2 3 2 4 2" xfId="2452" xr:uid="{00000000-0005-0000-0000-000094090000}"/>
    <cellStyle name="Normal 13 2 3 2 5" xfId="2453" xr:uid="{00000000-0005-0000-0000-000095090000}"/>
    <cellStyle name="Normal 13 2 3 2 6" xfId="2454" xr:uid="{00000000-0005-0000-0000-000096090000}"/>
    <cellStyle name="Normal 13 2 3 3" xfId="2455" xr:uid="{00000000-0005-0000-0000-000097090000}"/>
    <cellStyle name="Normal 13 2 3 3 2" xfId="2456" xr:uid="{00000000-0005-0000-0000-000098090000}"/>
    <cellStyle name="Normal 13 2 3 3 2 2" xfId="2457" xr:uid="{00000000-0005-0000-0000-000099090000}"/>
    <cellStyle name="Normal 13 2 3 3 2 3" xfId="2458" xr:uid="{00000000-0005-0000-0000-00009A090000}"/>
    <cellStyle name="Normal 13 2 3 3 3" xfId="2459" xr:uid="{00000000-0005-0000-0000-00009B090000}"/>
    <cellStyle name="Normal 13 2 3 3 3 2" xfId="2460" xr:uid="{00000000-0005-0000-0000-00009C090000}"/>
    <cellStyle name="Normal 13 2 3 3 4" xfId="2461" xr:uid="{00000000-0005-0000-0000-00009D090000}"/>
    <cellStyle name="Normal 13 2 3 3 5" xfId="2462" xr:uid="{00000000-0005-0000-0000-00009E090000}"/>
    <cellStyle name="Normal 13 2 3 4" xfId="2463" xr:uid="{00000000-0005-0000-0000-00009F090000}"/>
    <cellStyle name="Normal 13 2 3 4 2" xfId="2464" xr:uid="{00000000-0005-0000-0000-0000A0090000}"/>
    <cellStyle name="Normal 13 2 3 4 3" xfId="2465" xr:uid="{00000000-0005-0000-0000-0000A1090000}"/>
    <cellStyle name="Normal 13 2 3 5" xfId="2466" xr:uid="{00000000-0005-0000-0000-0000A2090000}"/>
    <cellStyle name="Normal 13 2 3 5 2" xfId="2467" xr:uid="{00000000-0005-0000-0000-0000A3090000}"/>
    <cellStyle name="Normal 13 2 3 5 3" xfId="2468" xr:uid="{00000000-0005-0000-0000-0000A4090000}"/>
    <cellStyle name="Normal 13 2 3 6" xfId="2469" xr:uid="{00000000-0005-0000-0000-0000A5090000}"/>
    <cellStyle name="Normal 13 2 3 6 2" xfId="2470" xr:uid="{00000000-0005-0000-0000-0000A6090000}"/>
    <cellStyle name="Normal 13 2 3 7" xfId="2471" xr:uid="{00000000-0005-0000-0000-0000A7090000}"/>
    <cellStyle name="Normal 13 2 3 8" xfId="2472" xr:uid="{00000000-0005-0000-0000-0000A8090000}"/>
    <cellStyle name="Normal 13 2 4" xfId="2473" xr:uid="{00000000-0005-0000-0000-0000A9090000}"/>
    <cellStyle name="Normal 13 2 4 2" xfId="2474" xr:uid="{00000000-0005-0000-0000-0000AA090000}"/>
    <cellStyle name="Normal 13 2 4 2 2" xfId="2475" xr:uid="{00000000-0005-0000-0000-0000AB090000}"/>
    <cellStyle name="Normal 13 2 4 2 2 2" xfId="2476" xr:uid="{00000000-0005-0000-0000-0000AC090000}"/>
    <cellStyle name="Normal 13 2 4 2 2 3" xfId="2477" xr:uid="{00000000-0005-0000-0000-0000AD090000}"/>
    <cellStyle name="Normal 13 2 4 2 3" xfId="2478" xr:uid="{00000000-0005-0000-0000-0000AE090000}"/>
    <cellStyle name="Normal 13 2 4 2 3 2" xfId="2479" xr:uid="{00000000-0005-0000-0000-0000AF090000}"/>
    <cellStyle name="Normal 13 2 4 2 4" xfId="2480" xr:uid="{00000000-0005-0000-0000-0000B0090000}"/>
    <cellStyle name="Normal 13 2 4 2 5" xfId="2481" xr:uid="{00000000-0005-0000-0000-0000B1090000}"/>
    <cellStyle name="Normal 13 2 4 3" xfId="2482" xr:uid="{00000000-0005-0000-0000-0000B2090000}"/>
    <cellStyle name="Normal 13 2 4 3 2" xfId="2483" xr:uid="{00000000-0005-0000-0000-0000B3090000}"/>
    <cellStyle name="Normal 13 2 4 3 3" xfId="2484" xr:uid="{00000000-0005-0000-0000-0000B4090000}"/>
    <cellStyle name="Normal 13 2 4 4" xfId="2485" xr:uid="{00000000-0005-0000-0000-0000B5090000}"/>
    <cellStyle name="Normal 13 2 4 4 2" xfId="2486" xr:uid="{00000000-0005-0000-0000-0000B6090000}"/>
    <cellStyle name="Normal 13 2 4 5" xfId="2487" xr:uid="{00000000-0005-0000-0000-0000B7090000}"/>
    <cellStyle name="Normal 13 2 4 6" xfId="2488" xr:uid="{00000000-0005-0000-0000-0000B8090000}"/>
    <cellStyle name="Normal 13 2 5" xfId="2489" xr:uid="{00000000-0005-0000-0000-0000B9090000}"/>
    <cellStyle name="Normal 13 2 5 2" xfId="2490" xr:uid="{00000000-0005-0000-0000-0000BA090000}"/>
    <cellStyle name="Normal 13 2 5 2 2" xfId="2491" xr:uid="{00000000-0005-0000-0000-0000BB090000}"/>
    <cellStyle name="Normal 13 2 5 2 2 2" xfId="2492" xr:uid="{00000000-0005-0000-0000-0000BC090000}"/>
    <cellStyle name="Normal 13 2 5 2 2 3" xfId="2493" xr:uid="{00000000-0005-0000-0000-0000BD090000}"/>
    <cellStyle name="Normal 13 2 5 2 3" xfId="2494" xr:uid="{00000000-0005-0000-0000-0000BE090000}"/>
    <cellStyle name="Normal 13 2 5 2 3 2" xfId="2495" xr:uid="{00000000-0005-0000-0000-0000BF090000}"/>
    <cellStyle name="Normal 13 2 5 2 4" xfId="2496" xr:uid="{00000000-0005-0000-0000-0000C0090000}"/>
    <cellStyle name="Normal 13 2 5 2 5" xfId="2497" xr:uid="{00000000-0005-0000-0000-0000C1090000}"/>
    <cellStyle name="Normal 13 2 5 3" xfId="2498" xr:uid="{00000000-0005-0000-0000-0000C2090000}"/>
    <cellStyle name="Normal 13 2 5 3 2" xfId="2499" xr:uid="{00000000-0005-0000-0000-0000C3090000}"/>
    <cellStyle name="Normal 13 2 5 3 3" xfId="2500" xr:uid="{00000000-0005-0000-0000-0000C4090000}"/>
    <cellStyle name="Normal 13 2 5 4" xfId="2501" xr:uid="{00000000-0005-0000-0000-0000C5090000}"/>
    <cellStyle name="Normal 13 2 5 4 2" xfId="2502" xr:uid="{00000000-0005-0000-0000-0000C6090000}"/>
    <cellStyle name="Normal 13 2 5 5" xfId="2503" xr:uid="{00000000-0005-0000-0000-0000C7090000}"/>
    <cellStyle name="Normal 13 2 5 6" xfId="2504" xr:uid="{00000000-0005-0000-0000-0000C8090000}"/>
    <cellStyle name="Normal 13 2 6" xfId="2505" xr:uid="{00000000-0005-0000-0000-0000C9090000}"/>
    <cellStyle name="Normal 13 2 6 2" xfId="2506" xr:uid="{00000000-0005-0000-0000-0000CA090000}"/>
    <cellStyle name="Normal 13 2 6 2 2" xfId="2507" xr:uid="{00000000-0005-0000-0000-0000CB090000}"/>
    <cellStyle name="Normal 13 2 6 2 3" xfId="2508" xr:uid="{00000000-0005-0000-0000-0000CC090000}"/>
    <cellStyle name="Normal 13 2 6 3" xfId="2509" xr:uid="{00000000-0005-0000-0000-0000CD090000}"/>
    <cellStyle name="Normal 13 2 6 3 2" xfId="2510" xr:uid="{00000000-0005-0000-0000-0000CE090000}"/>
    <cellStyle name="Normal 13 2 6 4" xfId="2511" xr:uid="{00000000-0005-0000-0000-0000CF090000}"/>
    <cellStyle name="Normal 13 2 6 5" xfId="2512" xr:uid="{00000000-0005-0000-0000-0000D0090000}"/>
    <cellStyle name="Normal 13 2 7" xfId="2513" xr:uid="{00000000-0005-0000-0000-0000D1090000}"/>
    <cellStyle name="Normal 13 2 7 2" xfId="2514" xr:uid="{00000000-0005-0000-0000-0000D2090000}"/>
    <cellStyle name="Normal 13 2 7 3" xfId="2515" xr:uid="{00000000-0005-0000-0000-0000D3090000}"/>
    <cellStyle name="Normal 13 2 8" xfId="2516" xr:uid="{00000000-0005-0000-0000-0000D4090000}"/>
    <cellStyle name="Normal 13 2 8 2" xfId="2517" xr:uid="{00000000-0005-0000-0000-0000D5090000}"/>
    <cellStyle name="Normal 13 2 8 3" xfId="2518" xr:uid="{00000000-0005-0000-0000-0000D6090000}"/>
    <cellStyle name="Normal 13 2 9" xfId="2519" xr:uid="{00000000-0005-0000-0000-0000D7090000}"/>
    <cellStyle name="Normal 13 2 9 2" xfId="2520" xr:uid="{00000000-0005-0000-0000-0000D8090000}"/>
    <cellStyle name="Normal 13 3" xfId="2521" xr:uid="{00000000-0005-0000-0000-0000D9090000}"/>
    <cellStyle name="Normal 13 3 2" xfId="2522" xr:uid="{00000000-0005-0000-0000-0000DA090000}"/>
    <cellStyle name="Normal 13 3 2 2" xfId="2523" xr:uid="{00000000-0005-0000-0000-0000DB090000}"/>
    <cellStyle name="Normal 13 3 2 2 2" xfId="2524" xr:uid="{00000000-0005-0000-0000-0000DC090000}"/>
    <cellStyle name="Normal 13 3 2 2 2 2" xfId="2525" xr:uid="{00000000-0005-0000-0000-0000DD090000}"/>
    <cellStyle name="Normal 13 3 2 2 2 3" xfId="2526" xr:uid="{00000000-0005-0000-0000-0000DE090000}"/>
    <cellStyle name="Normal 13 3 2 2 3" xfId="2527" xr:uid="{00000000-0005-0000-0000-0000DF090000}"/>
    <cellStyle name="Normal 13 3 2 2 3 2" xfId="2528" xr:uid="{00000000-0005-0000-0000-0000E0090000}"/>
    <cellStyle name="Normal 13 3 2 2 4" xfId="2529" xr:uid="{00000000-0005-0000-0000-0000E1090000}"/>
    <cellStyle name="Normal 13 3 2 2 5" xfId="2530" xr:uid="{00000000-0005-0000-0000-0000E2090000}"/>
    <cellStyle name="Normal 13 3 2 3" xfId="2531" xr:uid="{00000000-0005-0000-0000-0000E3090000}"/>
    <cellStyle name="Normal 13 3 2 3 2" xfId="2532" xr:uid="{00000000-0005-0000-0000-0000E4090000}"/>
    <cellStyle name="Normal 13 3 2 3 3" xfId="2533" xr:uid="{00000000-0005-0000-0000-0000E5090000}"/>
    <cellStyle name="Normal 13 3 2 4" xfId="2534" xr:uid="{00000000-0005-0000-0000-0000E6090000}"/>
    <cellStyle name="Normal 13 3 2 4 2" xfId="2535" xr:uid="{00000000-0005-0000-0000-0000E7090000}"/>
    <cellStyle name="Normal 13 3 2 5" xfId="2536" xr:uid="{00000000-0005-0000-0000-0000E8090000}"/>
    <cellStyle name="Normal 13 3 2 6" xfId="2537" xr:uid="{00000000-0005-0000-0000-0000E9090000}"/>
    <cellStyle name="Normal 13 3 3" xfId="2538" xr:uid="{00000000-0005-0000-0000-0000EA090000}"/>
    <cellStyle name="Normal 13 3 3 2" xfId="2539" xr:uid="{00000000-0005-0000-0000-0000EB090000}"/>
    <cellStyle name="Normal 13 3 3 2 2" xfId="2540" xr:uid="{00000000-0005-0000-0000-0000EC090000}"/>
    <cellStyle name="Normal 13 3 3 2 3" xfId="2541" xr:uid="{00000000-0005-0000-0000-0000ED090000}"/>
    <cellStyle name="Normal 13 3 3 3" xfId="2542" xr:uid="{00000000-0005-0000-0000-0000EE090000}"/>
    <cellStyle name="Normal 13 3 3 3 2" xfId="2543" xr:uid="{00000000-0005-0000-0000-0000EF090000}"/>
    <cellStyle name="Normal 13 3 3 4" xfId="2544" xr:uid="{00000000-0005-0000-0000-0000F0090000}"/>
    <cellStyle name="Normal 13 3 3 5" xfId="2545" xr:uid="{00000000-0005-0000-0000-0000F1090000}"/>
    <cellStyle name="Normal 13 3 4" xfId="2546" xr:uid="{00000000-0005-0000-0000-0000F2090000}"/>
    <cellStyle name="Normal 13 3 4 2" xfId="2547" xr:uid="{00000000-0005-0000-0000-0000F3090000}"/>
    <cellStyle name="Normal 13 3 4 3" xfId="2548" xr:uid="{00000000-0005-0000-0000-0000F4090000}"/>
    <cellStyle name="Normal 13 3 5" xfId="2549" xr:uid="{00000000-0005-0000-0000-0000F5090000}"/>
    <cellStyle name="Normal 13 3 5 2" xfId="2550" xr:uid="{00000000-0005-0000-0000-0000F6090000}"/>
    <cellStyle name="Normal 13 3 5 3" xfId="2551" xr:uid="{00000000-0005-0000-0000-0000F7090000}"/>
    <cellStyle name="Normal 13 3 6" xfId="2552" xr:uid="{00000000-0005-0000-0000-0000F8090000}"/>
    <cellStyle name="Normal 13 3 6 2" xfId="2553" xr:uid="{00000000-0005-0000-0000-0000F9090000}"/>
    <cellStyle name="Normal 13 3 7" xfId="2554" xr:uid="{00000000-0005-0000-0000-0000FA090000}"/>
    <cellStyle name="Normal 13 3 8" xfId="2555" xr:uid="{00000000-0005-0000-0000-0000FB090000}"/>
    <cellStyle name="Normal 13 4" xfId="2556" xr:uid="{00000000-0005-0000-0000-0000FC090000}"/>
    <cellStyle name="Normal 13 4 2" xfId="2557" xr:uid="{00000000-0005-0000-0000-0000FD090000}"/>
    <cellStyle name="Normal 13 4 2 2" xfId="2558" xr:uid="{00000000-0005-0000-0000-0000FE090000}"/>
    <cellStyle name="Normal 13 4 2 2 2" xfId="2559" xr:uid="{00000000-0005-0000-0000-0000FF090000}"/>
    <cellStyle name="Normal 13 4 2 2 3" xfId="2560" xr:uid="{00000000-0005-0000-0000-0000000A0000}"/>
    <cellStyle name="Normal 13 4 2 3" xfId="2561" xr:uid="{00000000-0005-0000-0000-0000010A0000}"/>
    <cellStyle name="Normal 13 4 2 3 2" xfId="2562" xr:uid="{00000000-0005-0000-0000-0000020A0000}"/>
    <cellStyle name="Normal 13 4 2 4" xfId="2563" xr:uid="{00000000-0005-0000-0000-0000030A0000}"/>
    <cellStyle name="Normal 13 4 2 5" xfId="2564" xr:uid="{00000000-0005-0000-0000-0000040A0000}"/>
    <cellStyle name="Normal 13 4 3" xfId="2565" xr:uid="{00000000-0005-0000-0000-0000050A0000}"/>
    <cellStyle name="Normal 13 4 3 2" xfId="2566" xr:uid="{00000000-0005-0000-0000-0000060A0000}"/>
    <cellStyle name="Normal 13 4 3 3" xfId="2567" xr:uid="{00000000-0005-0000-0000-0000070A0000}"/>
    <cellStyle name="Normal 13 4 4" xfId="2568" xr:uid="{00000000-0005-0000-0000-0000080A0000}"/>
    <cellStyle name="Normal 13 4 4 2" xfId="2569" xr:uid="{00000000-0005-0000-0000-0000090A0000}"/>
    <cellStyle name="Normal 13 4 5" xfId="2570" xr:uid="{00000000-0005-0000-0000-00000A0A0000}"/>
    <cellStyle name="Normal 13 4 6" xfId="2571" xr:uid="{00000000-0005-0000-0000-00000B0A0000}"/>
    <cellStyle name="Normal 13 5" xfId="2572" xr:uid="{00000000-0005-0000-0000-00000C0A0000}"/>
    <cellStyle name="Normal 13 5 2" xfId="2573" xr:uid="{00000000-0005-0000-0000-00000D0A0000}"/>
    <cellStyle name="Normal 13 5 2 2" xfId="2574" xr:uid="{00000000-0005-0000-0000-00000E0A0000}"/>
    <cellStyle name="Normal 13 5 2 2 2" xfId="2575" xr:uid="{00000000-0005-0000-0000-00000F0A0000}"/>
    <cellStyle name="Normal 13 5 2 2 3" xfId="2576" xr:uid="{00000000-0005-0000-0000-0000100A0000}"/>
    <cellStyle name="Normal 13 5 2 3" xfId="2577" xr:uid="{00000000-0005-0000-0000-0000110A0000}"/>
    <cellStyle name="Normal 13 5 2 3 2" xfId="2578" xr:uid="{00000000-0005-0000-0000-0000120A0000}"/>
    <cellStyle name="Normal 13 5 2 4" xfId="2579" xr:uid="{00000000-0005-0000-0000-0000130A0000}"/>
    <cellStyle name="Normal 13 5 2 5" xfId="2580" xr:uid="{00000000-0005-0000-0000-0000140A0000}"/>
    <cellStyle name="Normal 13 5 3" xfId="2581" xr:uid="{00000000-0005-0000-0000-0000150A0000}"/>
    <cellStyle name="Normal 13 5 3 2" xfId="2582" xr:uid="{00000000-0005-0000-0000-0000160A0000}"/>
    <cellStyle name="Normal 13 5 3 3" xfId="2583" xr:uid="{00000000-0005-0000-0000-0000170A0000}"/>
    <cellStyle name="Normal 13 5 4" xfId="2584" xr:uid="{00000000-0005-0000-0000-0000180A0000}"/>
    <cellStyle name="Normal 13 5 4 2" xfId="2585" xr:uid="{00000000-0005-0000-0000-0000190A0000}"/>
    <cellStyle name="Normal 13 5 5" xfId="2586" xr:uid="{00000000-0005-0000-0000-00001A0A0000}"/>
    <cellStyle name="Normal 13 5 6" xfId="2587" xr:uid="{00000000-0005-0000-0000-00001B0A0000}"/>
    <cellStyle name="Normal 13 6" xfId="2588" xr:uid="{00000000-0005-0000-0000-00001C0A0000}"/>
    <cellStyle name="Normal 13 7" xfId="2589" xr:uid="{00000000-0005-0000-0000-00001D0A0000}"/>
    <cellStyle name="Normal 13 7 2" xfId="2590" xr:uid="{00000000-0005-0000-0000-00001E0A0000}"/>
    <cellStyle name="Normal 13 8" xfId="2591" xr:uid="{00000000-0005-0000-0000-00001F0A0000}"/>
    <cellStyle name="Normal 13 9" xfId="2592" xr:uid="{00000000-0005-0000-0000-0000200A0000}"/>
    <cellStyle name="Normal 14" xfId="2593" xr:uid="{00000000-0005-0000-0000-0000210A0000}"/>
    <cellStyle name="Normal 14 2" xfId="2594" xr:uid="{00000000-0005-0000-0000-0000220A0000}"/>
    <cellStyle name="Normal 14 3" xfId="2595" xr:uid="{00000000-0005-0000-0000-0000230A0000}"/>
    <cellStyle name="Normal 14 4" xfId="2596" xr:uid="{00000000-0005-0000-0000-0000240A0000}"/>
    <cellStyle name="Normal 15" xfId="2597" xr:uid="{00000000-0005-0000-0000-0000250A0000}"/>
    <cellStyle name="Normal 15 10" xfId="2598" xr:uid="{00000000-0005-0000-0000-0000260A0000}"/>
    <cellStyle name="Normal 15 11" xfId="2599" xr:uid="{00000000-0005-0000-0000-0000270A0000}"/>
    <cellStyle name="Normal 15 2" xfId="2600" xr:uid="{00000000-0005-0000-0000-0000280A0000}"/>
    <cellStyle name="Normal 15 2 2" xfId="2601" xr:uid="{00000000-0005-0000-0000-0000290A0000}"/>
    <cellStyle name="Normal 15 2 2 2" xfId="2602" xr:uid="{00000000-0005-0000-0000-00002A0A0000}"/>
    <cellStyle name="Normal 15 2 2 2 2" xfId="2603" xr:uid="{00000000-0005-0000-0000-00002B0A0000}"/>
    <cellStyle name="Normal 15 2 2 2 2 2" xfId="2604" xr:uid="{00000000-0005-0000-0000-00002C0A0000}"/>
    <cellStyle name="Normal 15 2 2 2 2 3" xfId="2605" xr:uid="{00000000-0005-0000-0000-00002D0A0000}"/>
    <cellStyle name="Normal 15 2 2 2 3" xfId="2606" xr:uid="{00000000-0005-0000-0000-00002E0A0000}"/>
    <cellStyle name="Normal 15 2 2 2 3 2" xfId="2607" xr:uid="{00000000-0005-0000-0000-00002F0A0000}"/>
    <cellStyle name="Normal 15 2 2 2 4" xfId="2608" xr:uid="{00000000-0005-0000-0000-0000300A0000}"/>
    <cellStyle name="Normal 15 2 2 2 5" xfId="2609" xr:uid="{00000000-0005-0000-0000-0000310A0000}"/>
    <cellStyle name="Normal 15 2 2 3" xfId="2610" xr:uid="{00000000-0005-0000-0000-0000320A0000}"/>
    <cellStyle name="Normal 15 2 2 3 2" xfId="2611" xr:uid="{00000000-0005-0000-0000-0000330A0000}"/>
    <cellStyle name="Normal 15 2 2 3 3" xfId="2612" xr:uid="{00000000-0005-0000-0000-0000340A0000}"/>
    <cellStyle name="Normal 15 2 2 4" xfId="2613" xr:uid="{00000000-0005-0000-0000-0000350A0000}"/>
    <cellStyle name="Normal 15 2 2 4 2" xfId="2614" xr:uid="{00000000-0005-0000-0000-0000360A0000}"/>
    <cellStyle name="Normal 15 2 2 5" xfId="2615" xr:uid="{00000000-0005-0000-0000-0000370A0000}"/>
    <cellStyle name="Normal 15 2 2 6" xfId="2616" xr:uid="{00000000-0005-0000-0000-0000380A0000}"/>
    <cellStyle name="Normal 15 2 3" xfId="2617" xr:uid="{00000000-0005-0000-0000-0000390A0000}"/>
    <cellStyle name="Normal 15 2 3 2" xfId="2618" xr:uid="{00000000-0005-0000-0000-00003A0A0000}"/>
    <cellStyle name="Normal 15 2 3 2 2" xfId="2619" xr:uid="{00000000-0005-0000-0000-00003B0A0000}"/>
    <cellStyle name="Normal 15 2 3 2 3" xfId="2620" xr:uid="{00000000-0005-0000-0000-00003C0A0000}"/>
    <cellStyle name="Normal 15 2 3 3" xfId="2621" xr:uid="{00000000-0005-0000-0000-00003D0A0000}"/>
    <cellStyle name="Normal 15 2 3 3 2" xfId="2622" xr:uid="{00000000-0005-0000-0000-00003E0A0000}"/>
    <cellStyle name="Normal 15 2 3 4" xfId="2623" xr:uid="{00000000-0005-0000-0000-00003F0A0000}"/>
    <cellStyle name="Normal 15 2 3 5" xfId="2624" xr:uid="{00000000-0005-0000-0000-0000400A0000}"/>
    <cellStyle name="Normal 15 2 4" xfId="2625" xr:uid="{00000000-0005-0000-0000-0000410A0000}"/>
    <cellStyle name="Normal 15 2 4 2" xfId="2626" xr:uid="{00000000-0005-0000-0000-0000420A0000}"/>
    <cellStyle name="Normal 15 2 4 3" xfId="2627" xr:uid="{00000000-0005-0000-0000-0000430A0000}"/>
    <cellStyle name="Normal 15 2 5" xfId="2628" xr:uid="{00000000-0005-0000-0000-0000440A0000}"/>
    <cellStyle name="Normal 15 2 5 2" xfId="2629" xr:uid="{00000000-0005-0000-0000-0000450A0000}"/>
    <cellStyle name="Normal 15 2 5 3" xfId="2630" xr:uid="{00000000-0005-0000-0000-0000460A0000}"/>
    <cellStyle name="Normal 15 2 6" xfId="2631" xr:uid="{00000000-0005-0000-0000-0000470A0000}"/>
    <cellStyle name="Normal 15 2 6 2" xfId="2632" xr:uid="{00000000-0005-0000-0000-0000480A0000}"/>
    <cellStyle name="Normal 15 2 7" xfId="2633" xr:uid="{00000000-0005-0000-0000-0000490A0000}"/>
    <cellStyle name="Normal 15 2 8" xfId="2634" xr:uid="{00000000-0005-0000-0000-00004A0A0000}"/>
    <cellStyle name="Normal 15 3" xfId="2635" xr:uid="{00000000-0005-0000-0000-00004B0A0000}"/>
    <cellStyle name="Normal 15 3 2" xfId="2636" xr:uid="{00000000-0005-0000-0000-00004C0A0000}"/>
    <cellStyle name="Normal 15 3 2 2" xfId="2637" xr:uid="{00000000-0005-0000-0000-00004D0A0000}"/>
    <cellStyle name="Normal 15 3 2 2 2" xfId="2638" xr:uid="{00000000-0005-0000-0000-00004E0A0000}"/>
    <cellStyle name="Normal 15 3 2 2 3" xfId="2639" xr:uid="{00000000-0005-0000-0000-00004F0A0000}"/>
    <cellStyle name="Normal 15 3 2 3" xfId="2640" xr:uid="{00000000-0005-0000-0000-0000500A0000}"/>
    <cellStyle name="Normal 15 3 2 3 2" xfId="2641" xr:uid="{00000000-0005-0000-0000-0000510A0000}"/>
    <cellStyle name="Normal 15 3 2 4" xfId="2642" xr:uid="{00000000-0005-0000-0000-0000520A0000}"/>
    <cellStyle name="Normal 15 3 2 5" xfId="2643" xr:uid="{00000000-0005-0000-0000-0000530A0000}"/>
    <cellStyle name="Normal 15 3 3" xfId="2644" xr:uid="{00000000-0005-0000-0000-0000540A0000}"/>
    <cellStyle name="Normal 15 3 3 2" xfId="2645" xr:uid="{00000000-0005-0000-0000-0000550A0000}"/>
    <cellStyle name="Normal 15 3 3 3" xfId="2646" xr:uid="{00000000-0005-0000-0000-0000560A0000}"/>
    <cellStyle name="Normal 15 3 4" xfId="2647" xr:uid="{00000000-0005-0000-0000-0000570A0000}"/>
    <cellStyle name="Normal 15 3 4 2" xfId="2648" xr:uid="{00000000-0005-0000-0000-0000580A0000}"/>
    <cellStyle name="Normal 15 3 5" xfId="2649" xr:uid="{00000000-0005-0000-0000-0000590A0000}"/>
    <cellStyle name="Normal 15 3 6" xfId="2650" xr:uid="{00000000-0005-0000-0000-00005A0A0000}"/>
    <cellStyle name="Normal 15 4" xfId="2651" xr:uid="{00000000-0005-0000-0000-00005B0A0000}"/>
    <cellStyle name="Normal 15 4 2" xfId="2652" xr:uid="{00000000-0005-0000-0000-00005C0A0000}"/>
    <cellStyle name="Normal 15 4 2 2" xfId="2653" xr:uid="{00000000-0005-0000-0000-00005D0A0000}"/>
    <cellStyle name="Normal 15 4 2 2 2" xfId="2654" xr:uid="{00000000-0005-0000-0000-00005E0A0000}"/>
    <cellStyle name="Normal 15 4 2 2 3" xfId="2655" xr:uid="{00000000-0005-0000-0000-00005F0A0000}"/>
    <cellStyle name="Normal 15 4 2 3" xfId="2656" xr:uid="{00000000-0005-0000-0000-0000600A0000}"/>
    <cellStyle name="Normal 15 4 2 3 2" xfId="2657" xr:uid="{00000000-0005-0000-0000-0000610A0000}"/>
    <cellStyle name="Normal 15 4 2 4" xfId="2658" xr:uid="{00000000-0005-0000-0000-0000620A0000}"/>
    <cellStyle name="Normal 15 4 2 5" xfId="2659" xr:uid="{00000000-0005-0000-0000-0000630A0000}"/>
    <cellStyle name="Normal 15 4 3" xfId="2660" xr:uid="{00000000-0005-0000-0000-0000640A0000}"/>
    <cellStyle name="Normal 15 4 3 2" xfId="2661" xr:uid="{00000000-0005-0000-0000-0000650A0000}"/>
    <cellStyle name="Normal 15 4 3 3" xfId="2662" xr:uid="{00000000-0005-0000-0000-0000660A0000}"/>
    <cellStyle name="Normal 15 4 4" xfId="2663" xr:uid="{00000000-0005-0000-0000-0000670A0000}"/>
    <cellStyle name="Normal 15 4 4 2" xfId="2664" xr:uid="{00000000-0005-0000-0000-0000680A0000}"/>
    <cellStyle name="Normal 15 4 5" xfId="2665" xr:uid="{00000000-0005-0000-0000-0000690A0000}"/>
    <cellStyle name="Normal 15 4 6" xfId="2666" xr:uid="{00000000-0005-0000-0000-00006A0A0000}"/>
    <cellStyle name="Normal 15 5" xfId="2667" xr:uid="{00000000-0005-0000-0000-00006B0A0000}"/>
    <cellStyle name="Normal 15 5 2" xfId="2668" xr:uid="{00000000-0005-0000-0000-00006C0A0000}"/>
    <cellStyle name="Normal 15 5 2 2" xfId="2669" xr:uid="{00000000-0005-0000-0000-00006D0A0000}"/>
    <cellStyle name="Normal 15 5 2 3" xfId="2670" xr:uid="{00000000-0005-0000-0000-00006E0A0000}"/>
    <cellStyle name="Normal 15 5 3" xfId="2671" xr:uid="{00000000-0005-0000-0000-00006F0A0000}"/>
    <cellStyle name="Normal 15 5 3 2" xfId="2672" xr:uid="{00000000-0005-0000-0000-0000700A0000}"/>
    <cellStyle name="Normal 15 5 4" xfId="2673" xr:uid="{00000000-0005-0000-0000-0000710A0000}"/>
    <cellStyle name="Normal 15 5 5" xfId="2674" xr:uid="{00000000-0005-0000-0000-0000720A0000}"/>
    <cellStyle name="Normal 15 6" xfId="2675" xr:uid="{00000000-0005-0000-0000-0000730A0000}"/>
    <cellStyle name="Normal 15 6 2" xfId="2676" xr:uid="{00000000-0005-0000-0000-0000740A0000}"/>
    <cellStyle name="Normal 15 6 2 2" xfId="2677" xr:uid="{00000000-0005-0000-0000-0000750A0000}"/>
    <cellStyle name="Normal 15 6 2 3" xfId="2678" xr:uid="{00000000-0005-0000-0000-0000760A0000}"/>
    <cellStyle name="Normal 15 6 3" xfId="2679" xr:uid="{00000000-0005-0000-0000-0000770A0000}"/>
    <cellStyle name="Normal 15 6 3 2" xfId="2680" xr:uid="{00000000-0005-0000-0000-0000780A0000}"/>
    <cellStyle name="Normal 15 6 4" xfId="2681" xr:uid="{00000000-0005-0000-0000-0000790A0000}"/>
    <cellStyle name="Normal 15 6 5" xfId="2682" xr:uid="{00000000-0005-0000-0000-00007A0A0000}"/>
    <cellStyle name="Normal 15 7" xfId="2683" xr:uid="{00000000-0005-0000-0000-00007B0A0000}"/>
    <cellStyle name="Normal 15 7 2" xfId="2684" xr:uid="{00000000-0005-0000-0000-00007C0A0000}"/>
    <cellStyle name="Normal 15 7 3" xfId="2685" xr:uid="{00000000-0005-0000-0000-00007D0A0000}"/>
    <cellStyle name="Normal 15 8" xfId="2686" xr:uid="{00000000-0005-0000-0000-00007E0A0000}"/>
    <cellStyle name="Normal 15 8 2" xfId="2687" xr:uid="{00000000-0005-0000-0000-00007F0A0000}"/>
    <cellStyle name="Normal 15 8 3" xfId="2688" xr:uid="{00000000-0005-0000-0000-0000800A0000}"/>
    <cellStyle name="Normal 15 9" xfId="2689" xr:uid="{00000000-0005-0000-0000-0000810A0000}"/>
    <cellStyle name="Normal 15 9 2" xfId="2690" xr:uid="{00000000-0005-0000-0000-0000820A0000}"/>
    <cellStyle name="Normal 16" xfId="2691" xr:uid="{00000000-0005-0000-0000-0000830A0000}"/>
    <cellStyle name="Normal 16 10" xfId="2692" xr:uid="{00000000-0005-0000-0000-0000840A0000}"/>
    <cellStyle name="Normal 16 11" xfId="2693" xr:uid="{00000000-0005-0000-0000-0000850A0000}"/>
    <cellStyle name="Normal 16 2" xfId="2694" xr:uid="{00000000-0005-0000-0000-0000860A0000}"/>
    <cellStyle name="Normal 16 3" xfId="2695" xr:uid="{00000000-0005-0000-0000-0000870A0000}"/>
    <cellStyle name="Normal 16 3 2" xfId="2696" xr:uid="{00000000-0005-0000-0000-0000880A0000}"/>
    <cellStyle name="Normal 16 3 2 2" xfId="2697" xr:uid="{00000000-0005-0000-0000-0000890A0000}"/>
    <cellStyle name="Normal 16 3 2 2 2" xfId="2698" xr:uid="{00000000-0005-0000-0000-00008A0A0000}"/>
    <cellStyle name="Normal 16 3 2 2 2 2" xfId="2699" xr:uid="{00000000-0005-0000-0000-00008B0A0000}"/>
    <cellStyle name="Normal 16 3 2 2 2 3" xfId="2700" xr:uid="{00000000-0005-0000-0000-00008C0A0000}"/>
    <cellStyle name="Normal 16 3 2 2 3" xfId="2701" xr:uid="{00000000-0005-0000-0000-00008D0A0000}"/>
    <cellStyle name="Normal 16 3 2 2 3 2" xfId="2702" xr:uid="{00000000-0005-0000-0000-00008E0A0000}"/>
    <cellStyle name="Normal 16 3 2 2 4" xfId="2703" xr:uid="{00000000-0005-0000-0000-00008F0A0000}"/>
    <cellStyle name="Normal 16 3 2 2 5" xfId="2704" xr:uid="{00000000-0005-0000-0000-0000900A0000}"/>
    <cellStyle name="Normal 16 3 2 3" xfId="2705" xr:uid="{00000000-0005-0000-0000-0000910A0000}"/>
    <cellStyle name="Normal 16 3 2 3 2" xfId="2706" xr:uid="{00000000-0005-0000-0000-0000920A0000}"/>
    <cellStyle name="Normal 16 3 2 3 3" xfId="2707" xr:uid="{00000000-0005-0000-0000-0000930A0000}"/>
    <cellStyle name="Normal 16 3 2 4" xfId="2708" xr:uid="{00000000-0005-0000-0000-0000940A0000}"/>
    <cellStyle name="Normal 16 3 2 4 2" xfId="2709" xr:uid="{00000000-0005-0000-0000-0000950A0000}"/>
    <cellStyle name="Normal 16 3 2 5" xfId="2710" xr:uid="{00000000-0005-0000-0000-0000960A0000}"/>
    <cellStyle name="Normal 16 3 2 6" xfId="2711" xr:uid="{00000000-0005-0000-0000-0000970A0000}"/>
    <cellStyle name="Normal 16 3 3" xfId="2712" xr:uid="{00000000-0005-0000-0000-0000980A0000}"/>
    <cellStyle name="Normal 16 3 3 2" xfId="2713" xr:uid="{00000000-0005-0000-0000-0000990A0000}"/>
    <cellStyle name="Normal 16 3 3 2 2" xfId="2714" xr:uid="{00000000-0005-0000-0000-00009A0A0000}"/>
    <cellStyle name="Normal 16 3 3 2 3" xfId="2715" xr:uid="{00000000-0005-0000-0000-00009B0A0000}"/>
    <cellStyle name="Normal 16 3 3 3" xfId="2716" xr:uid="{00000000-0005-0000-0000-00009C0A0000}"/>
    <cellStyle name="Normal 16 3 3 3 2" xfId="2717" xr:uid="{00000000-0005-0000-0000-00009D0A0000}"/>
    <cellStyle name="Normal 16 3 3 4" xfId="2718" xr:uid="{00000000-0005-0000-0000-00009E0A0000}"/>
    <cellStyle name="Normal 16 3 3 5" xfId="2719" xr:uid="{00000000-0005-0000-0000-00009F0A0000}"/>
    <cellStyle name="Normal 16 3 4" xfId="2720" xr:uid="{00000000-0005-0000-0000-0000A00A0000}"/>
    <cellStyle name="Normal 16 3 4 2" xfId="2721" xr:uid="{00000000-0005-0000-0000-0000A10A0000}"/>
    <cellStyle name="Normal 16 3 4 3" xfId="2722" xr:uid="{00000000-0005-0000-0000-0000A20A0000}"/>
    <cellStyle name="Normal 16 3 5" xfId="2723" xr:uid="{00000000-0005-0000-0000-0000A30A0000}"/>
    <cellStyle name="Normal 16 3 5 2" xfId="2724" xr:uid="{00000000-0005-0000-0000-0000A40A0000}"/>
    <cellStyle name="Normal 16 3 5 3" xfId="2725" xr:uid="{00000000-0005-0000-0000-0000A50A0000}"/>
    <cellStyle name="Normal 16 3 6" xfId="2726" xr:uid="{00000000-0005-0000-0000-0000A60A0000}"/>
    <cellStyle name="Normal 16 3 6 2" xfId="2727" xr:uid="{00000000-0005-0000-0000-0000A70A0000}"/>
    <cellStyle name="Normal 16 3 7" xfId="2728" xr:uid="{00000000-0005-0000-0000-0000A80A0000}"/>
    <cellStyle name="Normal 16 3 8" xfId="2729" xr:uid="{00000000-0005-0000-0000-0000A90A0000}"/>
    <cellStyle name="Normal 16 4" xfId="2730" xr:uid="{00000000-0005-0000-0000-0000AA0A0000}"/>
    <cellStyle name="Normal 16 4 2" xfId="2731" xr:uid="{00000000-0005-0000-0000-0000AB0A0000}"/>
    <cellStyle name="Normal 16 4 2 2" xfId="2732" xr:uid="{00000000-0005-0000-0000-0000AC0A0000}"/>
    <cellStyle name="Normal 16 4 2 2 2" xfId="2733" xr:uid="{00000000-0005-0000-0000-0000AD0A0000}"/>
    <cellStyle name="Normal 16 4 2 2 3" xfId="2734" xr:uid="{00000000-0005-0000-0000-0000AE0A0000}"/>
    <cellStyle name="Normal 16 4 2 3" xfId="2735" xr:uid="{00000000-0005-0000-0000-0000AF0A0000}"/>
    <cellStyle name="Normal 16 4 2 3 2" xfId="2736" xr:uid="{00000000-0005-0000-0000-0000B00A0000}"/>
    <cellStyle name="Normal 16 4 2 4" xfId="2737" xr:uid="{00000000-0005-0000-0000-0000B10A0000}"/>
    <cellStyle name="Normal 16 4 2 5" xfId="2738" xr:uid="{00000000-0005-0000-0000-0000B20A0000}"/>
    <cellStyle name="Normal 16 4 3" xfId="2739" xr:uid="{00000000-0005-0000-0000-0000B30A0000}"/>
    <cellStyle name="Normal 16 4 3 2" xfId="2740" xr:uid="{00000000-0005-0000-0000-0000B40A0000}"/>
    <cellStyle name="Normal 16 4 3 3" xfId="2741" xr:uid="{00000000-0005-0000-0000-0000B50A0000}"/>
    <cellStyle name="Normal 16 4 4" xfId="2742" xr:uid="{00000000-0005-0000-0000-0000B60A0000}"/>
    <cellStyle name="Normal 16 4 4 2" xfId="2743" xr:uid="{00000000-0005-0000-0000-0000B70A0000}"/>
    <cellStyle name="Normal 16 4 5" xfId="2744" xr:uid="{00000000-0005-0000-0000-0000B80A0000}"/>
    <cellStyle name="Normal 16 4 6" xfId="2745" xr:uid="{00000000-0005-0000-0000-0000B90A0000}"/>
    <cellStyle name="Normal 16 5" xfId="2746" xr:uid="{00000000-0005-0000-0000-0000BA0A0000}"/>
    <cellStyle name="Normal 16 5 2" xfId="2747" xr:uid="{00000000-0005-0000-0000-0000BB0A0000}"/>
    <cellStyle name="Normal 16 5 2 2" xfId="2748" xr:uid="{00000000-0005-0000-0000-0000BC0A0000}"/>
    <cellStyle name="Normal 16 5 2 3" xfId="2749" xr:uid="{00000000-0005-0000-0000-0000BD0A0000}"/>
    <cellStyle name="Normal 16 5 3" xfId="2750" xr:uid="{00000000-0005-0000-0000-0000BE0A0000}"/>
    <cellStyle name="Normal 16 5 3 2" xfId="2751" xr:uid="{00000000-0005-0000-0000-0000BF0A0000}"/>
    <cellStyle name="Normal 16 5 4" xfId="2752" xr:uid="{00000000-0005-0000-0000-0000C00A0000}"/>
    <cellStyle name="Normal 16 5 5" xfId="2753" xr:uid="{00000000-0005-0000-0000-0000C10A0000}"/>
    <cellStyle name="Normal 16 6" xfId="2754" xr:uid="{00000000-0005-0000-0000-0000C20A0000}"/>
    <cellStyle name="Normal 16 6 2" xfId="2755" xr:uid="{00000000-0005-0000-0000-0000C30A0000}"/>
    <cellStyle name="Normal 16 6 2 2" xfId="2756" xr:uid="{00000000-0005-0000-0000-0000C40A0000}"/>
    <cellStyle name="Normal 16 6 2 3" xfId="2757" xr:uid="{00000000-0005-0000-0000-0000C50A0000}"/>
    <cellStyle name="Normal 16 6 3" xfId="2758" xr:uid="{00000000-0005-0000-0000-0000C60A0000}"/>
    <cellStyle name="Normal 16 6 3 2" xfId="2759" xr:uid="{00000000-0005-0000-0000-0000C70A0000}"/>
    <cellStyle name="Normal 16 6 4" xfId="2760" xr:uid="{00000000-0005-0000-0000-0000C80A0000}"/>
    <cellStyle name="Normal 16 6 5" xfId="2761" xr:uid="{00000000-0005-0000-0000-0000C90A0000}"/>
    <cellStyle name="Normal 16 7" xfId="2762" xr:uid="{00000000-0005-0000-0000-0000CA0A0000}"/>
    <cellStyle name="Normal 16 7 2" xfId="2763" xr:uid="{00000000-0005-0000-0000-0000CB0A0000}"/>
    <cellStyle name="Normal 16 7 3" xfId="2764" xr:uid="{00000000-0005-0000-0000-0000CC0A0000}"/>
    <cellStyle name="Normal 16 8" xfId="2765" xr:uid="{00000000-0005-0000-0000-0000CD0A0000}"/>
    <cellStyle name="Normal 16 8 2" xfId="2766" xr:uid="{00000000-0005-0000-0000-0000CE0A0000}"/>
    <cellStyle name="Normal 16 8 3" xfId="2767" xr:uid="{00000000-0005-0000-0000-0000CF0A0000}"/>
    <cellStyle name="Normal 16 9" xfId="2768" xr:uid="{00000000-0005-0000-0000-0000D00A0000}"/>
    <cellStyle name="Normal 16 9 2" xfId="2769" xr:uid="{00000000-0005-0000-0000-0000D10A0000}"/>
    <cellStyle name="Normal 17" xfId="2770" xr:uid="{00000000-0005-0000-0000-0000D20A0000}"/>
    <cellStyle name="Normal 18" xfId="2771" xr:uid="{00000000-0005-0000-0000-0000D30A0000}"/>
    <cellStyle name="Normal 18 2" xfId="2772" xr:uid="{00000000-0005-0000-0000-0000D40A0000}"/>
    <cellStyle name="Normal 18 2 2" xfId="2773" xr:uid="{00000000-0005-0000-0000-0000D50A0000}"/>
    <cellStyle name="Normal 18 2 2 2" xfId="2774" xr:uid="{00000000-0005-0000-0000-0000D60A0000}"/>
    <cellStyle name="Normal 18 2 2 2 2" xfId="2775" xr:uid="{00000000-0005-0000-0000-0000D70A0000}"/>
    <cellStyle name="Normal 18 2 2 2 3" xfId="2776" xr:uid="{00000000-0005-0000-0000-0000D80A0000}"/>
    <cellStyle name="Normal 18 2 2 3" xfId="2777" xr:uid="{00000000-0005-0000-0000-0000D90A0000}"/>
    <cellStyle name="Normal 18 2 2 3 2" xfId="2778" xr:uid="{00000000-0005-0000-0000-0000DA0A0000}"/>
    <cellStyle name="Normal 18 2 2 4" xfId="2779" xr:uid="{00000000-0005-0000-0000-0000DB0A0000}"/>
    <cellStyle name="Normal 18 2 2 5" xfId="2780" xr:uid="{00000000-0005-0000-0000-0000DC0A0000}"/>
    <cellStyle name="Normal 18 2 3" xfId="2781" xr:uid="{00000000-0005-0000-0000-0000DD0A0000}"/>
    <cellStyle name="Normal 18 2 3 2" xfId="2782" xr:uid="{00000000-0005-0000-0000-0000DE0A0000}"/>
    <cellStyle name="Normal 18 2 3 3" xfId="2783" xr:uid="{00000000-0005-0000-0000-0000DF0A0000}"/>
    <cellStyle name="Normal 18 2 4" xfId="2784" xr:uid="{00000000-0005-0000-0000-0000E00A0000}"/>
    <cellStyle name="Normal 18 2 4 2" xfId="2785" xr:uid="{00000000-0005-0000-0000-0000E10A0000}"/>
    <cellStyle name="Normal 18 2 5" xfId="2786" xr:uid="{00000000-0005-0000-0000-0000E20A0000}"/>
    <cellStyle name="Normal 18 2 6" xfId="2787" xr:uid="{00000000-0005-0000-0000-0000E30A0000}"/>
    <cellStyle name="Normal 18 3" xfId="2788" xr:uid="{00000000-0005-0000-0000-0000E40A0000}"/>
    <cellStyle name="Normal 18 3 2" xfId="2789" xr:uid="{00000000-0005-0000-0000-0000E50A0000}"/>
    <cellStyle name="Normal 18 3 2 2" xfId="2790" xr:uid="{00000000-0005-0000-0000-0000E60A0000}"/>
    <cellStyle name="Normal 18 3 2 3" xfId="2791" xr:uid="{00000000-0005-0000-0000-0000E70A0000}"/>
    <cellStyle name="Normal 18 3 3" xfId="2792" xr:uid="{00000000-0005-0000-0000-0000E80A0000}"/>
    <cellStyle name="Normal 18 3 3 2" xfId="2793" xr:uid="{00000000-0005-0000-0000-0000E90A0000}"/>
    <cellStyle name="Normal 18 3 4" xfId="2794" xr:uid="{00000000-0005-0000-0000-0000EA0A0000}"/>
    <cellStyle name="Normal 18 3 5" xfId="2795" xr:uid="{00000000-0005-0000-0000-0000EB0A0000}"/>
    <cellStyle name="Normal 18 4" xfId="2796" xr:uid="{00000000-0005-0000-0000-0000EC0A0000}"/>
    <cellStyle name="Normal 18 4 2" xfId="2797" xr:uid="{00000000-0005-0000-0000-0000ED0A0000}"/>
    <cellStyle name="Normal 18 4 3" xfId="2798" xr:uid="{00000000-0005-0000-0000-0000EE0A0000}"/>
    <cellStyle name="Normal 18 5" xfId="2799" xr:uid="{00000000-0005-0000-0000-0000EF0A0000}"/>
    <cellStyle name="Normal 18 5 2" xfId="2800" xr:uid="{00000000-0005-0000-0000-0000F00A0000}"/>
    <cellStyle name="Normal 18 5 3" xfId="2801" xr:uid="{00000000-0005-0000-0000-0000F10A0000}"/>
    <cellStyle name="Normal 18 6" xfId="2802" xr:uid="{00000000-0005-0000-0000-0000F20A0000}"/>
    <cellStyle name="Normal 18 6 2" xfId="2803" xr:uid="{00000000-0005-0000-0000-0000F30A0000}"/>
    <cellStyle name="Normal 18 7" xfId="2804" xr:uid="{00000000-0005-0000-0000-0000F40A0000}"/>
    <cellStyle name="Normal 18 8" xfId="2805" xr:uid="{00000000-0005-0000-0000-0000F50A0000}"/>
    <cellStyle name="Normal 19" xfId="2806" xr:uid="{00000000-0005-0000-0000-0000F60A0000}"/>
    <cellStyle name="Normal 2" xfId="2807" xr:uid="{00000000-0005-0000-0000-0000F70A0000}"/>
    <cellStyle name="Normal 2 2" xfId="2808" xr:uid="{00000000-0005-0000-0000-0000F80A0000}"/>
    <cellStyle name="Normal 2 2 2" xfId="2809" xr:uid="{00000000-0005-0000-0000-0000F90A0000}"/>
    <cellStyle name="Normal 2 2 3" xfId="2810" xr:uid="{00000000-0005-0000-0000-0000FA0A0000}"/>
    <cellStyle name="Normal 2 2 4" xfId="2811" xr:uid="{00000000-0005-0000-0000-0000FB0A0000}"/>
    <cellStyle name="Normal 2 2 5" xfId="2812" xr:uid="{00000000-0005-0000-0000-0000FC0A0000}"/>
    <cellStyle name="Normal 2 3" xfId="2813" xr:uid="{00000000-0005-0000-0000-0000FD0A0000}"/>
    <cellStyle name="Normal 2 4" xfId="2814" xr:uid="{00000000-0005-0000-0000-0000FE0A0000}"/>
    <cellStyle name="Normal 2 5" xfId="2815" xr:uid="{00000000-0005-0000-0000-0000FF0A0000}"/>
    <cellStyle name="Normal 2 6" xfId="2816" xr:uid="{00000000-0005-0000-0000-0000000B0000}"/>
    <cellStyle name="Normal 20" xfId="2817" xr:uid="{00000000-0005-0000-0000-0000010B0000}"/>
    <cellStyle name="Normal 20 2" xfId="2818" xr:uid="{00000000-0005-0000-0000-0000020B0000}"/>
    <cellStyle name="Normal 20 2 2" xfId="2819" xr:uid="{00000000-0005-0000-0000-0000030B0000}"/>
    <cellStyle name="Normal 20 2 3" xfId="2820" xr:uid="{00000000-0005-0000-0000-0000040B0000}"/>
    <cellStyle name="Normal 20 3" xfId="2821" xr:uid="{00000000-0005-0000-0000-0000050B0000}"/>
    <cellStyle name="Normal 20 3 2" xfId="2822" xr:uid="{00000000-0005-0000-0000-0000060B0000}"/>
    <cellStyle name="Normal 20 4" xfId="2823" xr:uid="{00000000-0005-0000-0000-0000070B0000}"/>
    <cellStyle name="Normal 20 5" xfId="2824" xr:uid="{00000000-0005-0000-0000-0000080B0000}"/>
    <cellStyle name="Normal 21" xfId="2825" xr:uid="{00000000-0005-0000-0000-0000090B0000}"/>
    <cellStyle name="Normal 22" xfId="2826" xr:uid="{00000000-0005-0000-0000-00000A0B0000}"/>
    <cellStyle name="Normal 22 2" xfId="2827" xr:uid="{00000000-0005-0000-0000-00000B0B0000}"/>
    <cellStyle name="Normal 22 3" xfId="2828" xr:uid="{00000000-0005-0000-0000-00000C0B0000}"/>
    <cellStyle name="Normal 23" xfId="2829" xr:uid="{00000000-0005-0000-0000-00000D0B0000}"/>
    <cellStyle name="Normal 24" xfId="2830" xr:uid="{00000000-0005-0000-0000-00000E0B0000}"/>
    <cellStyle name="Normal 25" xfId="2831" xr:uid="{00000000-0005-0000-0000-00000F0B0000}"/>
    <cellStyle name="Normal 26" xfId="2832" xr:uid="{00000000-0005-0000-0000-0000100B0000}"/>
    <cellStyle name="Normal 26 2" xfId="2833" xr:uid="{00000000-0005-0000-0000-0000110B0000}"/>
    <cellStyle name="Normal 26 3" xfId="2834" xr:uid="{00000000-0005-0000-0000-0000120B0000}"/>
    <cellStyle name="Normal 26 3 2" xfId="2835" xr:uid="{00000000-0005-0000-0000-0000130B0000}"/>
    <cellStyle name="Normal 27" xfId="2836" xr:uid="{00000000-0005-0000-0000-0000140B0000}"/>
    <cellStyle name="Normal 28" xfId="2837" xr:uid="{00000000-0005-0000-0000-0000150B0000}"/>
    <cellStyle name="Normal 28 2" xfId="2838" xr:uid="{00000000-0005-0000-0000-0000160B0000}"/>
    <cellStyle name="Normal 29" xfId="2839" xr:uid="{00000000-0005-0000-0000-0000170B0000}"/>
    <cellStyle name="Normal 3" xfId="2840" xr:uid="{00000000-0005-0000-0000-0000180B0000}"/>
    <cellStyle name="Normal 3 2" xfId="2841" xr:uid="{00000000-0005-0000-0000-0000190B0000}"/>
    <cellStyle name="Normal 3 2 2" xfId="2842" xr:uid="{00000000-0005-0000-0000-00001A0B0000}"/>
    <cellStyle name="Normal 3 2 3" xfId="2843" xr:uid="{00000000-0005-0000-0000-00001B0B0000}"/>
    <cellStyle name="Normal 3 2 4" xfId="2844" xr:uid="{00000000-0005-0000-0000-00001C0B0000}"/>
    <cellStyle name="Normal 3 2 5" xfId="2845" xr:uid="{00000000-0005-0000-0000-00001D0B0000}"/>
    <cellStyle name="Normal 3 2 6" xfId="2846" xr:uid="{00000000-0005-0000-0000-00001E0B0000}"/>
    <cellStyle name="Normal 3 2 7" xfId="2847" xr:uid="{00000000-0005-0000-0000-00001F0B0000}"/>
    <cellStyle name="Normal 3 3" xfId="2848" xr:uid="{00000000-0005-0000-0000-0000200B0000}"/>
    <cellStyle name="Normal 3 3 2" xfId="2849" xr:uid="{00000000-0005-0000-0000-0000210B0000}"/>
    <cellStyle name="Normal 3 3 2 2" xfId="2850" xr:uid="{00000000-0005-0000-0000-0000220B0000}"/>
    <cellStyle name="Normal 3 3 3" xfId="2851" xr:uid="{00000000-0005-0000-0000-0000230B0000}"/>
    <cellStyle name="Normal 3 3 3 2" xfId="2852" xr:uid="{00000000-0005-0000-0000-0000240B0000}"/>
    <cellStyle name="Normal 3 3 4" xfId="2853" xr:uid="{00000000-0005-0000-0000-0000250B0000}"/>
    <cellStyle name="Normal 3 3 5" xfId="2854" xr:uid="{00000000-0005-0000-0000-0000260B0000}"/>
    <cellStyle name="Normal 3 3 6" xfId="2855" xr:uid="{00000000-0005-0000-0000-0000270B0000}"/>
    <cellStyle name="Normal 3 4" xfId="2856" xr:uid="{00000000-0005-0000-0000-0000280B0000}"/>
    <cellStyle name="Normal 3 4 2" xfId="2857" xr:uid="{00000000-0005-0000-0000-0000290B0000}"/>
    <cellStyle name="Normal 3 4 3" xfId="2858" xr:uid="{00000000-0005-0000-0000-00002A0B0000}"/>
    <cellStyle name="Normal 3 5" xfId="2859" xr:uid="{00000000-0005-0000-0000-00002B0B0000}"/>
    <cellStyle name="Normal 3 5 2" xfId="2860" xr:uid="{00000000-0005-0000-0000-00002C0B0000}"/>
    <cellStyle name="Normal 3 5 3" xfId="2861" xr:uid="{00000000-0005-0000-0000-00002D0B0000}"/>
    <cellStyle name="Normal 3 6" xfId="2862" xr:uid="{00000000-0005-0000-0000-00002E0B0000}"/>
    <cellStyle name="Normal 3 7" xfId="2863" xr:uid="{00000000-0005-0000-0000-00002F0B0000}"/>
    <cellStyle name="Normal 30" xfId="2864" xr:uid="{00000000-0005-0000-0000-0000300B0000}"/>
    <cellStyle name="Normal 31" xfId="2865" xr:uid="{00000000-0005-0000-0000-0000310B0000}"/>
    <cellStyle name="Normal 32" xfId="2866" xr:uid="{00000000-0005-0000-0000-0000320B0000}"/>
    <cellStyle name="Normal 33" xfId="2867" xr:uid="{00000000-0005-0000-0000-0000330B0000}"/>
    <cellStyle name="Normal 4" xfId="2868" xr:uid="{00000000-0005-0000-0000-0000340B0000}"/>
    <cellStyle name="Normal 4 2" xfId="2869" xr:uid="{00000000-0005-0000-0000-0000350B0000}"/>
    <cellStyle name="Normal 4 2 2" xfId="2870" xr:uid="{00000000-0005-0000-0000-0000360B0000}"/>
    <cellStyle name="Normal 4 2 2 2" xfId="2871" xr:uid="{00000000-0005-0000-0000-0000370B0000}"/>
    <cellStyle name="Normal 4 2 2 3" xfId="2872" xr:uid="{00000000-0005-0000-0000-0000380B0000}"/>
    <cellStyle name="Normal 4 2 3" xfId="2873" xr:uid="{00000000-0005-0000-0000-0000390B0000}"/>
    <cellStyle name="Normal 4 3" xfId="2874" xr:uid="{00000000-0005-0000-0000-00003A0B0000}"/>
    <cellStyle name="Normal 4 3 2" xfId="2875" xr:uid="{00000000-0005-0000-0000-00003B0B0000}"/>
    <cellStyle name="Normal 4 3 3" xfId="2876" xr:uid="{00000000-0005-0000-0000-00003C0B0000}"/>
    <cellStyle name="Normal 4 4" xfId="2877" xr:uid="{00000000-0005-0000-0000-00003D0B0000}"/>
    <cellStyle name="Normal 4 4 2" xfId="2878" xr:uid="{00000000-0005-0000-0000-00003E0B0000}"/>
    <cellStyle name="Normal 4 5" xfId="2879" xr:uid="{00000000-0005-0000-0000-00003F0B0000}"/>
    <cellStyle name="Normal 4 6" xfId="2880" xr:uid="{00000000-0005-0000-0000-0000400B0000}"/>
    <cellStyle name="Normal 4 7" xfId="2881" xr:uid="{00000000-0005-0000-0000-0000410B0000}"/>
    <cellStyle name="Normal 4 8" xfId="2882" xr:uid="{00000000-0005-0000-0000-0000420B0000}"/>
    <cellStyle name="Normal 5" xfId="2883" xr:uid="{00000000-0005-0000-0000-0000430B0000}"/>
    <cellStyle name="Normal 5 2" xfId="2884" xr:uid="{00000000-0005-0000-0000-0000440B0000}"/>
    <cellStyle name="Normal 5 2 2" xfId="2885" xr:uid="{00000000-0005-0000-0000-0000450B0000}"/>
    <cellStyle name="Normal 5 3" xfId="2886" xr:uid="{00000000-0005-0000-0000-0000460B0000}"/>
    <cellStyle name="Normal 5 3 2" xfId="2887" xr:uid="{00000000-0005-0000-0000-0000470B0000}"/>
    <cellStyle name="Normal 5 4" xfId="2888" xr:uid="{00000000-0005-0000-0000-0000480B0000}"/>
    <cellStyle name="Normal 5 5" xfId="2889" xr:uid="{00000000-0005-0000-0000-0000490B0000}"/>
    <cellStyle name="Normal 6" xfId="2890" xr:uid="{00000000-0005-0000-0000-00004A0B0000}"/>
    <cellStyle name="Normal 6 2" xfId="2891" xr:uid="{00000000-0005-0000-0000-00004B0B0000}"/>
    <cellStyle name="Normal 6 2 2" xfId="2892" xr:uid="{00000000-0005-0000-0000-00004C0B0000}"/>
    <cellStyle name="Normal 6 2 3" xfId="2893" xr:uid="{00000000-0005-0000-0000-00004D0B0000}"/>
    <cellStyle name="Normal 6 2 4" xfId="2894" xr:uid="{00000000-0005-0000-0000-00004E0B0000}"/>
    <cellStyle name="Normal 6 3" xfId="2895" xr:uid="{00000000-0005-0000-0000-00004F0B0000}"/>
    <cellStyle name="Normal 6 4" xfId="2896" xr:uid="{00000000-0005-0000-0000-0000500B0000}"/>
    <cellStyle name="Normal 6 5" xfId="2897" xr:uid="{00000000-0005-0000-0000-0000510B0000}"/>
    <cellStyle name="Normal 7" xfId="2898" xr:uid="{00000000-0005-0000-0000-0000520B0000}"/>
    <cellStyle name="Normal 7 2" xfId="2899" xr:uid="{00000000-0005-0000-0000-0000530B0000}"/>
    <cellStyle name="Normal 7 2 2" xfId="2900" xr:uid="{00000000-0005-0000-0000-0000540B0000}"/>
    <cellStyle name="Normal 7 2 2 2" xfId="2901" xr:uid="{00000000-0005-0000-0000-0000550B0000}"/>
    <cellStyle name="Normal 7 2 2 2 2" xfId="2902" xr:uid="{00000000-0005-0000-0000-0000560B0000}"/>
    <cellStyle name="Normal 7 2 2 3" xfId="2903" xr:uid="{00000000-0005-0000-0000-0000570B0000}"/>
    <cellStyle name="Normal 7 2 2 3 2" xfId="2904" xr:uid="{00000000-0005-0000-0000-0000580B0000}"/>
    <cellStyle name="Normal 7 2 2 4" xfId="2905" xr:uid="{00000000-0005-0000-0000-0000590B0000}"/>
    <cellStyle name="Normal 7 2 2 5" xfId="2906" xr:uid="{00000000-0005-0000-0000-00005A0B0000}"/>
    <cellStyle name="Normal 7 2 3" xfId="2907" xr:uid="{00000000-0005-0000-0000-00005B0B0000}"/>
    <cellStyle name="Normal 7 2 3 2" xfId="2908" xr:uid="{00000000-0005-0000-0000-00005C0B0000}"/>
    <cellStyle name="Normal 7 2 3 3" xfId="2909" xr:uid="{00000000-0005-0000-0000-00005D0B0000}"/>
    <cellStyle name="Normal 7 2 3 4" xfId="2910" xr:uid="{00000000-0005-0000-0000-00005E0B0000}"/>
    <cellStyle name="Normal 7 2 4" xfId="2911" xr:uid="{00000000-0005-0000-0000-00005F0B0000}"/>
    <cellStyle name="Normal 7 2 4 2" xfId="2912" xr:uid="{00000000-0005-0000-0000-0000600B0000}"/>
    <cellStyle name="Normal 7 2 4 3" xfId="2913" xr:uid="{00000000-0005-0000-0000-0000610B0000}"/>
    <cellStyle name="Normal 7 2 5" xfId="2914" xr:uid="{00000000-0005-0000-0000-0000620B0000}"/>
    <cellStyle name="Normal 7 2 5 2" xfId="2915" xr:uid="{00000000-0005-0000-0000-0000630B0000}"/>
    <cellStyle name="Normal 7 2 5 3" xfId="2916" xr:uid="{00000000-0005-0000-0000-0000640B0000}"/>
    <cellStyle name="Normal 7 2 5 3 2" xfId="2917" xr:uid="{00000000-0005-0000-0000-0000650B0000}"/>
    <cellStyle name="Normal 7 2 5 4" xfId="2918" xr:uid="{00000000-0005-0000-0000-0000660B0000}"/>
    <cellStyle name="Normal 7 2 5 4 2" xfId="2919" xr:uid="{00000000-0005-0000-0000-0000670B0000}"/>
    <cellStyle name="Normal 7 2 6" xfId="2920" xr:uid="{00000000-0005-0000-0000-0000680B0000}"/>
    <cellStyle name="Normal 7 2 7" xfId="2921" xr:uid="{00000000-0005-0000-0000-0000690B0000}"/>
    <cellStyle name="Normal 7 2 8" xfId="2922" xr:uid="{00000000-0005-0000-0000-00006A0B0000}"/>
    <cellStyle name="Normal 7 3" xfId="2923" xr:uid="{00000000-0005-0000-0000-00006B0B0000}"/>
    <cellStyle name="Normal 7 3 2" xfId="2924" xr:uid="{00000000-0005-0000-0000-00006C0B0000}"/>
    <cellStyle name="Normal 7 3 2 2" xfId="2925" xr:uid="{00000000-0005-0000-0000-00006D0B0000}"/>
    <cellStyle name="Normal 7 3 3" xfId="2926" xr:uid="{00000000-0005-0000-0000-00006E0B0000}"/>
    <cellStyle name="Normal 7 3 3 2" xfId="2927" xr:uid="{00000000-0005-0000-0000-00006F0B0000}"/>
    <cellStyle name="Normal 7 4" xfId="2928" xr:uid="{00000000-0005-0000-0000-0000700B0000}"/>
    <cellStyle name="Normal 7 4 2" xfId="2929" xr:uid="{00000000-0005-0000-0000-0000710B0000}"/>
    <cellStyle name="Normal 7 4 2 2" xfId="2930" xr:uid="{00000000-0005-0000-0000-0000720B0000}"/>
    <cellStyle name="Normal 7 4 3" xfId="2931" xr:uid="{00000000-0005-0000-0000-0000730B0000}"/>
    <cellStyle name="Normal 7 5" xfId="2932" xr:uid="{00000000-0005-0000-0000-0000740B0000}"/>
    <cellStyle name="Normal 7 5 2" xfId="2933" xr:uid="{00000000-0005-0000-0000-0000750B0000}"/>
    <cellStyle name="Normal 7 5 2 2" xfId="2934" xr:uid="{00000000-0005-0000-0000-0000760B0000}"/>
    <cellStyle name="Normal 7 5 3" xfId="2935" xr:uid="{00000000-0005-0000-0000-0000770B0000}"/>
    <cellStyle name="Normal 7 5 3 2" xfId="2936" xr:uid="{00000000-0005-0000-0000-0000780B0000}"/>
    <cellStyle name="Normal 7 6" xfId="2937" xr:uid="{00000000-0005-0000-0000-0000790B0000}"/>
    <cellStyle name="Normal 7 7" xfId="2938" xr:uid="{00000000-0005-0000-0000-00007A0B0000}"/>
    <cellStyle name="Normal 7 8" xfId="2939" xr:uid="{00000000-0005-0000-0000-00007B0B0000}"/>
    <cellStyle name="Normal 7 9" xfId="2940" xr:uid="{00000000-0005-0000-0000-00007C0B0000}"/>
    <cellStyle name="Normal 8" xfId="2941" xr:uid="{00000000-0005-0000-0000-00007D0B0000}"/>
    <cellStyle name="Normal 8 2" xfId="2942" xr:uid="{00000000-0005-0000-0000-00007E0B0000}"/>
    <cellStyle name="Normal 8 2 2" xfId="2943" xr:uid="{00000000-0005-0000-0000-00007F0B0000}"/>
    <cellStyle name="Normal 8 2 2 2" xfId="2944" xr:uid="{00000000-0005-0000-0000-0000800B0000}"/>
    <cellStyle name="Normal 8 2 3" xfId="2945" xr:uid="{00000000-0005-0000-0000-0000810B0000}"/>
    <cellStyle name="Normal 8 2 3 2" xfId="2946" xr:uid="{00000000-0005-0000-0000-0000820B0000}"/>
    <cellStyle name="Normal 8 2 4" xfId="2947" xr:uid="{00000000-0005-0000-0000-0000830B0000}"/>
    <cellStyle name="Normal 8 2 5" xfId="2948" xr:uid="{00000000-0005-0000-0000-0000840B0000}"/>
    <cellStyle name="Normal 8 2 6" xfId="2949" xr:uid="{00000000-0005-0000-0000-0000850B0000}"/>
    <cellStyle name="Normal 8 3" xfId="2950" xr:uid="{00000000-0005-0000-0000-0000860B0000}"/>
    <cellStyle name="Normal 8 3 2" xfId="2951" xr:uid="{00000000-0005-0000-0000-0000870B0000}"/>
    <cellStyle name="Normal 8 3 2 2" xfId="2952" xr:uid="{00000000-0005-0000-0000-0000880B0000}"/>
    <cellStyle name="Normal 8 3 3" xfId="2953" xr:uid="{00000000-0005-0000-0000-0000890B0000}"/>
    <cellStyle name="Normal 8 3 3 2" xfId="2954" xr:uid="{00000000-0005-0000-0000-00008A0B0000}"/>
    <cellStyle name="Normal 8 3 4" xfId="2955" xr:uid="{00000000-0005-0000-0000-00008B0B0000}"/>
    <cellStyle name="Normal 8 3 5" xfId="2956" xr:uid="{00000000-0005-0000-0000-00008C0B0000}"/>
    <cellStyle name="Normal 8 4" xfId="2957" xr:uid="{00000000-0005-0000-0000-00008D0B0000}"/>
    <cellStyle name="Normal 8 4 2" xfId="2958" xr:uid="{00000000-0005-0000-0000-00008E0B0000}"/>
    <cellStyle name="Normal 8 4 3" xfId="2959" xr:uid="{00000000-0005-0000-0000-00008F0B0000}"/>
    <cellStyle name="Normal 8 5" xfId="2960" xr:uid="{00000000-0005-0000-0000-0000900B0000}"/>
    <cellStyle name="Normal 8 5 2" xfId="2961" xr:uid="{00000000-0005-0000-0000-0000910B0000}"/>
    <cellStyle name="Normal 8 5 3" xfId="2962" xr:uid="{00000000-0005-0000-0000-0000920B0000}"/>
    <cellStyle name="Normal 8 6" xfId="2963" xr:uid="{00000000-0005-0000-0000-0000930B0000}"/>
    <cellStyle name="Normal 8 6 2" xfId="2964" xr:uid="{00000000-0005-0000-0000-0000940B0000}"/>
    <cellStyle name="Normal 8 6 2 2" xfId="2965" xr:uid="{00000000-0005-0000-0000-0000950B0000}"/>
    <cellStyle name="Normal 8 6 3" xfId="2966" xr:uid="{00000000-0005-0000-0000-0000960B0000}"/>
    <cellStyle name="Normal 8 7" xfId="2967" xr:uid="{00000000-0005-0000-0000-0000970B0000}"/>
    <cellStyle name="Normal 8 8" xfId="2968" xr:uid="{00000000-0005-0000-0000-0000980B0000}"/>
    <cellStyle name="Normal 8 9" xfId="2969" xr:uid="{00000000-0005-0000-0000-0000990B0000}"/>
    <cellStyle name="Normal 9" xfId="2970" xr:uid="{00000000-0005-0000-0000-00009A0B0000}"/>
    <cellStyle name="Normal 9 2" xfId="2971" xr:uid="{00000000-0005-0000-0000-00009B0B0000}"/>
    <cellStyle name="Normal 9 2 2" xfId="2972" xr:uid="{00000000-0005-0000-0000-00009C0B0000}"/>
    <cellStyle name="Normal 9 2 3" xfId="2973" xr:uid="{00000000-0005-0000-0000-00009D0B0000}"/>
    <cellStyle name="Normal 9 3" xfId="2974" xr:uid="{00000000-0005-0000-0000-00009E0B0000}"/>
    <cellStyle name="Normal 9 3 2" xfId="2975" xr:uid="{00000000-0005-0000-0000-00009F0B0000}"/>
    <cellStyle name="Normal 9 4" xfId="2976" xr:uid="{00000000-0005-0000-0000-0000A00B0000}"/>
    <cellStyle name="Normal 9 4 2" xfId="2977" xr:uid="{00000000-0005-0000-0000-0000A10B0000}"/>
    <cellStyle name="Normal 9 5" xfId="2978" xr:uid="{00000000-0005-0000-0000-0000A20B0000}"/>
    <cellStyle name="Normal 9 5 2" xfId="2979" xr:uid="{00000000-0005-0000-0000-0000A30B0000}"/>
    <cellStyle name="Normal 9 6" xfId="2980" xr:uid="{00000000-0005-0000-0000-0000A40B0000}"/>
    <cellStyle name="Note" xfId="2981" builtinId="10" customBuiltin="1"/>
    <cellStyle name="Note 10" xfId="2982" xr:uid="{00000000-0005-0000-0000-0000A60B0000}"/>
    <cellStyle name="Note 11" xfId="2983" xr:uid="{00000000-0005-0000-0000-0000A70B0000}"/>
    <cellStyle name="Note 12" xfId="2984" xr:uid="{00000000-0005-0000-0000-0000A80B0000}"/>
    <cellStyle name="Note 13" xfId="2985" xr:uid="{00000000-0005-0000-0000-0000A90B0000}"/>
    <cellStyle name="Note 14" xfId="2986" xr:uid="{00000000-0005-0000-0000-0000AA0B0000}"/>
    <cellStyle name="Note 15" xfId="2987" xr:uid="{00000000-0005-0000-0000-0000AB0B0000}"/>
    <cellStyle name="Note 2" xfId="2988" xr:uid="{00000000-0005-0000-0000-0000AC0B0000}"/>
    <cellStyle name="Note 2 2" xfId="2989" xr:uid="{00000000-0005-0000-0000-0000AD0B0000}"/>
    <cellStyle name="Note 2 2 2" xfId="2990" xr:uid="{00000000-0005-0000-0000-0000AE0B0000}"/>
    <cellStyle name="Note 2 3" xfId="2991" xr:uid="{00000000-0005-0000-0000-0000AF0B0000}"/>
    <cellStyle name="Note 2 3 2" xfId="2992" xr:uid="{00000000-0005-0000-0000-0000B00B0000}"/>
    <cellStyle name="Note 2 3 2 2" xfId="2993" xr:uid="{00000000-0005-0000-0000-0000B10B0000}"/>
    <cellStyle name="Note 2 3 3" xfId="2994" xr:uid="{00000000-0005-0000-0000-0000B20B0000}"/>
    <cellStyle name="Note 2 3 3 2" xfId="2995" xr:uid="{00000000-0005-0000-0000-0000B30B0000}"/>
    <cellStyle name="Note 2 3 4" xfId="2996" xr:uid="{00000000-0005-0000-0000-0000B40B0000}"/>
    <cellStyle name="Note 2 3 5" xfId="2997" xr:uid="{00000000-0005-0000-0000-0000B50B0000}"/>
    <cellStyle name="Note 2 3 6" xfId="2998" xr:uid="{00000000-0005-0000-0000-0000B60B0000}"/>
    <cellStyle name="Note 2 4" xfId="2999" xr:uid="{00000000-0005-0000-0000-0000B70B0000}"/>
    <cellStyle name="Note 2 4 2" xfId="3000" xr:uid="{00000000-0005-0000-0000-0000B80B0000}"/>
    <cellStyle name="Note 2 4 2 2" xfId="3001" xr:uid="{00000000-0005-0000-0000-0000B90B0000}"/>
    <cellStyle name="Note 2 4 3" xfId="3002" xr:uid="{00000000-0005-0000-0000-0000BA0B0000}"/>
    <cellStyle name="Note 2 4 3 2" xfId="3003" xr:uid="{00000000-0005-0000-0000-0000BB0B0000}"/>
    <cellStyle name="Note 2 4 4" xfId="3004" xr:uid="{00000000-0005-0000-0000-0000BC0B0000}"/>
    <cellStyle name="Note 2 4 5" xfId="3005" xr:uid="{00000000-0005-0000-0000-0000BD0B0000}"/>
    <cellStyle name="Note 2 5" xfId="3006" xr:uid="{00000000-0005-0000-0000-0000BE0B0000}"/>
    <cellStyle name="Note 2 5 2" xfId="3007" xr:uid="{00000000-0005-0000-0000-0000BF0B0000}"/>
    <cellStyle name="Note 2 5 3" xfId="3008" xr:uid="{00000000-0005-0000-0000-0000C00B0000}"/>
    <cellStyle name="Note 2 6" xfId="3009" xr:uid="{00000000-0005-0000-0000-0000C10B0000}"/>
    <cellStyle name="Note 3" xfId="3010" xr:uid="{00000000-0005-0000-0000-0000C20B0000}"/>
    <cellStyle name="Note 3 2" xfId="3011" xr:uid="{00000000-0005-0000-0000-0000C30B0000}"/>
    <cellStyle name="Note 3 3" xfId="3012" xr:uid="{00000000-0005-0000-0000-0000C40B0000}"/>
    <cellStyle name="Note 3 4" xfId="3013" xr:uid="{00000000-0005-0000-0000-0000C50B0000}"/>
    <cellStyle name="Note 3 5" xfId="3014" xr:uid="{00000000-0005-0000-0000-0000C60B0000}"/>
    <cellStyle name="Note 4" xfId="3015" xr:uid="{00000000-0005-0000-0000-0000C70B0000}"/>
    <cellStyle name="Note 4 2" xfId="3016" xr:uid="{00000000-0005-0000-0000-0000C80B0000}"/>
    <cellStyle name="Note 4 2 2" xfId="3017" xr:uid="{00000000-0005-0000-0000-0000C90B0000}"/>
    <cellStyle name="Note 4 2 3" xfId="3018" xr:uid="{00000000-0005-0000-0000-0000CA0B0000}"/>
    <cellStyle name="Note 4 2 4" xfId="3019" xr:uid="{00000000-0005-0000-0000-0000CB0B0000}"/>
    <cellStyle name="Note 4 3" xfId="3020" xr:uid="{00000000-0005-0000-0000-0000CC0B0000}"/>
    <cellStyle name="Note 4 3 2" xfId="3021" xr:uid="{00000000-0005-0000-0000-0000CD0B0000}"/>
    <cellStyle name="Note 4 3 3" xfId="3022" xr:uid="{00000000-0005-0000-0000-0000CE0B0000}"/>
    <cellStyle name="Note 4 3 4" xfId="3023" xr:uid="{00000000-0005-0000-0000-0000CF0B0000}"/>
    <cellStyle name="Note 4 4" xfId="3024" xr:uid="{00000000-0005-0000-0000-0000D00B0000}"/>
    <cellStyle name="Note 5" xfId="3025" xr:uid="{00000000-0005-0000-0000-0000D10B0000}"/>
    <cellStyle name="Note 5 2" xfId="3026" xr:uid="{00000000-0005-0000-0000-0000D20B0000}"/>
    <cellStyle name="Note 5 2 2" xfId="3027" xr:uid="{00000000-0005-0000-0000-0000D30B0000}"/>
    <cellStyle name="Note 5 2 3" xfId="3028" xr:uid="{00000000-0005-0000-0000-0000D40B0000}"/>
    <cellStyle name="Note 5 3" xfId="3029" xr:uid="{00000000-0005-0000-0000-0000D50B0000}"/>
    <cellStyle name="Note 5 3 2" xfId="3030" xr:uid="{00000000-0005-0000-0000-0000D60B0000}"/>
    <cellStyle name="Note 5 3 3" xfId="3031" xr:uid="{00000000-0005-0000-0000-0000D70B0000}"/>
    <cellStyle name="Note 5 4" xfId="3032" xr:uid="{00000000-0005-0000-0000-0000D80B0000}"/>
    <cellStyle name="Note 5 4 2" xfId="3033" xr:uid="{00000000-0005-0000-0000-0000D90B0000}"/>
    <cellStyle name="Note 5 4 2 2" xfId="3034" xr:uid="{00000000-0005-0000-0000-0000DA0B0000}"/>
    <cellStyle name="Note 5 4 3" xfId="3035" xr:uid="{00000000-0005-0000-0000-0000DB0B0000}"/>
    <cellStyle name="Note 5 4 3 2" xfId="3036" xr:uid="{00000000-0005-0000-0000-0000DC0B0000}"/>
    <cellStyle name="Note 6" xfId="3037" xr:uid="{00000000-0005-0000-0000-0000DD0B0000}"/>
    <cellStyle name="Note 6 2" xfId="3038" xr:uid="{00000000-0005-0000-0000-0000DE0B0000}"/>
    <cellStyle name="Note 6 3" xfId="3039" xr:uid="{00000000-0005-0000-0000-0000DF0B0000}"/>
    <cellStyle name="Note 6 4" xfId="3040" xr:uid="{00000000-0005-0000-0000-0000E00B0000}"/>
    <cellStyle name="Note 7" xfId="3041" xr:uid="{00000000-0005-0000-0000-0000E10B0000}"/>
    <cellStyle name="Note 7 2" xfId="3042" xr:uid="{00000000-0005-0000-0000-0000E20B0000}"/>
    <cellStyle name="Note 7 3" xfId="3043" xr:uid="{00000000-0005-0000-0000-0000E30B0000}"/>
    <cellStyle name="Note 8" xfId="3044" xr:uid="{00000000-0005-0000-0000-0000E40B0000}"/>
    <cellStyle name="Note 8 2" xfId="3045" xr:uid="{00000000-0005-0000-0000-0000E50B0000}"/>
    <cellStyle name="Note 9" xfId="3046" xr:uid="{00000000-0005-0000-0000-0000E60B0000}"/>
    <cellStyle name="Note 9 2" xfId="3047" xr:uid="{00000000-0005-0000-0000-0000E70B0000}"/>
    <cellStyle name="Note 9 3" xfId="3048" xr:uid="{00000000-0005-0000-0000-0000E80B0000}"/>
    <cellStyle name="Note 9 3 2" xfId="3049" xr:uid="{00000000-0005-0000-0000-0000E90B0000}"/>
    <cellStyle name="Note 9 4" xfId="3050" xr:uid="{00000000-0005-0000-0000-0000EA0B0000}"/>
    <cellStyle name="Output" xfId="3051" builtinId="21" customBuiltin="1"/>
    <cellStyle name="Output 10" xfId="3052" xr:uid="{00000000-0005-0000-0000-0000EC0B0000}"/>
    <cellStyle name="Output 10 2" xfId="3053" xr:uid="{00000000-0005-0000-0000-0000ED0B0000}"/>
    <cellStyle name="Output 10 3" xfId="3054" xr:uid="{00000000-0005-0000-0000-0000EE0B0000}"/>
    <cellStyle name="Output 11" xfId="3055" xr:uid="{00000000-0005-0000-0000-0000EF0B0000}"/>
    <cellStyle name="Output 12" xfId="3056" xr:uid="{00000000-0005-0000-0000-0000F00B0000}"/>
    <cellStyle name="Output 13" xfId="3057" xr:uid="{00000000-0005-0000-0000-0000F10B0000}"/>
    <cellStyle name="Output 14" xfId="3058" xr:uid="{00000000-0005-0000-0000-0000F20B0000}"/>
    <cellStyle name="Output 2" xfId="3059" xr:uid="{00000000-0005-0000-0000-0000F30B0000}"/>
    <cellStyle name="Output 2 2" xfId="3060" xr:uid="{00000000-0005-0000-0000-0000F40B0000}"/>
    <cellStyle name="Output 2 2 2" xfId="3061" xr:uid="{00000000-0005-0000-0000-0000F50B0000}"/>
    <cellStyle name="Output 2 2 3" xfId="3062" xr:uid="{00000000-0005-0000-0000-0000F60B0000}"/>
    <cellStyle name="Output 2 2 4" xfId="3063" xr:uid="{00000000-0005-0000-0000-0000F70B0000}"/>
    <cellStyle name="Output 2 2 5" xfId="3064" xr:uid="{00000000-0005-0000-0000-0000F80B0000}"/>
    <cellStyle name="Output 2 3" xfId="3065" xr:uid="{00000000-0005-0000-0000-0000F90B0000}"/>
    <cellStyle name="Output 2 3 2" xfId="3066" xr:uid="{00000000-0005-0000-0000-0000FA0B0000}"/>
    <cellStyle name="Output 2 3 2 2" xfId="3067" xr:uid="{00000000-0005-0000-0000-0000FB0B0000}"/>
    <cellStyle name="Output 2 3 3" xfId="3068" xr:uid="{00000000-0005-0000-0000-0000FC0B0000}"/>
    <cellStyle name="Output 2 3 3 2" xfId="3069" xr:uid="{00000000-0005-0000-0000-0000FD0B0000}"/>
    <cellStyle name="Output 2 4" xfId="3070" xr:uid="{00000000-0005-0000-0000-0000FE0B0000}"/>
    <cellStyle name="Output 2 5" xfId="3071" xr:uid="{00000000-0005-0000-0000-0000FF0B0000}"/>
    <cellStyle name="Output 3" xfId="3072" xr:uid="{00000000-0005-0000-0000-0000000C0000}"/>
    <cellStyle name="Output 3 2" xfId="3073" xr:uid="{00000000-0005-0000-0000-0000010C0000}"/>
    <cellStyle name="Output 3 3" xfId="3074" xr:uid="{00000000-0005-0000-0000-0000020C0000}"/>
    <cellStyle name="Output 3 4" xfId="3075" xr:uid="{00000000-0005-0000-0000-0000030C0000}"/>
    <cellStyle name="Output 4" xfId="3076" xr:uid="{00000000-0005-0000-0000-0000040C0000}"/>
    <cellStyle name="Output 4 2" xfId="3077" xr:uid="{00000000-0005-0000-0000-0000050C0000}"/>
    <cellStyle name="Output 4 2 2" xfId="3078" xr:uid="{00000000-0005-0000-0000-0000060C0000}"/>
    <cellStyle name="Output 4 3" xfId="3079" xr:uid="{00000000-0005-0000-0000-0000070C0000}"/>
    <cellStyle name="Output 4 3 2" xfId="3080" xr:uid="{00000000-0005-0000-0000-0000080C0000}"/>
    <cellStyle name="Output 4 4" xfId="3081" xr:uid="{00000000-0005-0000-0000-0000090C0000}"/>
    <cellStyle name="Output 5" xfId="3082" xr:uid="{00000000-0005-0000-0000-00000A0C0000}"/>
    <cellStyle name="Output 5 2" xfId="3083" xr:uid="{00000000-0005-0000-0000-00000B0C0000}"/>
    <cellStyle name="Output 5 2 2" xfId="3084" xr:uid="{00000000-0005-0000-0000-00000C0C0000}"/>
    <cellStyle name="Output 5 2 2 2" xfId="3085" xr:uid="{00000000-0005-0000-0000-00000D0C0000}"/>
    <cellStyle name="Output 5 2 3" xfId="3086" xr:uid="{00000000-0005-0000-0000-00000E0C0000}"/>
    <cellStyle name="Output 5 2 4" xfId="3087" xr:uid="{00000000-0005-0000-0000-00000F0C0000}"/>
    <cellStyle name="Output 5 3" xfId="3088" xr:uid="{00000000-0005-0000-0000-0000100C0000}"/>
    <cellStyle name="Output 5 3 2" xfId="3089" xr:uid="{00000000-0005-0000-0000-0000110C0000}"/>
    <cellStyle name="Output 5 3 3" xfId="3090" xr:uid="{00000000-0005-0000-0000-0000120C0000}"/>
    <cellStyle name="Output 5 4" xfId="3091" xr:uid="{00000000-0005-0000-0000-0000130C0000}"/>
    <cellStyle name="Output 5 4 2" xfId="3092" xr:uid="{00000000-0005-0000-0000-0000140C0000}"/>
    <cellStyle name="Output 5 4 2 2" xfId="3093" xr:uid="{00000000-0005-0000-0000-0000150C0000}"/>
    <cellStyle name="Output 5 4 3" xfId="3094" xr:uid="{00000000-0005-0000-0000-0000160C0000}"/>
    <cellStyle name="Output 5 4 3 2" xfId="3095" xr:uid="{00000000-0005-0000-0000-0000170C0000}"/>
    <cellStyle name="Output 6" xfId="3096" xr:uid="{00000000-0005-0000-0000-0000180C0000}"/>
    <cellStyle name="Output 6 2" xfId="3097" xr:uid="{00000000-0005-0000-0000-0000190C0000}"/>
    <cellStyle name="Output 6 3" xfId="3098" xr:uid="{00000000-0005-0000-0000-00001A0C0000}"/>
    <cellStyle name="Output 7" xfId="3099" xr:uid="{00000000-0005-0000-0000-00001B0C0000}"/>
    <cellStyle name="Output 7 2" xfId="3100" xr:uid="{00000000-0005-0000-0000-00001C0C0000}"/>
    <cellStyle name="Output 8" xfId="3101" xr:uid="{00000000-0005-0000-0000-00001D0C0000}"/>
    <cellStyle name="Output 9" xfId="3102" xr:uid="{00000000-0005-0000-0000-00001E0C0000}"/>
    <cellStyle name="Output 9 2" xfId="3103" xr:uid="{00000000-0005-0000-0000-00001F0C0000}"/>
    <cellStyle name="Output 9 2 2" xfId="3104" xr:uid="{00000000-0005-0000-0000-0000200C0000}"/>
    <cellStyle name="Output 9 3" xfId="3105" xr:uid="{00000000-0005-0000-0000-0000210C0000}"/>
    <cellStyle name="Percent 2" xfId="3106" xr:uid="{00000000-0005-0000-0000-0000220C0000}"/>
    <cellStyle name="Percent 3" xfId="3107" xr:uid="{00000000-0005-0000-0000-0000230C0000}"/>
    <cellStyle name="Title" xfId="3108" builtinId="15" customBuiltin="1"/>
    <cellStyle name="Title 10" xfId="3109" xr:uid="{00000000-0005-0000-0000-0000250C0000}"/>
    <cellStyle name="Title 10 2" xfId="3110" xr:uid="{00000000-0005-0000-0000-0000260C0000}"/>
    <cellStyle name="Title 10 3" xfId="3111" xr:uid="{00000000-0005-0000-0000-0000270C0000}"/>
    <cellStyle name="Title 11" xfId="3112" xr:uid="{00000000-0005-0000-0000-0000280C0000}"/>
    <cellStyle name="Title 12" xfId="3113" xr:uid="{00000000-0005-0000-0000-0000290C0000}"/>
    <cellStyle name="Title 13" xfId="3114" xr:uid="{00000000-0005-0000-0000-00002A0C0000}"/>
    <cellStyle name="Title 14" xfId="3115" xr:uid="{00000000-0005-0000-0000-00002B0C0000}"/>
    <cellStyle name="Title 2" xfId="3116" xr:uid="{00000000-0005-0000-0000-00002C0C0000}"/>
    <cellStyle name="Title 2 2" xfId="3117" xr:uid="{00000000-0005-0000-0000-00002D0C0000}"/>
    <cellStyle name="Title 2 2 2" xfId="3118" xr:uid="{00000000-0005-0000-0000-00002E0C0000}"/>
    <cellStyle name="Title 2 2 3" xfId="3119" xr:uid="{00000000-0005-0000-0000-00002F0C0000}"/>
    <cellStyle name="Title 2 2 4" xfId="3120" xr:uid="{00000000-0005-0000-0000-0000300C0000}"/>
    <cellStyle name="Title 2 2 5" xfId="3121" xr:uid="{00000000-0005-0000-0000-0000310C0000}"/>
    <cellStyle name="Title 2 3" xfId="3122" xr:uid="{00000000-0005-0000-0000-0000320C0000}"/>
    <cellStyle name="Title 2 3 2" xfId="3123" xr:uid="{00000000-0005-0000-0000-0000330C0000}"/>
    <cellStyle name="Title 2 3 2 2" xfId="3124" xr:uid="{00000000-0005-0000-0000-0000340C0000}"/>
    <cellStyle name="Title 2 3 3" xfId="3125" xr:uid="{00000000-0005-0000-0000-0000350C0000}"/>
    <cellStyle name="Title 2 3 3 2" xfId="3126" xr:uid="{00000000-0005-0000-0000-0000360C0000}"/>
    <cellStyle name="Title 2 4" xfId="3127" xr:uid="{00000000-0005-0000-0000-0000370C0000}"/>
    <cellStyle name="Title 2 5" xfId="3128" xr:uid="{00000000-0005-0000-0000-0000380C0000}"/>
    <cellStyle name="Title 3" xfId="3129" xr:uid="{00000000-0005-0000-0000-0000390C0000}"/>
    <cellStyle name="Title 3 2" xfId="3130" xr:uid="{00000000-0005-0000-0000-00003A0C0000}"/>
    <cellStyle name="Title 3 3" xfId="3131" xr:uid="{00000000-0005-0000-0000-00003B0C0000}"/>
    <cellStyle name="Title 3 4" xfId="3132" xr:uid="{00000000-0005-0000-0000-00003C0C0000}"/>
    <cellStyle name="Title 4" xfId="3133" xr:uid="{00000000-0005-0000-0000-00003D0C0000}"/>
    <cellStyle name="Title 4 2" xfId="3134" xr:uid="{00000000-0005-0000-0000-00003E0C0000}"/>
    <cellStyle name="Title 4 2 2" xfId="3135" xr:uid="{00000000-0005-0000-0000-00003F0C0000}"/>
    <cellStyle name="Title 4 3" xfId="3136" xr:uid="{00000000-0005-0000-0000-0000400C0000}"/>
    <cellStyle name="Title 4 3 2" xfId="3137" xr:uid="{00000000-0005-0000-0000-0000410C0000}"/>
    <cellStyle name="Title 4 4" xfId="3138" xr:uid="{00000000-0005-0000-0000-0000420C0000}"/>
    <cellStyle name="Title 5" xfId="3139" xr:uid="{00000000-0005-0000-0000-0000430C0000}"/>
    <cellStyle name="Title 5 2" xfId="3140" xr:uid="{00000000-0005-0000-0000-0000440C0000}"/>
    <cellStyle name="Title 5 2 2" xfId="3141" xr:uid="{00000000-0005-0000-0000-0000450C0000}"/>
    <cellStyle name="Title 5 2 2 2" xfId="3142" xr:uid="{00000000-0005-0000-0000-0000460C0000}"/>
    <cellStyle name="Title 5 2 3" xfId="3143" xr:uid="{00000000-0005-0000-0000-0000470C0000}"/>
    <cellStyle name="Title 5 2 4" xfId="3144" xr:uid="{00000000-0005-0000-0000-0000480C0000}"/>
    <cellStyle name="Title 5 3" xfId="3145" xr:uid="{00000000-0005-0000-0000-0000490C0000}"/>
    <cellStyle name="Title 5 3 2" xfId="3146" xr:uid="{00000000-0005-0000-0000-00004A0C0000}"/>
    <cellStyle name="Title 5 3 3" xfId="3147" xr:uid="{00000000-0005-0000-0000-00004B0C0000}"/>
    <cellStyle name="Title 5 4" xfId="3148" xr:uid="{00000000-0005-0000-0000-00004C0C0000}"/>
    <cellStyle name="Title 5 4 2" xfId="3149" xr:uid="{00000000-0005-0000-0000-00004D0C0000}"/>
    <cellStyle name="Title 5 4 2 2" xfId="3150" xr:uid="{00000000-0005-0000-0000-00004E0C0000}"/>
    <cellStyle name="Title 5 4 3" xfId="3151" xr:uid="{00000000-0005-0000-0000-00004F0C0000}"/>
    <cellStyle name="Title 5 4 3 2" xfId="3152" xr:uid="{00000000-0005-0000-0000-0000500C0000}"/>
    <cellStyle name="Title 6" xfId="3153" xr:uid="{00000000-0005-0000-0000-0000510C0000}"/>
    <cellStyle name="Title 6 2" xfId="3154" xr:uid="{00000000-0005-0000-0000-0000520C0000}"/>
    <cellStyle name="Title 6 3" xfId="3155" xr:uid="{00000000-0005-0000-0000-0000530C0000}"/>
    <cellStyle name="Title 7" xfId="3156" xr:uid="{00000000-0005-0000-0000-0000540C0000}"/>
    <cellStyle name="Title 7 2" xfId="3157" xr:uid="{00000000-0005-0000-0000-0000550C0000}"/>
    <cellStyle name="Title 8" xfId="3158" xr:uid="{00000000-0005-0000-0000-0000560C0000}"/>
    <cellStyle name="Title 9" xfId="3159" xr:uid="{00000000-0005-0000-0000-0000570C0000}"/>
    <cellStyle name="Title 9 2" xfId="3160" xr:uid="{00000000-0005-0000-0000-0000580C0000}"/>
    <cellStyle name="Title 9 2 2" xfId="3161" xr:uid="{00000000-0005-0000-0000-0000590C0000}"/>
    <cellStyle name="Title 9 3" xfId="3162" xr:uid="{00000000-0005-0000-0000-00005A0C0000}"/>
    <cellStyle name="Total" xfId="3163" builtinId="25" customBuiltin="1"/>
    <cellStyle name="Total 10" xfId="3164" xr:uid="{00000000-0005-0000-0000-00005C0C0000}"/>
    <cellStyle name="Total 10 2" xfId="3165" xr:uid="{00000000-0005-0000-0000-00005D0C0000}"/>
    <cellStyle name="Total 10 3" xfId="3166" xr:uid="{00000000-0005-0000-0000-00005E0C0000}"/>
    <cellStyle name="Total 11" xfId="3167" xr:uid="{00000000-0005-0000-0000-00005F0C0000}"/>
    <cellStyle name="Total 12" xfId="3168" xr:uid="{00000000-0005-0000-0000-0000600C0000}"/>
    <cellStyle name="Total 13" xfId="3169" xr:uid="{00000000-0005-0000-0000-0000610C0000}"/>
    <cellStyle name="Total 14" xfId="3170" xr:uid="{00000000-0005-0000-0000-0000620C0000}"/>
    <cellStyle name="Total 2" xfId="3171" xr:uid="{00000000-0005-0000-0000-0000630C0000}"/>
    <cellStyle name="Total 2 2" xfId="3172" xr:uid="{00000000-0005-0000-0000-0000640C0000}"/>
    <cellStyle name="Total 2 2 2" xfId="3173" xr:uid="{00000000-0005-0000-0000-0000650C0000}"/>
    <cellStyle name="Total 2 2 3" xfId="3174" xr:uid="{00000000-0005-0000-0000-0000660C0000}"/>
    <cellStyle name="Total 2 2 4" xfId="3175" xr:uid="{00000000-0005-0000-0000-0000670C0000}"/>
    <cellStyle name="Total 2 2 5" xfId="3176" xr:uid="{00000000-0005-0000-0000-0000680C0000}"/>
    <cellStyle name="Total 2 3" xfId="3177" xr:uid="{00000000-0005-0000-0000-0000690C0000}"/>
    <cellStyle name="Total 2 3 2" xfId="3178" xr:uid="{00000000-0005-0000-0000-00006A0C0000}"/>
    <cellStyle name="Total 2 3 2 2" xfId="3179" xr:uid="{00000000-0005-0000-0000-00006B0C0000}"/>
    <cellStyle name="Total 2 3 3" xfId="3180" xr:uid="{00000000-0005-0000-0000-00006C0C0000}"/>
    <cellStyle name="Total 2 3 3 2" xfId="3181" xr:uid="{00000000-0005-0000-0000-00006D0C0000}"/>
    <cellStyle name="Total 2 4" xfId="3182" xr:uid="{00000000-0005-0000-0000-00006E0C0000}"/>
    <cellStyle name="Total 2 5" xfId="3183" xr:uid="{00000000-0005-0000-0000-00006F0C0000}"/>
    <cellStyle name="Total 3" xfId="3184" xr:uid="{00000000-0005-0000-0000-0000700C0000}"/>
    <cellStyle name="Total 3 2" xfId="3185" xr:uid="{00000000-0005-0000-0000-0000710C0000}"/>
    <cellStyle name="Total 3 3" xfId="3186" xr:uid="{00000000-0005-0000-0000-0000720C0000}"/>
    <cellStyle name="Total 3 4" xfId="3187" xr:uid="{00000000-0005-0000-0000-0000730C0000}"/>
    <cellStyle name="Total 4" xfId="3188" xr:uid="{00000000-0005-0000-0000-0000740C0000}"/>
    <cellStyle name="Total 4 2" xfId="3189" xr:uid="{00000000-0005-0000-0000-0000750C0000}"/>
    <cellStyle name="Total 4 2 2" xfId="3190" xr:uid="{00000000-0005-0000-0000-0000760C0000}"/>
    <cellStyle name="Total 4 3" xfId="3191" xr:uid="{00000000-0005-0000-0000-0000770C0000}"/>
    <cellStyle name="Total 4 3 2" xfId="3192" xr:uid="{00000000-0005-0000-0000-0000780C0000}"/>
    <cellStyle name="Total 4 4" xfId="3193" xr:uid="{00000000-0005-0000-0000-0000790C0000}"/>
    <cellStyle name="Total 5" xfId="3194" xr:uid="{00000000-0005-0000-0000-00007A0C0000}"/>
    <cellStyle name="Total 5 2" xfId="3195" xr:uid="{00000000-0005-0000-0000-00007B0C0000}"/>
    <cellStyle name="Total 5 2 2" xfId="3196" xr:uid="{00000000-0005-0000-0000-00007C0C0000}"/>
    <cellStyle name="Total 5 2 2 2" xfId="3197" xr:uid="{00000000-0005-0000-0000-00007D0C0000}"/>
    <cellStyle name="Total 5 2 3" xfId="3198" xr:uid="{00000000-0005-0000-0000-00007E0C0000}"/>
    <cellStyle name="Total 5 2 4" xfId="3199" xr:uid="{00000000-0005-0000-0000-00007F0C0000}"/>
    <cellStyle name="Total 5 3" xfId="3200" xr:uid="{00000000-0005-0000-0000-0000800C0000}"/>
    <cellStyle name="Total 5 3 2" xfId="3201" xr:uid="{00000000-0005-0000-0000-0000810C0000}"/>
    <cellStyle name="Total 5 3 3" xfId="3202" xr:uid="{00000000-0005-0000-0000-0000820C0000}"/>
    <cellStyle name="Total 5 4" xfId="3203" xr:uid="{00000000-0005-0000-0000-0000830C0000}"/>
    <cellStyle name="Total 5 4 2" xfId="3204" xr:uid="{00000000-0005-0000-0000-0000840C0000}"/>
    <cellStyle name="Total 5 4 2 2" xfId="3205" xr:uid="{00000000-0005-0000-0000-0000850C0000}"/>
    <cellStyle name="Total 5 4 3" xfId="3206" xr:uid="{00000000-0005-0000-0000-0000860C0000}"/>
    <cellStyle name="Total 5 4 3 2" xfId="3207" xr:uid="{00000000-0005-0000-0000-0000870C0000}"/>
    <cellStyle name="Total 6" xfId="3208" xr:uid="{00000000-0005-0000-0000-0000880C0000}"/>
    <cellStyle name="Total 6 2" xfId="3209" xr:uid="{00000000-0005-0000-0000-0000890C0000}"/>
    <cellStyle name="Total 6 3" xfId="3210" xr:uid="{00000000-0005-0000-0000-00008A0C0000}"/>
    <cellStyle name="Total 7" xfId="3211" xr:uid="{00000000-0005-0000-0000-00008B0C0000}"/>
    <cellStyle name="Total 7 2" xfId="3212" xr:uid="{00000000-0005-0000-0000-00008C0C0000}"/>
    <cellStyle name="Total 8" xfId="3213" xr:uid="{00000000-0005-0000-0000-00008D0C0000}"/>
    <cellStyle name="Total 9" xfId="3214" xr:uid="{00000000-0005-0000-0000-00008E0C0000}"/>
    <cellStyle name="Total 9 2" xfId="3215" xr:uid="{00000000-0005-0000-0000-00008F0C0000}"/>
    <cellStyle name="Total 9 2 2" xfId="3216" xr:uid="{00000000-0005-0000-0000-0000900C0000}"/>
    <cellStyle name="Total 9 3" xfId="3217" xr:uid="{00000000-0005-0000-0000-0000910C0000}"/>
    <cellStyle name="Warning Text" xfId="3218" builtinId="11" customBuiltin="1"/>
    <cellStyle name="Warning Text 10" xfId="3219" xr:uid="{00000000-0005-0000-0000-0000930C0000}"/>
    <cellStyle name="Warning Text 10 2" xfId="3220" xr:uid="{00000000-0005-0000-0000-0000940C0000}"/>
    <cellStyle name="Warning Text 10 3" xfId="3221" xr:uid="{00000000-0005-0000-0000-0000950C0000}"/>
    <cellStyle name="Warning Text 11" xfId="3222" xr:uid="{00000000-0005-0000-0000-0000960C0000}"/>
    <cellStyle name="Warning Text 12" xfId="3223" xr:uid="{00000000-0005-0000-0000-0000970C0000}"/>
    <cellStyle name="Warning Text 13" xfId="3224" xr:uid="{00000000-0005-0000-0000-0000980C0000}"/>
    <cellStyle name="Warning Text 14" xfId="3225" xr:uid="{00000000-0005-0000-0000-0000990C0000}"/>
    <cellStyle name="Warning Text 2" xfId="3226" xr:uid="{00000000-0005-0000-0000-00009A0C0000}"/>
    <cellStyle name="Warning Text 2 2" xfId="3227" xr:uid="{00000000-0005-0000-0000-00009B0C0000}"/>
    <cellStyle name="Warning Text 2 2 2" xfId="3228" xr:uid="{00000000-0005-0000-0000-00009C0C0000}"/>
    <cellStyle name="Warning Text 2 2 3" xfId="3229" xr:uid="{00000000-0005-0000-0000-00009D0C0000}"/>
    <cellStyle name="Warning Text 2 2 4" xfId="3230" xr:uid="{00000000-0005-0000-0000-00009E0C0000}"/>
    <cellStyle name="Warning Text 2 2 5" xfId="3231" xr:uid="{00000000-0005-0000-0000-00009F0C0000}"/>
    <cellStyle name="Warning Text 2 3" xfId="3232" xr:uid="{00000000-0005-0000-0000-0000A00C0000}"/>
    <cellStyle name="Warning Text 2 3 2" xfId="3233" xr:uid="{00000000-0005-0000-0000-0000A10C0000}"/>
    <cellStyle name="Warning Text 2 3 2 2" xfId="3234" xr:uid="{00000000-0005-0000-0000-0000A20C0000}"/>
    <cellStyle name="Warning Text 2 3 3" xfId="3235" xr:uid="{00000000-0005-0000-0000-0000A30C0000}"/>
    <cellStyle name="Warning Text 2 3 3 2" xfId="3236" xr:uid="{00000000-0005-0000-0000-0000A40C0000}"/>
    <cellStyle name="Warning Text 2 4" xfId="3237" xr:uid="{00000000-0005-0000-0000-0000A50C0000}"/>
    <cellStyle name="Warning Text 2 5" xfId="3238" xr:uid="{00000000-0005-0000-0000-0000A60C0000}"/>
    <cellStyle name="Warning Text 3" xfId="3239" xr:uid="{00000000-0005-0000-0000-0000A70C0000}"/>
    <cellStyle name="Warning Text 3 2" xfId="3240" xr:uid="{00000000-0005-0000-0000-0000A80C0000}"/>
    <cellStyle name="Warning Text 3 3" xfId="3241" xr:uid="{00000000-0005-0000-0000-0000A90C0000}"/>
    <cellStyle name="Warning Text 3 4" xfId="3242" xr:uid="{00000000-0005-0000-0000-0000AA0C0000}"/>
    <cellStyle name="Warning Text 4" xfId="3243" xr:uid="{00000000-0005-0000-0000-0000AB0C0000}"/>
    <cellStyle name="Warning Text 4 2" xfId="3244" xr:uid="{00000000-0005-0000-0000-0000AC0C0000}"/>
    <cellStyle name="Warning Text 4 2 2" xfId="3245" xr:uid="{00000000-0005-0000-0000-0000AD0C0000}"/>
    <cellStyle name="Warning Text 4 3" xfId="3246" xr:uid="{00000000-0005-0000-0000-0000AE0C0000}"/>
    <cellStyle name="Warning Text 4 3 2" xfId="3247" xr:uid="{00000000-0005-0000-0000-0000AF0C0000}"/>
    <cellStyle name="Warning Text 4 4" xfId="3248" xr:uid="{00000000-0005-0000-0000-0000B00C0000}"/>
    <cellStyle name="Warning Text 5" xfId="3249" xr:uid="{00000000-0005-0000-0000-0000B10C0000}"/>
    <cellStyle name="Warning Text 5 2" xfId="3250" xr:uid="{00000000-0005-0000-0000-0000B20C0000}"/>
    <cellStyle name="Warning Text 5 2 2" xfId="3251" xr:uid="{00000000-0005-0000-0000-0000B30C0000}"/>
    <cellStyle name="Warning Text 5 2 2 2" xfId="3252" xr:uid="{00000000-0005-0000-0000-0000B40C0000}"/>
    <cellStyle name="Warning Text 5 2 3" xfId="3253" xr:uid="{00000000-0005-0000-0000-0000B50C0000}"/>
    <cellStyle name="Warning Text 5 2 4" xfId="3254" xr:uid="{00000000-0005-0000-0000-0000B60C0000}"/>
    <cellStyle name="Warning Text 5 3" xfId="3255" xr:uid="{00000000-0005-0000-0000-0000B70C0000}"/>
    <cellStyle name="Warning Text 5 3 2" xfId="3256" xr:uid="{00000000-0005-0000-0000-0000B80C0000}"/>
    <cellStyle name="Warning Text 5 3 3" xfId="3257" xr:uid="{00000000-0005-0000-0000-0000B90C0000}"/>
    <cellStyle name="Warning Text 5 4" xfId="3258" xr:uid="{00000000-0005-0000-0000-0000BA0C0000}"/>
    <cellStyle name="Warning Text 5 4 2" xfId="3259" xr:uid="{00000000-0005-0000-0000-0000BB0C0000}"/>
    <cellStyle name="Warning Text 5 4 2 2" xfId="3260" xr:uid="{00000000-0005-0000-0000-0000BC0C0000}"/>
    <cellStyle name="Warning Text 5 4 3" xfId="3261" xr:uid="{00000000-0005-0000-0000-0000BD0C0000}"/>
    <cellStyle name="Warning Text 5 4 3 2" xfId="3262" xr:uid="{00000000-0005-0000-0000-0000BE0C0000}"/>
    <cellStyle name="Warning Text 6" xfId="3263" xr:uid="{00000000-0005-0000-0000-0000BF0C0000}"/>
    <cellStyle name="Warning Text 6 2" xfId="3264" xr:uid="{00000000-0005-0000-0000-0000C00C0000}"/>
    <cellStyle name="Warning Text 6 3" xfId="3265" xr:uid="{00000000-0005-0000-0000-0000C10C0000}"/>
    <cellStyle name="Warning Text 7" xfId="3266" xr:uid="{00000000-0005-0000-0000-0000C20C0000}"/>
    <cellStyle name="Warning Text 7 2" xfId="3267" xr:uid="{00000000-0005-0000-0000-0000C30C0000}"/>
    <cellStyle name="Warning Text 8" xfId="3268" xr:uid="{00000000-0005-0000-0000-0000C40C0000}"/>
    <cellStyle name="Warning Text 9" xfId="3269" xr:uid="{00000000-0005-0000-0000-0000C50C0000}"/>
    <cellStyle name="Warning Text 9 2" xfId="3270" xr:uid="{00000000-0005-0000-0000-0000C60C0000}"/>
    <cellStyle name="Warning Text 9 2 2" xfId="3271" xr:uid="{00000000-0005-0000-0000-0000C70C0000}"/>
    <cellStyle name="Warning Text 9 3" xfId="3272" xr:uid="{00000000-0005-0000-0000-0000C80C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12" dropStyle="combo" dx="16" fmlaLink="$T$14" fmlaRange="$Z$67:$Z$108" noThreeD="1" sel="2" val="0"/>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CheckBox" checked="Checked" fmlaLink="$Z$7" lockText="1" noThreeD="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CheckBox" checked="Checked" fmlaLink="$Z$5" lockText="1" noThreeD="1"/>
</file>

<file path=xl/ctrlProps/ctrlProp15.xml><?xml version="1.0" encoding="utf-8"?>
<formControlPr xmlns="http://schemas.microsoft.com/office/spreadsheetml/2009/9/main" objectType="Drop" dropLines="24" dropStyle="combo" dx="16" fmlaLink="$S$8" fmlaRange="$B$50:$B$86" noThreeD="1" sel="1" val="0"/>
</file>

<file path=xl/ctrlProps/ctrlProp16.xml><?xml version="1.0" encoding="utf-8"?>
<formControlPr xmlns="http://schemas.microsoft.com/office/spreadsheetml/2009/9/main" objectType="Drop" dropLines="24" dropStyle="combo" dx="16" fmlaLink="$S$9" fmlaRange="$B$50:$B$86" noThreeD="1" sel="1" val="0"/>
</file>

<file path=xl/ctrlProps/ctrlProp17.xml><?xml version="1.0" encoding="utf-8"?>
<formControlPr xmlns="http://schemas.microsoft.com/office/spreadsheetml/2009/9/main" objectType="Drop" dropLines="24" dropStyle="combo" dx="16" fmlaLink="$S$10" fmlaRange="$B$50:$B$86" noThreeD="1" sel="1" val="0"/>
</file>

<file path=xl/ctrlProps/ctrlProp18.xml><?xml version="1.0" encoding="utf-8"?>
<formControlPr xmlns="http://schemas.microsoft.com/office/spreadsheetml/2009/9/main" objectType="Drop" dropLines="24" dropStyle="combo" dx="16" fmlaLink="$S$16" fmlaRange="$B$50:$B$86" noThreeD="1" sel="1" val="2"/>
</file>

<file path=xl/ctrlProps/ctrlProp19.xml><?xml version="1.0" encoding="utf-8"?>
<formControlPr xmlns="http://schemas.microsoft.com/office/spreadsheetml/2009/9/main" objectType="Drop" dropLines="24" dropStyle="combo" dx="16" fmlaLink="$S$17" fmlaRange="$B$50:$B$86" noThreeD="1" sel="1" val="0"/>
</file>

<file path=xl/ctrlProps/ctrlProp2.xml><?xml version="1.0" encoding="utf-8"?>
<formControlPr xmlns="http://schemas.microsoft.com/office/spreadsheetml/2009/9/main" objectType="Drop" dropLines="12" dropStyle="combo" dx="16" fmlaLink="$T$15" fmlaRange="$Z$67:$Z$108" noThreeD="1" sel="1" val="0"/>
</file>

<file path=xl/ctrlProps/ctrlProp20.xml><?xml version="1.0" encoding="utf-8"?>
<formControlPr xmlns="http://schemas.microsoft.com/office/spreadsheetml/2009/9/main" objectType="Drop" dropLines="12" dropStyle="combo" dx="16" fmlaLink="$S$18" fmlaRange="$S$52:$S$100" noThreeD="1" sel="1" val="33"/>
</file>

<file path=xl/ctrlProps/ctrlProp21.xml><?xml version="1.0" encoding="utf-8"?>
<formControlPr xmlns="http://schemas.microsoft.com/office/spreadsheetml/2009/9/main" objectType="Drop" dropLines="24" dropStyle="combo" dx="16" fmlaLink="$S$18" fmlaRange="$B$50:$B$86" noThreeD="1" sel="1" val="0"/>
</file>

<file path=xl/ctrlProps/ctrlProp22.xml><?xml version="1.0" encoding="utf-8"?>
<formControlPr xmlns="http://schemas.microsoft.com/office/spreadsheetml/2009/9/main" objectType="Drop" dropLines="12" dropStyle="combo" dx="16" fmlaLink="$S$3" fmlaRange="$B$40:$B$43" noThreeD="1" sel="1" val="0"/>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Drop" dropLines="24" dropStyle="combo" dx="16" fmlaLink="$S$8" fmlaRange="$Z$58:$Z$151" noThreeD="1" sel="1" val="0"/>
</file>

<file path=xl/ctrlProps/ctrlProp25.xml><?xml version="1.0" encoding="utf-8"?>
<formControlPr xmlns="http://schemas.microsoft.com/office/spreadsheetml/2009/9/main" objectType="Drop" dropLines="24" dropStyle="combo" dx="16" fmlaLink="$S$9" fmlaRange="$Z$58:$Z$151" noThreeD="1" sel="1" val="0"/>
</file>

<file path=xl/ctrlProps/ctrlProp26.xml><?xml version="1.0" encoding="utf-8"?>
<formControlPr xmlns="http://schemas.microsoft.com/office/spreadsheetml/2009/9/main" objectType="Drop" dropLines="24" dropStyle="combo" dx="16" fmlaLink="$S$10" fmlaRange="$Z$58:$Z$151" noThreeD="1" sel="1" val="0"/>
</file>

<file path=xl/ctrlProps/ctrlProp27.xml><?xml version="1.0" encoding="utf-8"?>
<formControlPr xmlns="http://schemas.microsoft.com/office/spreadsheetml/2009/9/main" objectType="Drop" dropLines="24" dropStyle="combo" dx="16" fmlaLink="$S$16" fmlaRange="$Z$58:$Z$151" noThreeD="1" sel="1" val="0"/>
</file>

<file path=xl/ctrlProps/ctrlProp28.xml><?xml version="1.0" encoding="utf-8"?>
<formControlPr xmlns="http://schemas.microsoft.com/office/spreadsheetml/2009/9/main" objectType="Drop" dropLines="24" dropStyle="combo" dx="16" fmlaLink="$S$17" fmlaRange="$Z$58:$Z$151" noThreeD="1" sel="1" val="0"/>
</file>

<file path=xl/ctrlProps/ctrlProp29.xml><?xml version="1.0" encoding="utf-8"?>
<formControlPr xmlns="http://schemas.microsoft.com/office/spreadsheetml/2009/9/main" objectType="Drop" dropLines="12" dropStyle="combo" dx="16" fmlaLink="$S$18" fmlaRange="$S$60:$S$108" noThreeD="1" sel="1" val="33"/>
</file>

<file path=xl/ctrlProps/ctrlProp3.xml><?xml version="1.0" encoding="utf-8"?>
<formControlPr xmlns="http://schemas.microsoft.com/office/spreadsheetml/2009/9/main" objectType="Drop" dropLines="12" dropStyle="combo" dx="16" fmlaLink="$T$16" fmlaRange="$Z$67:$Z$108" noThreeD="1" sel="1" val="0"/>
</file>

<file path=xl/ctrlProps/ctrlProp30.xml><?xml version="1.0" encoding="utf-8"?>
<formControlPr xmlns="http://schemas.microsoft.com/office/spreadsheetml/2009/9/main" objectType="Drop" dropLines="12" dropStyle="combo" dx="16" fmlaLink="$S$25" fmlaRange="Roads!$B$50:$C$53" noThreeD="1" sel="1" val="0"/>
</file>

<file path=xl/ctrlProps/ctrlProp31.xml><?xml version="1.0" encoding="utf-8"?>
<formControlPr xmlns="http://schemas.microsoft.com/office/spreadsheetml/2009/9/main" objectType="Drop" dropLines="24" dropStyle="combo" dx="16" fmlaLink="$S$18" fmlaRange="$Z$58:$Z$151" noThreeD="1" sel="1" val="0"/>
</file>

<file path=xl/ctrlProps/ctrlProp32.xml><?xml version="1.0" encoding="utf-8"?>
<formControlPr xmlns="http://schemas.microsoft.com/office/spreadsheetml/2009/9/main" objectType="Drop" dropLines="12" dropStyle="combo" dx="16" fmlaLink="$S$3" fmlaRange="$B$40:$B$43" noThreeD="1" sel="1" val="0"/>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Drop" dropLines="24" dropStyle="combo" dx="16" fmlaLink="$S$8" fmlaRange="$B$50:$B$143" noThreeD="1" sel="1" val="0"/>
</file>

<file path=xl/ctrlProps/ctrlProp35.xml><?xml version="1.0" encoding="utf-8"?>
<formControlPr xmlns="http://schemas.microsoft.com/office/spreadsheetml/2009/9/main" objectType="Drop" dropLines="24" dropStyle="combo" dx="16" fmlaLink="$S$9" fmlaRange="$B$50:$B$143" noThreeD="1" sel="1" val="0"/>
</file>

<file path=xl/ctrlProps/ctrlProp36.xml><?xml version="1.0" encoding="utf-8"?>
<formControlPr xmlns="http://schemas.microsoft.com/office/spreadsheetml/2009/9/main" objectType="Drop" dropLines="24" dropStyle="combo" dx="16" fmlaLink="$S$10" fmlaRange="$B$50:$B$143" noThreeD="1" sel="1" val="0"/>
</file>

<file path=xl/ctrlProps/ctrlProp37.xml><?xml version="1.0" encoding="utf-8"?>
<formControlPr xmlns="http://schemas.microsoft.com/office/spreadsheetml/2009/9/main" objectType="Drop" dropLines="24" dropStyle="combo" dx="16" fmlaLink="$S$16" fmlaRange="$B$50:$B$143" noThreeD="1" sel="1" val="0"/>
</file>

<file path=xl/ctrlProps/ctrlProp38.xml><?xml version="1.0" encoding="utf-8"?>
<formControlPr xmlns="http://schemas.microsoft.com/office/spreadsheetml/2009/9/main" objectType="Drop" dropLines="24" dropStyle="combo" dx="16" fmlaLink="$S$17" fmlaRange="$B$50:$B$143" noThreeD="1" sel="1" val="0"/>
</file>

<file path=xl/ctrlProps/ctrlProp39.xml><?xml version="1.0" encoding="utf-8"?>
<formControlPr xmlns="http://schemas.microsoft.com/office/spreadsheetml/2009/9/main" objectType="Drop" dropLines="12" dropStyle="combo" dx="16" fmlaLink="$S$18" fmlaRange="$S$52:$S$100" noThreeD="1" sel="1" val="33"/>
</file>

<file path=xl/ctrlProps/ctrlProp4.xml><?xml version="1.0" encoding="utf-8"?>
<formControlPr xmlns="http://schemas.microsoft.com/office/spreadsheetml/2009/9/main" objectType="Drop" dropLines="3" dropStyle="combo" dx="16" fmlaLink="$T$3" fmlaRange="$B$60:$B$62" sel="1" val="0"/>
</file>

<file path=xl/ctrlProps/ctrlProp40.xml><?xml version="1.0" encoding="utf-8"?>
<formControlPr xmlns="http://schemas.microsoft.com/office/spreadsheetml/2009/9/main" objectType="Drop" dropLines="24" dropStyle="combo" dx="16" fmlaLink="$S$18" fmlaRange="$B$50:$B$143" noThreeD="1" sel="1" val="0"/>
</file>

<file path=xl/ctrlProps/ctrlProp41.xml><?xml version="1.0" encoding="utf-8"?>
<formControlPr xmlns="http://schemas.microsoft.com/office/spreadsheetml/2009/9/main" objectType="Drop" dropLines="12" dropStyle="combo" dx="16" fmlaLink="$S$3" fmlaRange="$B$40:$B$43" noThreeD="1" sel="1" val="0"/>
</file>

<file path=xl/ctrlProps/ctrlProp42.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Drop" dropLines="12" dropStyle="combo" dx="16" fmlaLink="$T$15" fmlaRange="$Z$74:$Z$120" noThreeD="1" sel="1" val="0"/>
</file>

<file path=xl/ctrlProps/ctrlProp7.xml><?xml version="1.0" encoding="utf-8"?>
<formControlPr xmlns="http://schemas.microsoft.com/office/spreadsheetml/2009/9/main" objectType="Drop" dropLines="12" dropStyle="combo" dx="16" fmlaLink="$T$16" fmlaRange="$Z$74:$Z$120" noThreeD="1" sel="1" val="0"/>
</file>

<file path=xl/ctrlProps/ctrlProp8.xml><?xml version="1.0" encoding="utf-8"?>
<formControlPr xmlns="http://schemas.microsoft.com/office/spreadsheetml/2009/9/main" objectType="Drop" dropLines="12" dropStyle="combo" dx="16" fmlaLink="$T$17" fmlaRange="$Z$74:$Z$120" noThreeD="1" sel="1" val="0"/>
</file>

<file path=xl/ctrlProps/ctrlProp9.xml><?xml version="1.0" encoding="utf-8"?>
<formControlPr xmlns="http://schemas.microsoft.com/office/spreadsheetml/2009/9/main" objectType="Drop" dropLines="3" dropStyle="combo" dx="16" fmlaLink="$T$3" fmlaRange="$B$67:$B$69"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466725</xdr:colOff>
      <xdr:row>1</xdr:row>
      <xdr:rowOff>114300</xdr:rowOff>
    </xdr:from>
    <xdr:to>
      <xdr:col>13</xdr:col>
      <xdr:colOff>504825</xdr:colOff>
      <xdr:row>4</xdr:row>
      <xdr:rowOff>238125</xdr:rowOff>
    </xdr:to>
    <xdr:pic>
      <xdr:nvPicPr>
        <xdr:cNvPr id="1037" name="Picture 1" descr="CT_Main_Greyscale">
          <a:extLst>
            <a:ext uri="{FF2B5EF4-FFF2-40B4-BE49-F238E27FC236}">
              <a16:creationId xmlns:a16="http://schemas.microsoft.com/office/drawing/2014/main" id="{00000000-0008-0000-0000-00000D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5200" y="276225"/>
          <a:ext cx="6477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0</xdr:row>
      <xdr:rowOff>66675</xdr:rowOff>
    </xdr:from>
    <xdr:to>
      <xdr:col>14</xdr:col>
      <xdr:colOff>152400</xdr:colOff>
      <xdr:row>21</xdr:row>
      <xdr:rowOff>19050</xdr:rowOff>
    </xdr:to>
    <xdr:sp macro="" textlink="">
      <xdr:nvSpPr>
        <xdr:cNvPr id="1038" name="Rectangle 2">
          <a:extLst>
            <a:ext uri="{FF2B5EF4-FFF2-40B4-BE49-F238E27FC236}">
              <a16:creationId xmlns:a16="http://schemas.microsoft.com/office/drawing/2014/main" id="{00000000-0008-0000-0000-00000E040000}"/>
            </a:ext>
          </a:extLst>
        </xdr:cNvPr>
        <xdr:cNvSpPr>
          <a:spLocks noChangeArrowheads="1"/>
        </xdr:cNvSpPr>
      </xdr:nvSpPr>
      <xdr:spPr bwMode="auto">
        <a:xfrm>
          <a:off x="85725" y="66675"/>
          <a:ext cx="8134350" cy="36957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342900</xdr:colOff>
      <xdr:row>4</xdr:row>
      <xdr:rowOff>0</xdr:rowOff>
    </xdr:from>
    <xdr:to>
      <xdr:col>12</xdr:col>
      <xdr:colOff>342900</xdr:colOff>
      <xdr:row>10</xdr:row>
      <xdr:rowOff>85725</xdr:rowOff>
    </xdr:to>
    <xdr:sp macro="" textlink="">
      <xdr:nvSpPr>
        <xdr:cNvPr id="22545" name="Text Box 1">
          <a:extLst>
            <a:ext uri="{FF2B5EF4-FFF2-40B4-BE49-F238E27FC236}">
              <a16:creationId xmlns:a16="http://schemas.microsoft.com/office/drawing/2014/main" id="{00000000-0008-0000-0A00-000011580000}"/>
            </a:ext>
          </a:extLst>
        </xdr:cNvPr>
        <xdr:cNvSpPr txBox="1">
          <a:spLocks noChangeArrowheads="1"/>
        </xdr:cNvSpPr>
      </xdr:nvSpPr>
      <xdr:spPr bwMode="auto">
        <a:xfrm>
          <a:off x="10125075" y="819150"/>
          <a:ext cx="2438400" cy="1076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377190</xdr:colOff>
      <xdr:row>5</xdr:row>
      <xdr:rowOff>57150</xdr:rowOff>
    </xdr:from>
    <xdr:to>
      <xdr:col>12</xdr:col>
      <xdr:colOff>379103</xdr:colOff>
      <xdr:row>10</xdr:row>
      <xdr:rowOff>150470</xdr:rowOff>
    </xdr:to>
    <xdr:sp macro="" textlink="">
      <xdr:nvSpPr>
        <xdr:cNvPr id="16387" name="Text Box 3">
          <a:extLst>
            <a:ext uri="{FF2B5EF4-FFF2-40B4-BE49-F238E27FC236}">
              <a16:creationId xmlns:a16="http://schemas.microsoft.com/office/drawing/2014/main" id="{00000000-0008-0000-0A00-000003400000}"/>
            </a:ext>
          </a:extLst>
        </xdr:cNvPr>
        <xdr:cNvSpPr txBox="1">
          <a:spLocks noChangeArrowheads="1"/>
        </xdr:cNvSpPr>
      </xdr:nvSpPr>
      <xdr:spPr bwMode="auto">
        <a:xfrm>
          <a:off x="8934450" y="1047750"/>
          <a:ext cx="3057525" cy="89535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At time of payment, these indices should be updated to those published by the Australian Bureau of Statistics, as applicable to the 2nd preceding financial quarter (e.g., payment in Jan - Mar '12 financial quarter should use indices published for Sep 2011).</a:t>
          </a:r>
        </a:p>
        <a:p>
          <a:pPr algn="l" rtl="0">
            <a:defRPr sz="1000"/>
          </a:pPr>
          <a:endParaRPr lang="en-AU"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13</xdr:row>
          <xdr:rowOff>0</xdr:rowOff>
        </xdr:from>
        <xdr:to>
          <xdr:col>5</xdr:col>
          <xdr:colOff>22860</xdr:colOff>
          <xdr:row>14</xdr:row>
          <xdr:rowOff>7620</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xdr:row>
          <xdr:rowOff>7620</xdr:rowOff>
        </xdr:from>
        <xdr:to>
          <xdr:col>5</xdr:col>
          <xdr:colOff>22860</xdr:colOff>
          <xdr:row>15</xdr:row>
          <xdr:rowOff>22860</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0</xdr:rowOff>
        </xdr:from>
        <xdr:to>
          <xdr:col>5</xdr:col>
          <xdr:colOff>22860</xdr:colOff>
          <xdr:row>16</xdr:row>
          <xdr:rowOff>7620</xdr:rowOff>
        </xdr:to>
        <xdr:sp macro="" textlink="">
          <xdr:nvSpPr>
            <xdr:cNvPr id="14339" name="Drop Down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716280</xdr:colOff>
          <xdr:row>2</xdr:row>
          <xdr:rowOff>0</xdr:rowOff>
        </xdr:from>
        <xdr:to>
          <xdr:col>7</xdr:col>
          <xdr:colOff>236220</xdr:colOff>
          <xdr:row>3</xdr:row>
          <xdr:rowOff>45720</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373380</xdr:colOff>
          <xdr:row>1</xdr:row>
          <xdr:rowOff>106680</xdr:rowOff>
        </xdr:from>
        <xdr:to>
          <xdr:col>13</xdr:col>
          <xdr:colOff>541020</xdr:colOff>
          <xdr:row>1</xdr:row>
          <xdr:rowOff>571500</xdr:rowOff>
        </xdr:to>
        <xdr:sp macro="" textlink="">
          <xdr:nvSpPr>
            <xdr:cNvPr id="14352" name="Button 16"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AU" sz="1000" b="0" i="0" u="none" strike="noStrike" baseline="0">
                  <a:solidFill>
                    <a:srgbClr val="000000"/>
                  </a:solidFill>
                  <a:latin typeface="Arial"/>
                  <a:cs typeface="Arial"/>
                </a:rPr>
                <a:t>RESET</a:t>
              </a:r>
            </a:p>
          </xdr:txBody>
        </xdr:sp>
        <xdr:clientData fPrintsWithSheet="0"/>
      </xdr:twoCellAnchor>
    </mc:Choice>
    <mc:Fallback/>
  </mc:AlternateContent>
  <xdr:twoCellAnchor>
    <xdr:from>
      <xdr:col>1</xdr:col>
      <xdr:colOff>38100</xdr:colOff>
      <xdr:row>1</xdr:row>
      <xdr:rowOff>152400</xdr:rowOff>
    </xdr:from>
    <xdr:to>
      <xdr:col>11</xdr:col>
      <xdr:colOff>491492</xdr:colOff>
      <xdr:row>1</xdr:row>
      <xdr:rowOff>607794</xdr:rowOff>
    </xdr:to>
    <xdr:sp macro="" textlink="">
      <xdr:nvSpPr>
        <xdr:cNvPr id="14357" name="Text Box 21">
          <a:extLst>
            <a:ext uri="{FF2B5EF4-FFF2-40B4-BE49-F238E27FC236}">
              <a16:creationId xmlns:a16="http://schemas.microsoft.com/office/drawing/2014/main" id="{00000000-0008-0000-0200-000015380000}"/>
            </a:ext>
          </a:extLst>
        </xdr:cNvPr>
        <xdr:cNvSpPr txBox="1">
          <a:spLocks noChangeArrowheads="1"/>
        </xdr:cNvSpPr>
      </xdr:nvSpPr>
      <xdr:spPr bwMode="auto">
        <a:xfrm>
          <a:off x="409575" y="352425"/>
          <a:ext cx="7772400" cy="4476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00CC99"/>
              </a:solidFill>
            </a14:hiddenFill>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The policy applies to all land connected, or Council intends to be connected, or of zoning for which the planning scheme requires connection to the public sewer system (Policy s2).</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14</xdr:row>
          <xdr:rowOff>0</xdr:rowOff>
        </xdr:from>
        <xdr:to>
          <xdr:col>5</xdr:col>
          <xdr:colOff>7620</xdr:colOff>
          <xdr:row>15</xdr:row>
          <xdr:rowOff>7620</xdr:rowOff>
        </xdr:to>
        <xdr:sp macro="" textlink="">
          <xdr:nvSpPr>
            <xdr:cNvPr id="7198" name="Drop Down 30"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7620</xdr:rowOff>
        </xdr:from>
        <xdr:to>
          <xdr:col>5</xdr:col>
          <xdr:colOff>7620</xdr:colOff>
          <xdr:row>16</xdr:row>
          <xdr:rowOff>7620</xdr:rowOff>
        </xdr:to>
        <xdr:sp macro="" textlink="">
          <xdr:nvSpPr>
            <xdr:cNvPr id="7199" name="Drop Down 31"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0</xdr:rowOff>
        </xdr:from>
        <xdr:to>
          <xdr:col>5</xdr:col>
          <xdr:colOff>7620</xdr:colOff>
          <xdr:row>17</xdr:row>
          <xdr:rowOff>0</xdr:rowOff>
        </xdr:to>
        <xdr:sp macro="" textlink="">
          <xdr:nvSpPr>
            <xdr:cNvPr id="7200" name="Drop Down 32"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2</xdr:row>
          <xdr:rowOff>7620</xdr:rowOff>
        </xdr:from>
        <xdr:to>
          <xdr:col>7</xdr:col>
          <xdr:colOff>373380</xdr:colOff>
          <xdr:row>3</xdr:row>
          <xdr:rowOff>60960</xdr:rowOff>
        </xdr:to>
        <xdr:sp macro="" textlink="">
          <xdr:nvSpPr>
            <xdr:cNvPr id="7201" name="Drop Down 33" hidden="1">
              <a:extLst>
                <a:ext uri="{63B3BB69-23CF-44E3-9099-C40C66FF867C}">
                  <a14:compatExt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xdr:row>
          <xdr:rowOff>160020</xdr:rowOff>
        </xdr:from>
        <xdr:to>
          <xdr:col>14</xdr:col>
          <xdr:colOff>114300</xdr:colOff>
          <xdr:row>1</xdr:row>
          <xdr:rowOff>563880</xdr:rowOff>
        </xdr:to>
        <xdr:sp macro="" textlink="">
          <xdr:nvSpPr>
            <xdr:cNvPr id="7207" name="Button 39" hidden="1">
              <a:extLst>
                <a:ext uri="{63B3BB69-23CF-44E3-9099-C40C66FF867C}">
                  <a14:compatExt spid="_x0000_s7207"/>
                </a:ext>
                <a:ext uri="{FF2B5EF4-FFF2-40B4-BE49-F238E27FC236}">
                  <a16:creationId xmlns:a16="http://schemas.microsoft.com/office/drawing/2014/main" id="{00000000-0008-0000-0300-0000271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AU" sz="1000" b="0" i="0" u="none" strike="noStrike" baseline="0">
                  <a:solidFill>
                    <a:srgbClr val="000000"/>
                  </a:solidFill>
                  <a:latin typeface="Arial"/>
                  <a:cs typeface="Arial"/>
                </a:rPr>
                <a:t>RESET</a:t>
              </a:r>
            </a:p>
          </xdr:txBody>
        </xdr:sp>
        <xdr:clientData fPrintsWithSheet="0"/>
      </xdr:twoCellAnchor>
    </mc:Choice>
    <mc:Fallback/>
  </mc:AlternateContent>
  <xdr:twoCellAnchor>
    <xdr:from>
      <xdr:col>0</xdr:col>
      <xdr:colOff>255270</xdr:colOff>
      <xdr:row>1</xdr:row>
      <xdr:rowOff>150495</xdr:rowOff>
    </xdr:from>
    <xdr:to>
      <xdr:col>12</xdr:col>
      <xdr:colOff>150495</xdr:colOff>
      <xdr:row>1</xdr:row>
      <xdr:rowOff>645795</xdr:rowOff>
    </xdr:to>
    <xdr:sp macro="" textlink="">
      <xdr:nvSpPr>
        <xdr:cNvPr id="7209" name="Text Box 41">
          <a:extLst>
            <a:ext uri="{FF2B5EF4-FFF2-40B4-BE49-F238E27FC236}">
              <a16:creationId xmlns:a16="http://schemas.microsoft.com/office/drawing/2014/main" id="{00000000-0008-0000-0300-0000291C0000}"/>
            </a:ext>
          </a:extLst>
        </xdr:cNvPr>
        <xdr:cNvSpPr txBox="1">
          <a:spLocks noChangeArrowheads="1"/>
        </xdr:cNvSpPr>
      </xdr:nvSpPr>
      <xdr:spPr bwMode="auto">
        <a:xfrm>
          <a:off x="257175" y="342900"/>
          <a:ext cx="7915275" cy="4953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00CC99"/>
              </a:solidFill>
            </a14:hiddenFill>
          </a:ext>
        </a:extLst>
      </xdr:spPr>
      <xdr:txBody>
        <a:bodyPr vertOverflow="clip" wrap="square" lIns="27432" tIns="18288" rIns="0" bIns="18288" anchor="ctr" upright="1"/>
        <a:lstStyle/>
        <a:p>
          <a:pPr algn="l" rtl="0">
            <a:lnSpc>
              <a:spcPts val="900"/>
            </a:lnSpc>
            <a:defRPr sz="1000"/>
          </a:pPr>
          <a:r>
            <a:rPr lang="en-AU" sz="1000" b="0" i="0" u="none" strike="noStrike" baseline="0">
              <a:solidFill>
                <a:srgbClr val="000000"/>
              </a:solidFill>
              <a:latin typeface="Arial"/>
              <a:cs typeface="Arial"/>
            </a:rPr>
            <a:t>The policy applies to all land connected, or Council intends for connection, or r of zoning for which the planning scheme requires connection to the public water supply system. Elements of Rupertswood and Rangewood subject to a separate infrastructure agreement are excluded from the policy (Policy s2).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xdr:row>
      <xdr:rowOff>93345</xdr:rowOff>
    </xdr:from>
    <xdr:to>
      <xdr:col>9</xdr:col>
      <xdr:colOff>0</xdr:colOff>
      <xdr:row>1</xdr:row>
      <xdr:rowOff>657452</xdr:rowOff>
    </xdr:to>
    <xdr:sp macro="" textlink="">
      <xdr:nvSpPr>
        <xdr:cNvPr id="10244" name="Text Box 4">
          <a:extLst>
            <a:ext uri="{FF2B5EF4-FFF2-40B4-BE49-F238E27FC236}">
              <a16:creationId xmlns:a16="http://schemas.microsoft.com/office/drawing/2014/main" id="{00000000-0008-0000-0400-000004280000}"/>
            </a:ext>
          </a:extLst>
        </xdr:cNvPr>
        <xdr:cNvSpPr txBox="1">
          <a:spLocks noChangeArrowheads="1"/>
        </xdr:cNvSpPr>
      </xdr:nvSpPr>
      <xdr:spPr bwMode="auto">
        <a:xfrm>
          <a:off x="76200" y="295275"/>
          <a:ext cx="5476875" cy="5619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00CC99"/>
              </a:solidFill>
            </a14:hiddenFill>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The policy applies to any subdivision of land throughout the City of Thuringowa planning scheme area, other than in the Rural zoned land (Policy s1). Monetary contributions may be applicable in-lieu of land (Policy s3).</a:t>
          </a:r>
        </a:p>
      </xdr:txBody>
    </xdr:sp>
    <xdr:clientData/>
  </xdr:twoCellAnchor>
  <mc:AlternateContent xmlns:mc="http://schemas.openxmlformats.org/markup-compatibility/2006">
    <mc:Choice xmlns:a14="http://schemas.microsoft.com/office/drawing/2010/main" Requires="a14">
      <xdr:twoCellAnchor>
        <xdr:from>
          <xdr:col>9</xdr:col>
          <xdr:colOff>304800</xdr:colOff>
          <xdr:row>1</xdr:row>
          <xdr:rowOff>175260</xdr:rowOff>
        </xdr:from>
        <xdr:to>
          <xdr:col>10</xdr:col>
          <xdr:colOff>518160</xdr:colOff>
          <xdr:row>1</xdr:row>
          <xdr:rowOff>495300</xdr:rowOff>
        </xdr:to>
        <xdr:sp macro="" textlink="">
          <xdr:nvSpPr>
            <xdr:cNvPr id="10245" name="Button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AU" sz="1000" b="0" i="0" u="none" strike="noStrike" baseline="0">
                  <a:solidFill>
                    <a:srgbClr val="000000"/>
                  </a:solidFill>
                  <a:latin typeface="Arial"/>
                  <a:cs typeface="Arial"/>
                </a:rPr>
                <a:t>RESET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304800</xdr:colOff>
          <xdr:row>6</xdr:row>
          <xdr:rowOff>449580</xdr:rowOff>
        </xdr:from>
        <xdr:to>
          <xdr:col>7</xdr:col>
          <xdr:colOff>228600</xdr:colOff>
          <xdr:row>8</xdr:row>
          <xdr:rowOff>76200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Conditions of approval require contributions at rates applicable at the time of payment.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236220</xdr:colOff>
      <xdr:row>1</xdr:row>
      <xdr:rowOff>47625</xdr:rowOff>
    </xdr:from>
    <xdr:to>
      <xdr:col>13</xdr:col>
      <xdr:colOff>445770</xdr:colOff>
      <xdr:row>1</xdr:row>
      <xdr:rowOff>664845</xdr:rowOff>
    </xdr:to>
    <xdr:sp macro="" textlink="">
      <xdr:nvSpPr>
        <xdr:cNvPr id="9219" name="Text Box 3">
          <a:extLst>
            <a:ext uri="{FF2B5EF4-FFF2-40B4-BE49-F238E27FC236}">
              <a16:creationId xmlns:a16="http://schemas.microsoft.com/office/drawing/2014/main" id="{00000000-0008-0000-0500-000003240000}"/>
            </a:ext>
          </a:extLst>
        </xdr:cNvPr>
        <xdr:cNvSpPr txBox="1">
          <a:spLocks noChangeArrowheads="1"/>
        </xdr:cNvSpPr>
      </xdr:nvSpPr>
      <xdr:spPr bwMode="auto">
        <a:xfrm>
          <a:off x="238125" y="257175"/>
          <a:ext cx="8153400" cy="609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00CC99"/>
              </a:solidFill>
            </a14:hiddenFill>
          </a:ext>
        </a:extLst>
      </xdr:spPr>
      <xdr:txBody>
        <a:bodyPr vertOverflow="clip" wrap="square" lIns="27432" tIns="22860" rIns="0" bIns="22860" anchor="ctr" upright="1"/>
        <a:lstStyle/>
        <a:p>
          <a:pPr algn="l" rtl="0">
            <a:defRPr sz="1000"/>
          </a:pPr>
          <a:r>
            <a:rPr lang="en-AU" sz="1000" b="0" i="0" u="none" strike="noStrike" baseline="0">
              <a:solidFill>
                <a:srgbClr val="000000"/>
              </a:solidFill>
              <a:latin typeface="Arial"/>
              <a:cs typeface="Arial"/>
            </a:rPr>
            <a:t>The policy applies to an existing Sub-regional centre defined by a map in the policy, which allows Council to accept contributions in-lieu of the shortfall of on-site car parking spaces where it is demonstrated to be impractical, unreasonable, inconsistent with the City Centre Masterplan, and Council's consideration of a traffic impact assessment determines that charges in-lieu of the shortfall are warranted (Policy s2).</a:t>
          </a:r>
        </a:p>
      </xdr:txBody>
    </xdr:sp>
    <xdr:clientData/>
  </xdr:twoCellAnchor>
  <mc:AlternateContent xmlns:mc="http://schemas.openxmlformats.org/markup-compatibility/2006">
    <mc:Choice xmlns:a14="http://schemas.microsoft.com/office/drawing/2010/main" Requires="a14">
      <xdr:twoCellAnchor>
        <xdr:from>
          <xdr:col>14</xdr:col>
          <xdr:colOff>38100</xdr:colOff>
          <xdr:row>1</xdr:row>
          <xdr:rowOff>121920</xdr:rowOff>
        </xdr:from>
        <xdr:to>
          <xdr:col>15</xdr:col>
          <xdr:colOff>274320</xdr:colOff>
          <xdr:row>1</xdr:row>
          <xdr:rowOff>609600</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AU" sz="1000" b="0" i="0" u="none" strike="noStrike" baseline="0">
                  <a:solidFill>
                    <a:srgbClr val="000000"/>
                  </a:solidFill>
                  <a:latin typeface="Arial"/>
                  <a:cs typeface="Arial"/>
                </a:rPr>
                <a:t>RESET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xdr:row>
          <xdr:rowOff>68580</xdr:rowOff>
        </xdr:from>
        <xdr:to>
          <xdr:col>7</xdr:col>
          <xdr:colOff>289560</xdr:colOff>
          <xdr:row>6</xdr:row>
          <xdr:rowOff>106680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Conditions of approval require contributions at rates applicable at the time of payment.</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7</xdr:row>
          <xdr:rowOff>0</xdr:rowOff>
        </xdr:from>
        <xdr:to>
          <xdr:col>5</xdr:col>
          <xdr:colOff>0</xdr:colOff>
          <xdr:row>8</xdr:row>
          <xdr:rowOff>7620</xdr:rowOff>
        </xdr:to>
        <xdr:sp macro="" textlink="">
          <xdr:nvSpPr>
            <xdr:cNvPr id="15372" name="Drop Down 12" hidden="1">
              <a:extLst>
                <a:ext uri="{63B3BB69-23CF-44E3-9099-C40C66FF867C}">
                  <a14:compatExt spid="_x0000_s15372"/>
                </a:ext>
                <a:ext uri="{FF2B5EF4-FFF2-40B4-BE49-F238E27FC236}">
                  <a16:creationId xmlns:a16="http://schemas.microsoft.com/office/drawing/2014/main" id="{00000000-0008-0000-06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xdr:row>
          <xdr:rowOff>0</xdr:rowOff>
        </xdr:from>
        <xdr:to>
          <xdr:col>5</xdr:col>
          <xdr:colOff>0</xdr:colOff>
          <xdr:row>9</xdr:row>
          <xdr:rowOff>22860</xdr:rowOff>
        </xdr:to>
        <xdr:sp macro="" textlink="">
          <xdr:nvSpPr>
            <xdr:cNvPr id="15373" name="Drop Down 13" hidden="1">
              <a:extLst>
                <a:ext uri="{63B3BB69-23CF-44E3-9099-C40C66FF867C}">
                  <a14:compatExt spid="_x0000_s15373"/>
                </a:ext>
                <a:ext uri="{FF2B5EF4-FFF2-40B4-BE49-F238E27FC236}">
                  <a16:creationId xmlns:a16="http://schemas.microsoft.com/office/drawing/2014/main" id="{00000000-0008-0000-06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xdr:row>
          <xdr:rowOff>0</xdr:rowOff>
        </xdr:from>
        <xdr:to>
          <xdr:col>5</xdr:col>
          <xdr:colOff>0</xdr:colOff>
          <xdr:row>10</xdr:row>
          <xdr:rowOff>7620</xdr:rowOff>
        </xdr:to>
        <xdr:sp macro="" textlink="">
          <xdr:nvSpPr>
            <xdr:cNvPr id="15374" name="Drop Down 14" hidden="1">
              <a:extLst>
                <a:ext uri="{63B3BB69-23CF-44E3-9099-C40C66FF867C}">
                  <a14:compatExt spid="_x0000_s15374"/>
                </a:ext>
                <a:ext uri="{FF2B5EF4-FFF2-40B4-BE49-F238E27FC236}">
                  <a16:creationId xmlns:a16="http://schemas.microsoft.com/office/drawing/2014/main" id="{00000000-0008-0000-0600-00000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0</xdr:rowOff>
        </xdr:from>
        <xdr:to>
          <xdr:col>5</xdr:col>
          <xdr:colOff>22860</xdr:colOff>
          <xdr:row>16</xdr:row>
          <xdr:rowOff>7620</xdr:rowOff>
        </xdr:to>
        <xdr:sp macro="" textlink="">
          <xdr:nvSpPr>
            <xdr:cNvPr id="15375" name="Drop Down 15" hidden="1">
              <a:extLst>
                <a:ext uri="{63B3BB69-23CF-44E3-9099-C40C66FF867C}">
                  <a14:compatExt spid="_x0000_s15375"/>
                </a:ext>
                <a:ext uri="{FF2B5EF4-FFF2-40B4-BE49-F238E27FC236}">
                  <a16:creationId xmlns:a16="http://schemas.microsoft.com/office/drawing/2014/main" id="{00000000-0008-0000-0600-00000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0</xdr:rowOff>
        </xdr:from>
        <xdr:to>
          <xdr:col>5</xdr:col>
          <xdr:colOff>7620</xdr:colOff>
          <xdr:row>17</xdr:row>
          <xdr:rowOff>7620</xdr:rowOff>
        </xdr:to>
        <xdr:sp macro="" textlink="">
          <xdr:nvSpPr>
            <xdr:cNvPr id="15376" name="Drop Down 16" hidden="1">
              <a:extLst>
                <a:ext uri="{63B3BB69-23CF-44E3-9099-C40C66FF867C}">
                  <a14:compatExt spid="_x0000_s15376"/>
                </a:ext>
                <a:ext uri="{FF2B5EF4-FFF2-40B4-BE49-F238E27FC236}">
                  <a16:creationId xmlns:a16="http://schemas.microsoft.com/office/drawing/2014/main" id="{00000000-0008-0000-0600-00001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0</xdr:rowOff>
        </xdr:from>
        <xdr:to>
          <xdr:col>5</xdr:col>
          <xdr:colOff>22860</xdr:colOff>
          <xdr:row>18</xdr:row>
          <xdr:rowOff>7620</xdr:rowOff>
        </xdr:to>
        <xdr:sp macro="" textlink="">
          <xdr:nvSpPr>
            <xdr:cNvPr id="15377" name="Drop Down 17" hidden="1">
              <a:extLst>
                <a:ext uri="{63B3BB69-23CF-44E3-9099-C40C66FF867C}">
                  <a14:compatExt spid="_x0000_s15377"/>
                </a:ext>
                <a:ext uri="{FF2B5EF4-FFF2-40B4-BE49-F238E27FC236}">
                  <a16:creationId xmlns:a16="http://schemas.microsoft.com/office/drawing/2014/main" id="{00000000-0008-0000-0600-00001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0</xdr:rowOff>
        </xdr:from>
        <xdr:to>
          <xdr:col>5</xdr:col>
          <xdr:colOff>0</xdr:colOff>
          <xdr:row>18</xdr:row>
          <xdr:rowOff>7620</xdr:rowOff>
        </xdr:to>
        <xdr:sp macro="" textlink="">
          <xdr:nvSpPr>
            <xdr:cNvPr id="15378" name="Drop Down 18" hidden="1">
              <a:extLst>
                <a:ext uri="{63B3BB69-23CF-44E3-9099-C40C66FF867C}">
                  <a14:compatExt spid="_x0000_s15378"/>
                </a:ext>
                <a:ext uri="{FF2B5EF4-FFF2-40B4-BE49-F238E27FC236}">
                  <a16:creationId xmlns:a16="http://schemas.microsoft.com/office/drawing/2014/main" id="{00000000-0008-0000-0600-00001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xdr:row>
          <xdr:rowOff>60960</xdr:rowOff>
        </xdr:from>
        <xdr:to>
          <xdr:col>7</xdr:col>
          <xdr:colOff>381000</xdr:colOff>
          <xdr:row>3</xdr:row>
          <xdr:rowOff>68580</xdr:rowOff>
        </xdr:to>
        <xdr:sp macro="" textlink="">
          <xdr:nvSpPr>
            <xdr:cNvPr id="15379" name="Drop Down 19" hidden="1">
              <a:extLst>
                <a:ext uri="{63B3BB69-23CF-44E3-9099-C40C66FF867C}">
                  <a14:compatExt spid="_x0000_s15379"/>
                </a:ext>
                <a:ext uri="{FF2B5EF4-FFF2-40B4-BE49-F238E27FC236}">
                  <a16:creationId xmlns:a16="http://schemas.microsoft.com/office/drawing/2014/main" id="{00000000-0008-0000-0600-00001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47625</xdr:colOff>
      <xdr:row>1</xdr:row>
      <xdr:rowOff>123825</xdr:rowOff>
    </xdr:from>
    <xdr:to>
      <xdr:col>11</xdr:col>
      <xdr:colOff>407669</xdr:colOff>
      <xdr:row>1</xdr:row>
      <xdr:rowOff>819150</xdr:rowOff>
    </xdr:to>
    <xdr:sp macro="" textlink="">
      <xdr:nvSpPr>
        <xdr:cNvPr id="15380" name="Text Box 20">
          <a:extLst>
            <a:ext uri="{FF2B5EF4-FFF2-40B4-BE49-F238E27FC236}">
              <a16:creationId xmlns:a16="http://schemas.microsoft.com/office/drawing/2014/main" id="{00000000-0008-0000-0600-0000143C0000}"/>
            </a:ext>
          </a:extLst>
        </xdr:cNvPr>
        <xdr:cNvSpPr txBox="1">
          <a:spLocks noChangeArrowheads="1"/>
        </xdr:cNvSpPr>
      </xdr:nvSpPr>
      <xdr:spPr bwMode="auto">
        <a:xfrm>
          <a:off x="390525" y="552450"/>
          <a:ext cx="7086600" cy="6953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The policy is applicable to residential Material Change of Use or Reconfiguration of Lot development in the Residential Planning Area or residential sub-areas (in accordance with the planning scheme), is on land generally designated for urban purposes, is already serviced or planned to be serviced with trunk pedestrian pathways or bikeways and increased demand on the network is determined (Policy s1.6 &amp; Schedule 9F)</a:t>
          </a:r>
        </a:p>
      </xdr:txBody>
    </xdr:sp>
    <xdr:clientData/>
  </xdr:twoCellAnchor>
  <mc:AlternateContent xmlns:mc="http://schemas.openxmlformats.org/markup-compatibility/2006">
    <mc:Choice xmlns:a14="http://schemas.microsoft.com/office/drawing/2010/main" Requires="a14">
      <xdr:twoCellAnchor>
        <xdr:from>
          <xdr:col>12</xdr:col>
          <xdr:colOff>266700</xdr:colOff>
          <xdr:row>1</xdr:row>
          <xdr:rowOff>144780</xdr:rowOff>
        </xdr:from>
        <xdr:to>
          <xdr:col>13</xdr:col>
          <xdr:colOff>312420</xdr:colOff>
          <xdr:row>1</xdr:row>
          <xdr:rowOff>541020</xdr:rowOff>
        </xdr:to>
        <xdr:sp macro="" textlink="">
          <xdr:nvSpPr>
            <xdr:cNvPr id="15381" name="Button 21" hidden="1">
              <a:extLst>
                <a:ext uri="{63B3BB69-23CF-44E3-9099-C40C66FF867C}">
                  <a14:compatExt spid="_x0000_s15381"/>
                </a:ext>
                <a:ext uri="{FF2B5EF4-FFF2-40B4-BE49-F238E27FC236}">
                  <a16:creationId xmlns:a16="http://schemas.microsoft.com/office/drawing/2014/main" id="{00000000-0008-0000-0600-0000153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AU" sz="1000" b="0" i="0" u="none" strike="noStrike" baseline="0">
                  <a:solidFill>
                    <a:srgbClr val="000000"/>
                  </a:solidFill>
                  <a:latin typeface="Arial"/>
                  <a:cs typeface="Arial"/>
                </a:rPr>
                <a:t>RESET</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7</xdr:row>
          <xdr:rowOff>0</xdr:rowOff>
        </xdr:from>
        <xdr:to>
          <xdr:col>5</xdr:col>
          <xdr:colOff>0</xdr:colOff>
          <xdr:row>8</xdr:row>
          <xdr:rowOff>7620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xdr:row>
          <xdr:rowOff>0</xdr:rowOff>
        </xdr:from>
        <xdr:to>
          <xdr:col>5</xdr:col>
          <xdr:colOff>0</xdr:colOff>
          <xdr:row>9</xdr:row>
          <xdr:rowOff>22860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xdr:row>
          <xdr:rowOff>0</xdr:rowOff>
        </xdr:from>
        <xdr:to>
          <xdr:col>5</xdr:col>
          <xdr:colOff>0</xdr:colOff>
          <xdr:row>10</xdr:row>
          <xdr:rowOff>7620</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0</xdr:rowOff>
        </xdr:from>
        <xdr:to>
          <xdr:col>5</xdr:col>
          <xdr:colOff>22860</xdr:colOff>
          <xdr:row>16</xdr:row>
          <xdr:rowOff>7620</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0</xdr:rowOff>
        </xdr:from>
        <xdr:to>
          <xdr:col>5</xdr:col>
          <xdr:colOff>7620</xdr:colOff>
          <xdr:row>17</xdr:row>
          <xdr:rowOff>7620</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0</xdr:rowOff>
        </xdr:from>
        <xdr:to>
          <xdr:col>5</xdr:col>
          <xdr:colOff>22860</xdr:colOff>
          <xdr:row>18</xdr:row>
          <xdr:rowOff>7620</xdr:rowOff>
        </xdr:to>
        <xdr:sp macro="" textlink="">
          <xdr:nvSpPr>
            <xdr:cNvPr id="11270" name="Drop Down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152400</xdr:rowOff>
        </xdr:from>
        <xdr:to>
          <xdr:col>5</xdr:col>
          <xdr:colOff>0</xdr:colOff>
          <xdr:row>25</xdr:row>
          <xdr:rowOff>0</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0</xdr:rowOff>
        </xdr:from>
        <xdr:to>
          <xdr:col>5</xdr:col>
          <xdr:colOff>0</xdr:colOff>
          <xdr:row>18</xdr:row>
          <xdr:rowOff>7620</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7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xdr:row>
          <xdr:rowOff>60960</xdr:rowOff>
        </xdr:from>
        <xdr:to>
          <xdr:col>7</xdr:col>
          <xdr:colOff>297180</xdr:colOff>
          <xdr:row>3</xdr:row>
          <xdr:rowOff>68580</xdr:rowOff>
        </xdr:to>
        <xdr:sp macro="" textlink="">
          <xdr:nvSpPr>
            <xdr:cNvPr id="11275" name="Drop Down 11" hidden="1">
              <a:extLst>
                <a:ext uri="{63B3BB69-23CF-44E3-9099-C40C66FF867C}">
                  <a14:compatExt spid="_x0000_s11275"/>
                </a:ext>
                <a:ext uri="{FF2B5EF4-FFF2-40B4-BE49-F238E27FC236}">
                  <a16:creationId xmlns:a16="http://schemas.microsoft.com/office/drawing/2014/main" id="{00000000-0008-0000-07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47625</xdr:colOff>
      <xdr:row>1</xdr:row>
      <xdr:rowOff>123825</xdr:rowOff>
    </xdr:from>
    <xdr:to>
      <xdr:col>11</xdr:col>
      <xdr:colOff>407678</xdr:colOff>
      <xdr:row>1</xdr:row>
      <xdr:rowOff>695325</xdr:rowOff>
    </xdr:to>
    <xdr:sp macro="" textlink="">
      <xdr:nvSpPr>
        <xdr:cNvPr id="11276" name="Text Box 12">
          <a:extLst>
            <a:ext uri="{FF2B5EF4-FFF2-40B4-BE49-F238E27FC236}">
              <a16:creationId xmlns:a16="http://schemas.microsoft.com/office/drawing/2014/main" id="{00000000-0008-0000-0700-00000C2C0000}"/>
            </a:ext>
          </a:extLst>
        </xdr:cNvPr>
        <xdr:cNvSpPr txBox="1">
          <a:spLocks noChangeArrowheads="1"/>
        </xdr:cNvSpPr>
      </xdr:nvSpPr>
      <xdr:spPr bwMode="auto">
        <a:xfrm>
          <a:off x="390525" y="552450"/>
          <a:ext cx="7172325" cy="571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The policy is applicable to all Material Change of Use or Reconfiguration of Lot development, is on land generally designated for urban purposes, is already serviced or planned to be serviced with trunk roads, and increased demand on the road network is determined (Policy s1.6)</a:t>
          </a:r>
        </a:p>
      </xdr:txBody>
    </xdr:sp>
    <xdr:clientData/>
  </xdr:twoCellAnchor>
  <mc:AlternateContent xmlns:mc="http://schemas.openxmlformats.org/markup-compatibility/2006">
    <mc:Choice xmlns:a14="http://schemas.microsoft.com/office/drawing/2010/main" Requires="a14">
      <xdr:twoCellAnchor>
        <xdr:from>
          <xdr:col>12</xdr:col>
          <xdr:colOff>266700</xdr:colOff>
          <xdr:row>1</xdr:row>
          <xdr:rowOff>144780</xdr:rowOff>
        </xdr:from>
        <xdr:to>
          <xdr:col>13</xdr:col>
          <xdr:colOff>312420</xdr:colOff>
          <xdr:row>1</xdr:row>
          <xdr:rowOff>541020</xdr:rowOff>
        </xdr:to>
        <xdr:sp macro="" textlink="">
          <xdr:nvSpPr>
            <xdr:cNvPr id="11277" name="Button 13" hidden="1">
              <a:extLst>
                <a:ext uri="{63B3BB69-23CF-44E3-9099-C40C66FF867C}">
                  <a14:compatExt spid="_x0000_s11277"/>
                </a:ext>
                <a:ext uri="{FF2B5EF4-FFF2-40B4-BE49-F238E27FC236}">
                  <a16:creationId xmlns:a16="http://schemas.microsoft.com/office/drawing/2014/main" id="{00000000-0008-0000-0700-00000D2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AU" sz="1000" b="0" i="0" u="none" strike="noStrike" baseline="0">
                  <a:solidFill>
                    <a:srgbClr val="000000"/>
                  </a:solidFill>
                  <a:latin typeface="Arial"/>
                  <a:cs typeface="Arial"/>
                </a:rPr>
                <a:t>RESET</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7</xdr:row>
          <xdr:rowOff>0</xdr:rowOff>
        </xdr:from>
        <xdr:to>
          <xdr:col>5</xdr:col>
          <xdr:colOff>0</xdr:colOff>
          <xdr:row>8</xdr:row>
          <xdr:rowOff>7620</xdr:rowOff>
        </xdr:to>
        <xdr:sp macro="" textlink="">
          <xdr:nvSpPr>
            <xdr:cNvPr id="12311" name="Drop Down 23" hidden="1">
              <a:extLst>
                <a:ext uri="{63B3BB69-23CF-44E3-9099-C40C66FF867C}">
                  <a14:compatExt spid="_x0000_s12311"/>
                </a:ext>
                <a:ext uri="{FF2B5EF4-FFF2-40B4-BE49-F238E27FC236}">
                  <a16:creationId xmlns:a16="http://schemas.microsoft.com/office/drawing/2014/main" id="{00000000-0008-0000-0800-00001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xdr:row>
          <xdr:rowOff>0</xdr:rowOff>
        </xdr:from>
        <xdr:to>
          <xdr:col>5</xdr:col>
          <xdr:colOff>0</xdr:colOff>
          <xdr:row>9</xdr:row>
          <xdr:rowOff>22860</xdr:rowOff>
        </xdr:to>
        <xdr:sp macro="" textlink="">
          <xdr:nvSpPr>
            <xdr:cNvPr id="12312" name="Drop Down 24" hidden="1">
              <a:extLst>
                <a:ext uri="{63B3BB69-23CF-44E3-9099-C40C66FF867C}">
                  <a14:compatExt spid="_x0000_s12312"/>
                </a:ext>
                <a:ext uri="{FF2B5EF4-FFF2-40B4-BE49-F238E27FC236}">
                  <a16:creationId xmlns:a16="http://schemas.microsoft.com/office/drawing/2014/main" id="{00000000-0008-0000-0800-00001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xdr:row>
          <xdr:rowOff>0</xdr:rowOff>
        </xdr:from>
        <xdr:to>
          <xdr:col>5</xdr:col>
          <xdr:colOff>0</xdr:colOff>
          <xdr:row>10</xdr:row>
          <xdr:rowOff>7620</xdr:rowOff>
        </xdr:to>
        <xdr:sp macro="" textlink="">
          <xdr:nvSpPr>
            <xdr:cNvPr id="12313" name="Drop Down 25" hidden="1">
              <a:extLst>
                <a:ext uri="{63B3BB69-23CF-44E3-9099-C40C66FF867C}">
                  <a14:compatExt spid="_x0000_s12313"/>
                </a:ext>
                <a:ext uri="{FF2B5EF4-FFF2-40B4-BE49-F238E27FC236}">
                  <a16:creationId xmlns:a16="http://schemas.microsoft.com/office/drawing/2014/main" id="{00000000-0008-0000-0800-00001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0</xdr:rowOff>
        </xdr:from>
        <xdr:to>
          <xdr:col>5</xdr:col>
          <xdr:colOff>22860</xdr:colOff>
          <xdr:row>16</xdr:row>
          <xdr:rowOff>7620</xdr:rowOff>
        </xdr:to>
        <xdr:sp macro="" textlink="">
          <xdr:nvSpPr>
            <xdr:cNvPr id="12314" name="Drop Down 26" hidden="1">
              <a:extLst>
                <a:ext uri="{63B3BB69-23CF-44E3-9099-C40C66FF867C}">
                  <a14:compatExt spid="_x0000_s12314"/>
                </a:ext>
                <a:ext uri="{FF2B5EF4-FFF2-40B4-BE49-F238E27FC236}">
                  <a16:creationId xmlns:a16="http://schemas.microsoft.com/office/drawing/2014/main" id="{00000000-0008-0000-0800-00001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0</xdr:rowOff>
        </xdr:from>
        <xdr:to>
          <xdr:col>5</xdr:col>
          <xdr:colOff>7620</xdr:colOff>
          <xdr:row>17</xdr:row>
          <xdr:rowOff>7620</xdr:rowOff>
        </xdr:to>
        <xdr:sp macro="" textlink="">
          <xdr:nvSpPr>
            <xdr:cNvPr id="12315" name="Drop Down 27" hidden="1">
              <a:extLst>
                <a:ext uri="{63B3BB69-23CF-44E3-9099-C40C66FF867C}">
                  <a14:compatExt spid="_x0000_s12315"/>
                </a:ext>
                <a:ext uri="{FF2B5EF4-FFF2-40B4-BE49-F238E27FC236}">
                  <a16:creationId xmlns:a16="http://schemas.microsoft.com/office/drawing/2014/main" id="{00000000-0008-0000-0800-00001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0</xdr:rowOff>
        </xdr:from>
        <xdr:to>
          <xdr:col>5</xdr:col>
          <xdr:colOff>22860</xdr:colOff>
          <xdr:row>18</xdr:row>
          <xdr:rowOff>7620</xdr:rowOff>
        </xdr:to>
        <xdr:sp macro="" textlink="">
          <xdr:nvSpPr>
            <xdr:cNvPr id="12316" name="Drop Down 28" hidden="1">
              <a:extLst>
                <a:ext uri="{63B3BB69-23CF-44E3-9099-C40C66FF867C}">
                  <a14:compatExt spid="_x0000_s12316"/>
                </a:ext>
                <a:ext uri="{FF2B5EF4-FFF2-40B4-BE49-F238E27FC236}">
                  <a16:creationId xmlns:a16="http://schemas.microsoft.com/office/drawing/2014/main" id="{00000000-0008-0000-0800-00001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0</xdr:rowOff>
        </xdr:from>
        <xdr:to>
          <xdr:col>5</xdr:col>
          <xdr:colOff>0</xdr:colOff>
          <xdr:row>18</xdr:row>
          <xdr:rowOff>7620</xdr:rowOff>
        </xdr:to>
        <xdr:sp macro="" textlink="">
          <xdr:nvSpPr>
            <xdr:cNvPr id="12318" name="Drop Down 30" hidden="1">
              <a:extLst>
                <a:ext uri="{63B3BB69-23CF-44E3-9099-C40C66FF867C}">
                  <a14:compatExt spid="_x0000_s12318"/>
                </a:ext>
                <a:ext uri="{FF2B5EF4-FFF2-40B4-BE49-F238E27FC236}">
                  <a16:creationId xmlns:a16="http://schemas.microsoft.com/office/drawing/2014/main" id="{00000000-0008-0000-0800-00001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xdr:row>
          <xdr:rowOff>60960</xdr:rowOff>
        </xdr:from>
        <xdr:to>
          <xdr:col>7</xdr:col>
          <xdr:colOff>381000</xdr:colOff>
          <xdr:row>3</xdr:row>
          <xdr:rowOff>68580</xdr:rowOff>
        </xdr:to>
        <xdr:sp macro="" textlink="">
          <xdr:nvSpPr>
            <xdr:cNvPr id="12319" name="Drop Down 31" hidden="1">
              <a:extLst>
                <a:ext uri="{63B3BB69-23CF-44E3-9099-C40C66FF867C}">
                  <a14:compatExt spid="_x0000_s12319"/>
                </a:ext>
                <a:ext uri="{FF2B5EF4-FFF2-40B4-BE49-F238E27FC236}">
                  <a16:creationId xmlns:a16="http://schemas.microsoft.com/office/drawing/2014/main" id="{00000000-0008-0000-0800-00001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47625</xdr:colOff>
      <xdr:row>1</xdr:row>
      <xdr:rowOff>123825</xdr:rowOff>
    </xdr:from>
    <xdr:to>
      <xdr:col>11</xdr:col>
      <xdr:colOff>407669</xdr:colOff>
      <xdr:row>1</xdr:row>
      <xdr:rowOff>695325</xdr:rowOff>
    </xdr:to>
    <xdr:sp macro="" textlink="">
      <xdr:nvSpPr>
        <xdr:cNvPr id="12320" name="Text Box 32">
          <a:extLst>
            <a:ext uri="{FF2B5EF4-FFF2-40B4-BE49-F238E27FC236}">
              <a16:creationId xmlns:a16="http://schemas.microsoft.com/office/drawing/2014/main" id="{00000000-0008-0000-0800-000020300000}"/>
            </a:ext>
          </a:extLst>
        </xdr:cNvPr>
        <xdr:cNvSpPr txBox="1">
          <a:spLocks noChangeArrowheads="1"/>
        </xdr:cNvSpPr>
      </xdr:nvSpPr>
      <xdr:spPr bwMode="auto">
        <a:xfrm>
          <a:off x="390525" y="552450"/>
          <a:ext cx="7086600" cy="571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en-AU" sz="1000" b="0" i="0" u="none" strike="noStrike" baseline="0">
              <a:solidFill>
                <a:srgbClr val="000000"/>
              </a:solidFill>
              <a:latin typeface="Arial"/>
              <a:cs typeface="Arial"/>
            </a:rPr>
            <a:t>The policy is applicable to all Material Change of Use or Reconfiguration of Lot development, is on land generally designated for urban purposes, is already serviced or planned to be serviced with trunk roads, and increased demand on the stormwater network is determined (Policy s1.6)</a:t>
          </a:r>
        </a:p>
      </xdr:txBody>
    </xdr:sp>
    <xdr:clientData/>
  </xdr:twoCellAnchor>
  <mc:AlternateContent xmlns:mc="http://schemas.openxmlformats.org/markup-compatibility/2006">
    <mc:Choice xmlns:a14="http://schemas.microsoft.com/office/drawing/2010/main" Requires="a14">
      <xdr:twoCellAnchor>
        <xdr:from>
          <xdr:col>12</xdr:col>
          <xdr:colOff>266700</xdr:colOff>
          <xdr:row>1</xdr:row>
          <xdr:rowOff>144780</xdr:rowOff>
        </xdr:from>
        <xdr:to>
          <xdr:col>13</xdr:col>
          <xdr:colOff>312420</xdr:colOff>
          <xdr:row>1</xdr:row>
          <xdr:rowOff>541020</xdr:rowOff>
        </xdr:to>
        <xdr:sp macro="" textlink="">
          <xdr:nvSpPr>
            <xdr:cNvPr id="12321" name="Button 33" hidden="1">
              <a:extLst>
                <a:ext uri="{63B3BB69-23CF-44E3-9099-C40C66FF867C}">
                  <a14:compatExt spid="_x0000_s12321"/>
                </a:ext>
                <a:ext uri="{FF2B5EF4-FFF2-40B4-BE49-F238E27FC236}">
                  <a16:creationId xmlns:a16="http://schemas.microsoft.com/office/drawing/2014/main" id="{00000000-0008-0000-0800-0000213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AU" sz="1000" b="0" i="0" u="none" strike="noStrike" baseline="0">
                  <a:solidFill>
                    <a:srgbClr val="000000"/>
                  </a:solidFill>
                  <a:latin typeface="Arial"/>
                  <a:cs typeface="Arial"/>
                </a:rPr>
                <a:t>RESET</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236220</xdr:colOff>
      <xdr:row>2</xdr:row>
      <xdr:rowOff>40005</xdr:rowOff>
    </xdr:from>
    <xdr:to>
      <xdr:col>16</xdr:col>
      <xdr:colOff>539115</xdr:colOff>
      <xdr:row>23</xdr:row>
      <xdr:rowOff>66683</xdr:rowOff>
    </xdr:to>
    <xdr:sp macro="" textlink="">
      <xdr:nvSpPr>
        <xdr:cNvPr id="17409" name="Text Box 1">
          <a:extLst>
            <a:ext uri="{FF2B5EF4-FFF2-40B4-BE49-F238E27FC236}">
              <a16:creationId xmlns:a16="http://schemas.microsoft.com/office/drawing/2014/main" id="{00000000-0008-0000-0900-000001440000}"/>
            </a:ext>
          </a:extLst>
        </xdr:cNvPr>
        <xdr:cNvSpPr txBox="1">
          <a:spLocks noChangeArrowheads="1"/>
        </xdr:cNvSpPr>
      </xdr:nvSpPr>
      <xdr:spPr bwMode="auto">
        <a:xfrm>
          <a:off x="238125" y="409575"/>
          <a:ext cx="9686925" cy="3419475"/>
        </a:xfrm>
        <a:prstGeom prst="rect">
          <a:avLst/>
        </a:prstGeom>
        <a:solidFill>
          <a:srgbClr xmlns:mc="http://schemas.openxmlformats.org/markup-compatibility/2006" xmlns:a14="http://schemas.microsoft.com/office/drawing/2010/main" val="339966" mc:Ignorable="a14" a14:legacySpreadsheetColorIndex="5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Council made a resolution on 26 June 2012 to the extent that development within the PIA, consistent with the planning scheme and infrastructure planning may be eligble for infrastructure contribution waivers such that local government infrastructure contributions payable do not exceed the amounts suggested by Queensland Government response to the report by the infrastructure charges taskforce (April, 2011). </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Criteria about the approval and commencement status of the development, and conditions of approval also apply. </a:t>
          </a:r>
        </a:p>
        <a:p>
          <a:pPr algn="l" rtl="0">
            <a:defRPr sz="1000"/>
          </a:pPr>
          <a:endParaRPr lang="en-AU" sz="10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Conditions:</a:t>
          </a:r>
          <a:endParaRPr lang="en-AU" sz="1000" b="0" i="0" u="none" strike="noStrike" baseline="0">
            <a:solidFill>
              <a:srgbClr val="000000"/>
            </a:solidFill>
            <a:latin typeface="Arial"/>
            <a:cs typeface="Arial"/>
          </a:endParaRPr>
        </a:p>
        <a:p>
          <a:pPr rtl="0"/>
          <a:r>
            <a:rPr lang="en-AU" sz="1000" b="0" i="0" u="none" strike="noStrike" baseline="0">
              <a:solidFill>
                <a:srgbClr val="000000"/>
              </a:solidFill>
              <a:latin typeface="Arial"/>
              <a:cs typeface="Arial"/>
            </a:rPr>
            <a:t>   -  </a:t>
          </a:r>
          <a:r>
            <a:rPr lang="en-AU" sz="1100" b="0" i="0" baseline="0">
              <a:effectLst/>
              <a:latin typeface="+mn-lt"/>
              <a:ea typeface="+mn-ea"/>
              <a:cs typeface="+mn-cs"/>
            </a:rPr>
            <a:t>The average density (e.g., lot size, dwellings, population) is consistent with the specific outcomes and probable solutions of the planning scheme</a:t>
          </a:r>
          <a:endParaRPr lang="en-AU" sz="1000">
            <a:effectLst/>
          </a:endParaRPr>
        </a:p>
        <a:p>
          <a:pPr rtl="0"/>
          <a:r>
            <a:rPr lang="en-AU" sz="1100" b="0" i="0" baseline="0">
              <a:effectLst/>
              <a:latin typeface="+mn-lt"/>
              <a:ea typeface="+mn-ea"/>
              <a:cs typeface="+mn-cs"/>
            </a:rPr>
            <a:t>   -  The development is otherwise consistent with the specific outcomes and probable solutions of the planning scheme</a:t>
          </a:r>
          <a:endParaRPr lang="en-AU" sz="1000">
            <a:effectLst/>
          </a:endParaRPr>
        </a:p>
        <a:p>
          <a:pPr rtl="0"/>
          <a:r>
            <a:rPr lang="en-AU" sz="1100">
              <a:effectLst/>
              <a:latin typeface="+mn-lt"/>
              <a:ea typeface="+mn-ea"/>
              <a:cs typeface="+mn-cs"/>
            </a:rPr>
            <a:t>   -  The development is located within the Priority Infrastructure Area</a:t>
          </a:r>
          <a:endParaRPr lang="en-AU" sz="1000">
            <a:effectLst/>
          </a:endParaRPr>
        </a:p>
        <a:p>
          <a:pPr rtl="0"/>
          <a:r>
            <a:rPr lang="en-AU" sz="1100" b="0" i="0" baseline="0">
              <a:effectLst/>
              <a:latin typeface="+mn-lt"/>
              <a:ea typeface="+mn-ea"/>
              <a:cs typeface="+mn-cs"/>
            </a:rPr>
            <a:t>   -  The application was approved prior to the 1 July 2011 but  no operational works or building works commenced before 1 May 2011.</a:t>
          </a:r>
          <a:endParaRPr lang="en-AU" sz="1000">
            <a:effectLst/>
          </a:endParaRPr>
        </a:p>
        <a:p>
          <a:pPr rtl="0"/>
          <a:r>
            <a:rPr lang="en-AU" sz="1100" b="0" i="0" baseline="0">
              <a:effectLst/>
              <a:latin typeface="+mn-lt"/>
              <a:ea typeface="+mn-ea"/>
              <a:cs typeface="+mn-cs"/>
            </a:rPr>
            <a:t>   -  Payment of contributions are to be made between 1 July 2012 and 30 June 2014.</a:t>
          </a:r>
          <a:endParaRPr lang="en-AU" sz="1000">
            <a:effectLst/>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effect of Waiver 6 is not applied in this calculator due to very limited scope of use. If above criteria are met,  please consult with council.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5.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7.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B27"/>
  <sheetViews>
    <sheetView showGridLines="0" tabSelected="1" zoomScaleNormal="100" workbookViewId="0">
      <selection activeCell="B10" sqref="B10"/>
    </sheetView>
  </sheetViews>
  <sheetFormatPr defaultColWidth="9.109375" defaultRowHeight="13.2" x14ac:dyDescent="0.25"/>
  <cols>
    <col min="1" max="1" width="2.109375" style="27" customWidth="1"/>
    <col min="2" max="15" width="9.109375" style="27"/>
    <col min="16" max="16" width="9.33203125" style="27" bestFit="1" customWidth="1"/>
    <col min="17" max="16384" width="9.109375" style="27"/>
  </cols>
  <sheetData>
    <row r="2" spans="2:2" x14ac:dyDescent="0.25">
      <c r="B2" s="27" t="s">
        <v>44</v>
      </c>
    </row>
    <row r="4" spans="2:2" ht="30" x14ac:dyDescent="0.5">
      <c r="B4" s="125" t="s">
        <v>43</v>
      </c>
    </row>
    <row r="5" spans="2:2" ht="22.8" x14ac:dyDescent="0.4">
      <c r="B5" s="126" t="s">
        <v>103</v>
      </c>
    </row>
    <row r="6" spans="2:2" ht="12" customHeight="1" x14ac:dyDescent="0.4">
      <c r="B6" s="126"/>
    </row>
    <row r="7" spans="2:2" x14ac:dyDescent="0.25">
      <c r="B7" s="191" t="str">
        <f>"Version "&amp;INDEX(Indexation!$D$21:$D$79,MATCH(MAX(Indexation!$B$21:$B$79),Indexation!$B$21:$B$79,0))</f>
        <v>Version *1.50</v>
      </c>
    </row>
    <row r="9" spans="2:2" x14ac:dyDescent="0.25">
      <c r="B9" s="27" t="s">
        <v>104</v>
      </c>
    </row>
    <row r="10" spans="2:2" x14ac:dyDescent="0.25">
      <c r="B10" s="27" t="s">
        <v>415</v>
      </c>
    </row>
    <row r="12" spans="2:2" x14ac:dyDescent="0.25">
      <c r="B12" s="27" t="s">
        <v>45</v>
      </c>
    </row>
    <row r="13" spans="2:2" x14ac:dyDescent="0.25">
      <c r="B13" s="27" t="s">
        <v>399</v>
      </c>
    </row>
    <row r="14" spans="2:2" x14ac:dyDescent="0.25">
      <c r="B14" s="27" t="s">
        <v>48</v>
      </c>
    </row>
    <row r="15" spans="2:2" x14ac:dyDescent="0.25">
      <c r="B15" s="27" t="s">
        <v>46</v>
      </c>
    </row>
    <row r="16" spans="2:2" x14ac:dyDescent="0.25">
      <c r="B16" s="27" t="s">
        <v>419</v>
      </c>
    </row>
    <row r="17" spans="2:2" x14ac:dyDescent="0.25">
      <c r="B17" s="192" t="s">
        <v>418</v>
      </c>
    </row>
    <row r="18" spans="2:2" x14ac:dyDescent="0.25">
      <c r="B18" s="27" t="s">
        <v>47</v>
      </c>
    </row>
    <row r="19" spans="2:2" x14ac:dyDescent="0.25">
      <c r="B19" s="27" t="s">
        <v>101</v>
      </c>
    </row>
    <row r="20" spans="2:2" x14ac:dyDescent="0.25">
      <c r="B20" s="27" t="s">
        <v>102</v>
      </c>
    </row>
    <row r="27" spans="2:2" x14ac:dyDescent="0.25">
      <c r="B27" s="191"/>
    </row>
  </sheetData>
  <sheetProtection password="CDF4" sheet="1" objects="1" scenarios="1"/>
  <phoneticPr fontId="3" type="noConversion"/>
  <pageMargins left="0.75" right="0.75" top="1" bottom="1" header="0.5" footer="0.5"/>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zoomScale="75" workbookViewId="0"/>
  </sheetViews>
  <sheetFormatPr defaultColWidth="9.109375" defaultRowHeight="13.2" x14ac:dyDescent="0.25"/>
  <cols>
    <col min="1" max="1" width="3.6640625" style="27" customWidth="1"/>
    <col min="2" max="16384" width="9.109375" style="27"/>
  </cols>
  <sheetData>
    <row r="1" spans="1:1" ht="15.6" x14ac:dyDescent="0.25">
      <c r="A1" s="195" t="s">
        <v>438</v>
      </c>
    </row>
  </sheetData>
  <sheetProtection password="CDF4" sheet="1" objects="1" scenarios="1"/>
  <phoneticPr fontId="3" type="noConversion"/>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H76"/>
  <sheetViews>
    <sheetView showGridLines="0" zoomScaleNormal="100" workbookViewId="0">
      <selection activeCell="F5" sqref="F5"/>
    </sheetView>
  </sheetViews>
  <sheetFormatPr defaultColWidth="9.109375" defaultRowHeight="13.2" x14ac:dyDescent="0.25"/>
  <cols>
    <col min="1" max="1" width="83.33203125" style="27" customWidth="1"/>
    <col min="2" max="3" width="11.5546875" style="27" customWidth="1"/>
    <col min="4" max="4" width="8.88671875" style="27" customWidth="1"/>
    <col min="5" max="5" width="8" style="27" customWidth="1"/>
    <col min="6" max="6" width="6.6640625" style="27" customWidth="1"/>
    <col min="7" max="7" width="7.5546875" style="27" customWidth="1"/>
    <col min="8" max="16384" width="9.109375" style="27"/>
  </cols>
  <sheetData>
    <row r="1" spans="1:8" ht="26.25" customHeight="1" x14ac:dyDescent="0.25">
      <c r="A1" s="196" t="s">
        <v>412</v>
      </c>
      <c r="B1" s="197"/>
      <c r="C1" s="197"/>
      <c r="D1" s="197"/>
      <c r="E1" s="197"/>
      <c r="F1" s="197"/>
      <c r="G1" s="197"/>
    </row>
    <row r="2" spans="1:8" x14ac:dyDescent="0.25">
      <c r="A2" s="194" t="s">
        <v>19</v>
      </c>
      <c r="B2" s="368" t="s">
        <v>24</v>
      </c>
      <c r="C2" s="370"/>
      <c r="D2" s="369"/>
      <c r="E2" s="323" t="s">
        <v>20</v>
      </c>
      <c r="F2" s="324"/>
      <c r="G2" s="325"/>
    </row>
    <row r="3" spans="1:8" x14ac:dyDescent="0.25">
      <c r="A3" s="199"/>
      <c r="B3" s="8" t="s">
        <v>21</v>
      </c>
      <c r="C3" s="368" t="s">
        <v>22</v>
      </c>
      <c r="D3" s="369"/>
      <c r="E3" s="8" t="s">
        <v>21</v>
      </c>
      <c r="F3" s="8" t="s">
        <v>22</v>
      </c>
      <c r="G3" s="8" t="s">
        <v>23</v>
      </c>
    </row>
    <row r="4" spans="1:8" x14ac:dyDescent="0.25">
      <c r="A4" s="20"/>
      <c r="B4" s="200"/>
      <c r="C4" s="201"/>
      <c r="D4" s="202"/>
      <c r="E4" s="216"/>
      <c r="F4" s="202"/>
      <c r="G4" s="217"/>
    </row>
    <row r="5" spans="1:8" ht="13.8" x14ac:dyDescent="0.25">
      <c r="A5" s="203" t="s">
        <v>230</v>
      </c>
      <c r="B5" s="238" t="s">
        <v>105</v>
      </c>
      <c r="C5" s="237">
        <v>38898</v>
      </c>
      <c r="D5" s="206">
        <v>84.5</v>
      </c>
      <c r="E5" s="252">
        <v>45444</v>
      </c>
      <c r="F5" s="253">
        <v>140.6</v>
      </c>
      <c r="G5" s="213">
        <f>+F5/D5</f>
        <v>1.663905325443787</v>
      </c>
      <c r="H5" s="198" t="s">
        <v>417</v>
      </c>
    </row>
    <row r="6" spans="1:8" x14ac:dyDescent="0.25">
      <c r="A6" s="203" t="s">
        <v>229</v>
      </c>
      <c r="B6" s="238" t="s">
        <v>105</v>
      </c>
      <c r="C6" s="237">
        <v>38898</v>
      </c>
      <c r="D6" s="206">
        <v>84.5</v>
      </c>
      <c r="E6" s="212">
        <f>+$E$5</f>
        <v>45444</v>
      </c>
      <c r="F6" s="206">
        <f>$F$5</f>
        <v>140.6</v>
      </c>
      <c r="G6" s="213">
        <f>+F6/D6</f>
        <v>1.663905325443787</v>
      </c>
    </row>
    <row r="7" spans="1:8" x14ac:dyDescent="0.25">
      <c r="A7" s="203" t="str">
        <f>+'Open Space'!A1</f>
        <v>Public Garden and Recreation Space</v>
      </c>
      <c r="B7" s="238" t="s">
        <v>105</v>
      </c>
      <c r="C7" s="237">
        <v>38297</v>
      </c>
      <c r="D7" s="206">
        <v>80</v>
      </c>
      <c r="E7" s="212">
        <f>+$E$5</f>
        <v>45444</v>
      </c>
      <c r="F7" s="206">
        <f>$F$5</f>
        <v>140.6</v>
      </c>
      <c r="G7" s="213">
        <f>+F7/D7</f>
        <v>1.7574999999999998</v>
      </c>
    </row>
    <row r="8" spans="1:8" x14ac:dyDescent="0.25">
      <c r="A8" s="203" t="str">
        <f>+'Car Parking'!A1</f>
        <v>Contributions towards the cost of the provision of off-street car parking spaces</v>
      </c>
      <c r="B8" s="238" t="s">
        <v>105</v>
      </c>
      <c r="C8" s="237">
        <v>38619</v>
      </c>
      <c r="D8" s="206">
        <v>81.599999999999994</v>
      </c>
      <c r="E8" s="212">
        <f>+$E$5</f>
        <v>45444</v>
      </c>
      <c r="F8" s="206">
        <f>$F$5</f>
        <v>140.6</v>
      </c>
      <c r="G8" s="213">
        <f>+F8/D8</f>
        <v>1.7230392156862746</v>
      </c>
    </row>
    <row r="9" spans="1:8" x14ac:dyDescent="0.25">
      <c r="A9" s="203" t="str">
        <f>+Roads!A1</f>
        <v>Planning Scheme Policy for infrastructure contributions - stormwater and transport infrastructure (Roads)</v>
      </c>
      <c r="B9" s="238" t="s">
        <v>260</v>
      </c>
      <c r="C9" s="237">
        <v>39034</v>
      </c>
      <c r="D9" s="206">
        <v>92.4</v>
      </c>
      <c r="E9" s="212">
        <f>+E8</f>
        <v>45444</v>
      </c>
      <c r="F9" s="251">
        <v>163.1</v>
      </c>
      <c r="G9" s="213">
        <f>+F9/D9</f>
        <v>1.7651515151515149</v>
      </c>
    </row>
    <row r="10" spans="1:8" x14ac:dyDescent="0.25">
      <c r="A10" s="203"/>
      <c r="B10" s="204"/>
      <c r="C10" s="205"/>
      <c r="D10" s="206"/>
      <c r="E10" s="212"/>
      <c r="F10" s="207"/>
      <c r="G10" s="213"/>
    </row>
    <row r="11" spans="1:8" x14ac:dyDescent="0.25">
      <c r="A11" s="203"/>
      <c r="B11" s="204"/>
      <c r="C11" s="205"/>
      <c r="D11" s="206"/>
      <c r="E11" s="212"/>
      <c r="F11" s="207"/>
      <c r="G11" s="213"/>
    </row>
    <row r="12" spans="1:8" x14ac:dyDescent="0.25">
      <c r="A12" s="203"/>
      <c r="B12" s="204"/>
      <c r="C12" s="205"/>
      <c r="D12" s="206"/>
      <c r="E12" s="212"/>
      <c r="F12" s="207"/>
      <c r="G12" s="213"/>
    </row>
    <row r="13" spans="1:8" x14ac:dyDescent="0.25">
      <c r="A13" s="203"/>
      <c r="B13" s="204"/>
      <c r="C13" s="205"/>
      <c r="D13" s="206"/>
      <c r="E13" s="212"/>
      <c r="F13" s="207"/>
      <c r="G13" s="213"/>
    </row>
    <row r="14" spans="1:8" x14ac:dyDescent="0.25">
      <c r="A14" s="203"/>
      <c r="B14" s="204"/>
      <c r="C14" s="205"/>
      <c r="D14" s="207"/>
      <c r="E14" s="212"/>
      <c r="F14" s="207"/>
      <c r="G14" s="213"/>
    </row>
    <row r="15" spans="1:8" x14ac:dyDescent="0.25">
      <c r="A15" s="208"/>
      <c r="B15" s="209"/>
      <c r="C15" s="210"/>
      <c r="D15" s="211"/>
      <c r="E15" s="214"/>
      <c r="F15" s="211"/>
      <c r="G15" s="215"/>
    </row>
    <row r="19" spans="1:4" x14ac:dyDescent="0.25">
      <c r="A19" s="56" t="s">
        <v>413</v>
      </c>
    </row>
    <row r="20" spans="1:4" ht="39.6" x14ac:dyDescent="0.25">
      <c r="A20" s="222" t="s">
        <v>422</v>
      </c>
      <c r="B20" s="223" t="s">
        <v>420</v>
      </c>
      <c r="C20" s="223" t="s">
        <v>421</v>
      </c>
      <c r="D20" s="222" t="s">
        <v>423</v>
      </c>
    </row>
    <row r="21" spans="1:4" ht="26.4" x14ac:dyDescent="0.25">
      <c r="A21" s="219" t="s">
        <v>425</v>
      </c>
      <c r="B21" s="247">
        <v>39521</v>
      </c>
      <c r="C21" s="246" t="s">
        <v>439</v>
      </c>
      <c r="D21" s="243">
        <v>1</v>
      </c>
    </row>
    <row r="22" spans="1:4" ht="26.4" x14ac:dyDescent="0.25">
      <c r="A22" s="219" t="s">
        <v>424</v>
      </c>
      <c r="B22" s="247">
        <v>39706</v>
      </c>
      <c r="C22" s="247"/>
      <c r="D22" s="243">
        <v>1.1000000000000001</v>
      </c>
    </row>
    <row r="23" spans="1:4" ht="45" customHeight="1" x14ac:dyDescent="0.25">
      <c r="A23" s="219" t="s">
        <v>426</v>
      </c>
      <c r="B23" s="247">
        <v>40374</v>
      </c>
      <c r="C23" s="247"/>
      <c r="D23" s="243">
        <v>1.2</v>
      </c>
    </row>
    <row r="24" spans="1:4" x14ac:dyDescent="0.25">
      <c r="A24" s="219" t="s">
        <v>427</v>
      </c>
      <c r="B24" s="247">
        <v>40834</v>
      </c>
      <c r="C24" s="247"/>
      <c r="D24" s="243">
        <v>1.3</v>
      </c>
    </row>
    <row r="25" spans="1:4" x14ac:dyDescent="0.25">
      <c r="A25" s="219" t="s">
        <v>428</v>
      </c>
      <c r="B25" s="247">
        <v>40909</v>
      </c>
      <c r="C25" s="247"/>
      <c r="D25" s="243">
        <v>1.4</v>
      </c>
    </row>
    <row r="26" spans="1:4" x14ac:dyDescent="0.25">
      <c r="A26" s="219" t="s">
        <v>429</v>
      </c>
      <c r="B26" s="247">
        <v>41000</v>
      </c>
      <c r="C26" s="247"/>
      <c r="D26" s="243">
        <v>1.5</v>
      </c>
    </row>
    <row r="27" spans="1:4" x14ac:dyDescent="0.25">
      <c r="A27" s="219" t="s">
        <v>430</v>
      </c>
      <c r="B27" s="247">
        <v>41091</v>
      </c>
      <c r="C27" s="247"/>
      <c r="D27" s="243">
        <v>1.6</v>
      </c>
    </row>
    <row r="28" spans="1:4" ht="39.6" x14ac:dyDescent="0.25">
      <c r="A28" s="219" t="s">
        <v>431</v>
      </c>
      <c r="B28" s="247">
        <v>41183</v>
      </c>
      <c r="C28" s="247"/>
      <c r="D28" s="243">
        <v>1.7</v>
      </c>
    </row>
    <row r="29" spans="1:4" ht="54.75" customHeight="1" x14ac:dyDescent="0.25">
      <c r="A29" s="219" t="s">
        <v>432</v>
      </c>
      <c r="B29" s="247">
        <v>41275</v>
      </c>
      <c r="C29" s="247"/>
      <c r="D29" s="243">
        <v>1.8</v>
      </c>
    </row>
    <row r="30" spans="1:4" x14ac:dyDescent="0.25">
      <c r="A30" s="245" t="s">
        <v>433</v>
      </c>
      <c r="B30" s="247">
        <v>41365</v>
      </c>
      <c r="C30" s="247"/>
      <c r="D30" s="243">
        <v>1.9</v>
      </c>
    </row>
    <row r="31" spans="1:4" ht="26.4" x14ac:dyDescent="0.25">
      <c r="A31" s="219" t="s">
        <v>435</v>
      </c>
      <c r="B31" s="247">
        <v>41456</v>
      </c>
      <c r="C31" s="247"/>
      <c r="D31" s="242">
        <v>1.1000000000000001</v>
      </c>
    </row>
    <row r="32" spans="1:4" x14ac:dyDescent="0.25">
      <c r="A32" s="245" t="s">
        <v>436</v>
      </c>
      <c r="B32" s="247">
        <v>41548</v>
      </c>
      <c r="C32" s="247"/>
      <c r="D32" s="243">
        <v>1.1100000000000001</v>
      </c>
    </row>
    <row r="33" spans="1:4" x14ac:dyDescent="0.25">
      <c r="A33" s="245" t="s">
        <v>437</v>
      </c>
      <c r="B33" s="247">
        <v>41640</v>
      </c>
      <c r="C33" s="247"/>
      <c r="D33" s="243">
        <v>1.1200000000000001</v>
      </c>
    </row>
    <row r="34" spans="1:4" x14ac:dyDescent="0.25">
      <c r="A34" s="245" t="s">
        <v>440</v>
      </c>
      <c r="B34" s="247">
        <v>41758</v>
      </c>
      <c r="C34" s="247"/>
      <c r="D34" s="243">
        <v>1.1299999999999999</v>
      </c>
    </row>
    <row r="35" spans="1:4" ht="36" customHeight="1" x14ac:dyDescent="0.25">
      <c r="A35" s="219" t="s">
        <v>441</v>
      </c>
      <c r="B35" s="247">
        <v>41821</v>
      </c>
      <c r="C35" s="247"/>
      <c r="D35" s="243">
        <v>1.1399999999999999</v>
      </c>
    </row>
    <row r="36" spans="1:4" x14ac:dyDescent="0.25">
      <c r="A36" s="248" t="s">
        <v>443</v>
      </c>
      <c r="B36" s="221">
        <v>41913</v>
      </c>
      <c r="C36" s="221"/>
      <c r="D36" s="236">
        <v>1.1499999999999999</v>
      </c>
    </row>
    <row r="37" spans="1:4" x14ac:dyDescent="0.25">
      <c r="A37" s="248" t="s">
        <v>444</v>
      </c>
      <c r="B37" s="221">
        <v>42009</v>
      </c>
      <c r="C37" s="221"/>
      <c r="D37" s="236">
        <v>1.1599999999999999</v>
      </c>
    </row>
    <row r="38" spans="1:4" x14ac:dyDescent="0.25">
      <c r="A38" s="220" t="s">
        <v>445</v>
      </c>
      <c r="B38" s="221">
        <v>42089</v>
      </c>
      <c r="C38" s="221"/>
      <c r="D38" s="236">
        <v>1.17</v>
      </c>
    </row>
    <row r="39" spans="1:4" x14ac:dyDescent="0.25">
      <c r="A39" s="220" t="s">
        <v>446</v>
      </c>
      <c r="B39" s="221">
        <v>42180</v>
      </c>
      <c r="C39" s="221"/>
      <c r="D39" s="236">
        <v>1.18</v>
      </c>
    </row>
    <row r="40" spans="1:4" x14ac:dyDescent="0.25">
      <c r="A40" s="220" t="s">
        <v>447</v>
      </c>
      <c r="B40" s="221">
        <v>42276</v>
      </c>
      <c r="C40" s="221"/>
      <c r="D40" s="236">
        <v>1.19</v>
      </c>
    </row>
    <row r="41" spans="1:4" ht="12.75" customHeight="1" x14ac:dyDescent="0.25">
      <c r="A41" s="248" t="s">
        <v>448</v>
      </c>
      <c r="B41" s="221">
        <v>42376</v>
      </c>
      <c r="C41" s="221"/>
      <c r="D41" s="236">
        <v>1.2</v>
      </c>
    </row>
    <row r="42" spans="1:4" ht="12.75" customHeight="1" x14ac:dyDescent="0.25">
      <c r="A42" s="248" t="s">
        <v>449</v>
      </c>
      <c r="B42" s="221">
        <v>42465</v>
      </c>
      <c r="C42" s="221"/>
      <c r="D42" s="236">
        <v>1.21</v>
      </c>
    </row>
    <row r="43" spans="1:4" ht="12.75" customHeight="1" x14ac:dyDescent="0.25">
      <c r="A43" s="248" t="s">
        <v>450</v>
      </c>
      <c r="B43" s="221">
        <v>42531</v>
      </c>
      <c r="C43" s="221"/>
      <c r="D43" s="236">
        <v>1.22</v>
      </c>
    </row>
    <row r="44" spans="1:4" ht="12.75" customHeight="1" x14ac:dyDescent="0.25">
      <c r="A44" s="248" t="s">
        <v>451</v>
      </c>
      <c r="B44" s="221">
        <v>42621</v>
      </c>
      <c r="C44" s="221"/>
      <c r="D44" s="236">
        <v>1.23</v>
      </c>
    </row>
    <row r="45" spans="1:4" ht="12.75" customHeight="1" x14ac:dyDescent="0.25">
      <c r="A45" s="248" t="s">
        <v>452</v>
      </c>
      <c r="B45" s="221">
        <v>42739</v>
      </c>
      <c r="C45" s="221"/>
      <c r="D45" s="236">
        <v>1.24</v>
      </c>
    </row>
    <row r="46" spans="1:4" ht="12.75" customHeight="1" x14ac:dyDescent="0.25">
      <c r="A46" s="248" t="s">
        <v>453</v>
      </c>
      <c r="B46" s="221">
        <v>42823</v>
      </c>
      <c r="C46" s="221"/>
      <c r="D46" s="236">
        <v>1.25</v>
      </c>
    </row>
    <row r="47" spans="1:4" ht="12.75" customHeight="1" x14ac:dyDescent="0.25">
      <c r="A47" s="248" t="s">
        <v>454</v>
      </c>
      <c r="B47" s="221">
        <v>42923</v>
      </c>
      <c r="C47" s="221"/>
      <c r="D47" s="236">
        <v>1.26</v>
      </c>
    </row>
    <row r="48" spans="1:4" ht="12.75" customHeight="1" x14ac:dyDescent="0.25">
      <c r="A48" s="248" t="s">
        <v>455</v>
      </c>
      <c r="B48" s="221">
        <v>43003</v>
      </c>
      <c r="C48" s="221"/>
      <c r="D48" s="236">
        <v>1.27</v>
      </c>
    </row>
    <row r="49" spans="1:4" ht="12.75" customHeight="1" x14ac:dyDescent="0.25">
      <c r="A49" s="220" t="s">
        <v>456</v>
      </c>
      <c r="B49" s="221">
        <v>43082</v>
      </c>
      <c r="C49" s="221"/>
      <c r="D49" s="236">
        <v>1.28</v>
      </c>
    </row>
    <row r="50" spans="1:4" x14ac:dyDescent="0.25">
      <c r="A50" s="220" t="s">
        <v>457</v>
      </c>
      <c r="B50" s="221">
        <v>43179</v>
      </c>
      <c r="C50" s="221"/>
      <c r="D50" s="236">
        <v>1.29</v>
      </c>
    </row>
    <row r="51" spans="1:4" x14ac:dyDescent="0.25">
      <c r="A51" s="220" t="s">
        <v>458</v>
      </c>
      <c r="B51" s="221">
        <v>43256</v>
      </c>
      <c r="C51" s="221"/>
      <c r="D51" s="249" t="s">
        <v>459</v>
      </c>
    </row>
    <row r="52" spans="1:4" x14ac:dyDescent="0.25">
      <c r="A52" s="220" t="s">
        <v>460</v>
      </c>
      <c r="B52" s="221">
        <v>43368</v>
      </c>
      <c r="C52" s="221"/>
      <c r="D52" s="236">
        <v>1.31</v>
      </c>
    </row>
    <row r="53" spans="1:4" x14ac:dyDescent="0.25">
      <c r="A53" s="220" t="s">
        <v>461</v>
      </c>
      <c r="B53" s="221">
        <v>43451</v>
      </c>
      <c r="C53" s="221"/>
      <c r="D53" s="236">
        <v>1.32</v>
      </c>
    </row>
    <row r="54" spans="1:4" ht="31.5" customHeight="1" x14ac:dyDescent="0.25">
      <c r="A54" s="220" t="s">
        <v>461</v>
      </c>
      <c r="B54" s="221">
        <v>43549</v>
      </c>
      <c r="C54" s="221"/>
      <c r="D54" s="236">
        <v>1.33</v>
      </c>
    </row>
    <row r="55" spans="1:4" x14ac:dyDescent="0.25">
      <c r="A55" s="220" t="s">
        <v>461</v>
      </c>
      <c r="B55" s="221">
        <v>43661</v>
      </c>
      <c r="C55" s="221"/>
      <c r="D55" s="236">
        <v>1.34</v>
      </c>
    </row>
    <row r="56" spans="1:4" ht="44.25" customHeight="1" x14ac:dyDescent="0.25">
      <c r="A56" s="220" t="s">
        <v>461</v>
      </c>
      <c r="B56" s="221">
        <v>44027</v>
      </c>
      <c r="C56" s="221"/>
      <c r="D56" s="236">
        <v>1.35</v>
      </c>
    </row>
    <row r="57" spans="1:4" x14ac:dyDescent="0.25">
      <c r="A57" s="220" t="s">
        <v>461</v>
      </c>
      <c r="B57" s="221">
        <v>44141</v>
      </c>
      <c r="C57" s="221"/>
      <c r="D57" s="236">
        <v>1.36</v>
      </c>
    </row>
    <row r="58" spans="1:4" x14ac:dyDescent="0.25">
      <c r="A58" s="220" t="s">
        <v>461</v>
      </c>
      <c r="B58" s="221">
        <v>44228</v>
      </c>
      <c r="C58" s="221"/>
      <c r="D58" s="236">
        <v>1.37</v>
      </c>
    </row>
    <row r="59" spans="1:4" x14ac:dyDescent="0.25">
      <c r="A59" s="220" t="s">
        <v>461</v>
      </c>
      <c r="B59" s="221">
        <v>44231</v>
      </c>
      <c r="C59" s="221"/>
      <c r="D59" s="236">
        <v>1.38</v>
      </c>
    </row>
    <row r="60" spans="1:4" x14ac:dyDescent="0.25">
      <c r="A60" s="220" t="s">
        <v>461</v>
      </c>
      <c r="B60" s="221">
        <v>44377</v>
      </c>
      <c r="C60" s="221"/>
      <c r="D60" s="236">
        <v>1.39</v>
      </c>
    </row>
    <row r="61" spans="1:4" x14ac:dyDescent="0.25">
      <c r="A61" s="220" t="s">
        <v>461</v>
      </c>
      <c r="B61" s="221">
        <v>44463</v>
      </c>
      <c r="C61" s="221"/>
      <c r="D61" s="236">
        <v>1.4</v>
      </c>
    </row>
    <row r="62" spans="1:4" x14ac:dyDescent="0.25">
      <c r="A62" s="220" t="s">
        <v>461</v>
      </c>
      <c r="B62" s="221">
        <v>44582</v>
      </c>
      <c r="C62" s="221"/>
      <c r="D62" s="236">
        <v>1.41</v>
      </c>
    </row>
    <row r="63" spans="1:4" x14ac:dyDescent="0.25">
      <c r="A63" s="220" t="s">
        <v>461</v>
      </c>
      <c r="B63" s="221">
        <v>44637</v>
      </c>
      <c r="C63" s="221"/>
      <c r="D63" s="236">
        <v>1.42</v>
      </c>
    </row>
    <row r="64" spans="1:4" x14ac:dyDescent="0.25">
      <c r="A64" s="220" t="s">
        <v>461</v>
      </c>
      <c r="B64" s="221">
        <v>44743</v>
      </c>
      <c r="C64" s="221"/>
      <c r="D64" s="236">
        <v>1.43</v>
      </c>
    </row>
    <row r="65" spans="1:4" x14ac:dyDescent="0.25">
      <c r="A65" s="220" t="s">
        <v>461</v>
      </c>
      <c r="B65" s="250">
        <v>44839</v>
      </c>
      <c r="C65" s="221"/>
      <c r="D65" s="236">
        <v>1.44</v>
      </c>
    </row>
    <row r="66" spans="1:4" x14ac:dyDescent="0.25">
      <c r="A66" s="220" t="s">
        <v>462</v>
      </c>
      <c r="B66" s="221">
        <v>44904</v>
      </c>
      <c r="C66" s="221"/>
      <c r="D66" s="236">
        <v>1.45</v>
      </c>
    </row>
    <row r="67" spans="1:4" x14ac:dyDescent="0.25">
      <c r="A67" s="220" t="s">
        <v>461</v>
      </c>
      <c r="B67" s="221">
        <v>44977</v>
      </c>
      <c r="C67" s="221"/>
      <c r="D67" s="236">
        <v>1.46</v>
      </c>
    </row>
    <row r="68" spans="1:4" x14ac:dyDescent="0.25">
      <c r="A68" s="220" t="s">
        <v>461</v>
      </c>
      <c r="B68" s="221">
        <v>45076</v>
      </c>
      <c r="C68" s="221"/>
      <c r="D68" s="236">
        <v>1.47</v>
      </c>
    </row>
    <row r="69" spans="1:4" x14ac:dyDescent="0.25">
      <c r="A69" s="220" t="s">
        <v>461</v>
      </c>
      <c r="B69" s="221">
        <v>45142</v>
      </c>
      <c r="C69" s="221"/>
      <c r="D69" s="236">
        <v>1.48</v>
      </c>
    </row>
    <row r="70" spans="1:4" x14ac:dyDescent="0.25">
      <c r="A70" s="220" t="s">
        <v>461</v>
      </c>
      <c r="B70" s="221">
        <v>45337</v>
      </c>
      <c r="C70" s="221"/>
      <c r="D70" s="236">
        <v>1.49</v>
      </c>
    </row>
    <row r="71" spans="1:4" x14ac:dyDescent="0.25">
      <c r="A71" s="220" t="s">
        <v>463</v>
      </c>
      <c r="B71" s="221">
        <v>45527</v>
      </c>
      <c r="C71" s="221"/>
      <c r="D71" s="254" t="s">
        <v>464</v>
      </c>
    </row>
    <row r="72" spans="1:4" x14ac:dyDescent="0.25">
      <c r="A72" s="220"/>
      <c r="B72" s="221"/>
      <c r="C72" s="221"/>
      <c r="D72" s="236"/>
    </row>
    <row r="73" spans="1:4" x14ac:dyDescent="0.25">
      <c r="A73" s="220"/>
      <c r="B73" s="221"/>
      <c r="C73" s="221"/>
      <c r="D73" s="236"/>
    </row>
    <row r="74" spans="1:4" x14ac:dyDescent="0.25">
      <c r="A74" s="220"/>
      <c r="B74" s="221"/>
      <c r="C74" s="221"/>
      <c r="D74" s="236"/>
    </row>
    <row r="75" spans="1:4" x14ac:dyDescent="0.25">
      <c r="A75" s="220"/>
      <c r="B75" s="221"/>
      <c r="C75" s="221"/>
      <c r="D75" s="236"/>
    </row>
    <row r="76" spans="1:4" x14ac:dyDescent="0.25">
      <c r="A76" s="220"/>
      <c r="B76" s="221"/>
      <c r="C76" s="221"/>
      <c r="D76" s="236"/>
    </row>
  </sheetData>
  <sheetProtection algorithmName="SHA-512" hashValue="0UdJod9VQIejU4ajfh96hWC2SHcyiMxGtYUzfOu1nE19jCixshkF6uq8XcrXmGAg848qaTjO6bCCAbJuDs4rfw==" saltValue="rC/84rV4Z3qoHaif6ULaBw==" spinCount="100000" sheet="1" objects="1" scenarios="1"/>
  <mergeCells count="3">
    <mergeCell ref="E2:G2"/>
    <mergeCell ref="C3:D3"/>
    <mergeCell ref="B2:D2"/>
  </mergeCells>
  <phoneticPr fontId="3" type="noConversion"/>
  <pageMargins left="0.75" right="0.75" top="1" bottom="1" header="0.5" footer="0.5"/>
  <pageSetup paperSize="9" orientation="portrait" horizont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W32"/>
  <sheetViews>
    <sheetView zoomScale="75" workbookViewId="0">
      <selection activeCell="F16" sqref="F16"/>
    </sheetView>
  </sheetViews>
  <sheetFormatPr defaultColWidth="9.109375" defaultRowHeight="13.8" x14ac:dyDescent="0.25"/>
  <cols>
    <col min="1" max="1" width="3.44140625" style="127" customWidth="1"/>
    <col min="2" max="2" width="9.33203125" style="127" customWidth="1"/>
    <col min="3" max="3" width="25" style="127" customWidth="1"/>
    <col min="4" max="4" width="16" style="127" customWidth="1"/>
    <col min="5" max="5" width="13.88671875" style="127" customWidth="1"/>
    <col min="6" max="13" width="16" style="127" customWidth="1"/>
    <col min="14" max="14" width="16.33203125" style="127" customWidth="1"/>
    <col min="15" max="15" width="11.33203125" style="127" customWidth="1"/>
    <col min="16" max="16" width="16.44140625" style="127" customWidth="1"/>
    <col min="17" max="17" width="11.33203125" style="127" customWidth="1"/>
    <col min="18" max="18" width="7" style="127" customWidth="1"/>
    <col min="19" max="19" width="8.109375" style="127" customWidth="1"/>
    <col min="20" max="20" width="5.88671875" style="127" customWidth="1"/>
    <col min="21" max="21" width="6.33203125" style="127" customWidth="1"/>
    <col min="22" max="16384" width="9.109375" style="127"/>
  </cols>
  <sheetData>
    <row r="1" spans="1:17" ht="15.6" x14ac:dyDescent="0.3">
      <c r="A1" s="93" t="s">
        <v>400</v>
      </c>
    </row>
    <row r="2" spans="1:17" ht="21" customHeight="1" x14ac:dyDescent="0.25">
      <c r="B2" s="239" t="str">
        <f>"COT "&amp;Welcome!B7</f>
        <v>COT Version *1.50</v>
      </c>
    </row>
    <row r="3" spans="1:17" x14ac:dyDescent="0.25">
      <c r="A3" s="127">
        <v>1</v>
      </c>
      <c r="B3" s="146" t="s">
        <v>401</v>
      </c>
    </row>
    <row r="4" spans="1:17" ht="24.75" customHeight="1" x14ac:dyDescent="0.25">
      <c r="B4" s="264" t="s">
        <v>86</v>
      </c>
      <c r="C4" s="266"/>
      <c r="D4" s="264" t="s">
        <v>401</v>
      </c>
      <c r="E4" s="265"/>
      <c r="F4" s="265"/>
      <c r="G4" s="266"/>
    </row>
    <row r="5" spans="1:17" ht="20.25" customHeight="1" x14ac:dyDescent="0.25">
      <c r="B5" s="140" t="s">
        <v>405</v>
      </c>
      <c r="C5" s="141"/>
      <c r="D5" s="270"/>
      <c r="E5" s="271"/>
      <c r="F5" s="271"/>
      <c r="G5" s="272"/>
    </row>
    <row r="6" spans="1:17" ht="20.25" customHeight="1" x14ac:dyDescent="0.25">
      <c r="B6" s="142" t="s">
        <v>404</v>
      </c>
      <c r="C6" s="143"/>
      <c r="D6" s="270"/>
      <c r="E6" s="271"/>
      <c r="F6" s="271"/>
      <c r="G6" s="272"/>
      <c r="H6" s="128"/>
    </row>
    <row r="7" spans="1:17" ht="20.25" customHeight="1" x14ac:dyDescent="0.25">
      <c r="B7" s="142" t="s">
        <v>402</v>
      </c>
      <c r="C7" s="143"/>
      <c r="D7" s="270"/>
      <c r="E7" s="271"/>
      <c r="F7" s="271"/>
      <c r="G7" s="272"/>
      <c r="H7" s="128"/>
    </row>
    <row r="8" spans="1:17" ht="20.25" customHeight="1" x14ac:dyDescent="0.25">
      <c r="B8" s="144" t="s">
        <v>403</v>
      </c>
      <c r="C8" s="145"/>
      <c r="D8" s="270"/>
      <c r="E8" s="271"/>
      <c r="F8" s="271"/>
      <c r="G8" s="272"/>
    </row>
    <row r="9" spans="1:17" ht="20.25" customHeight="1" x14ac:dyDescent="0.25">
      <c r="B9" s="144" t="s">
        <v>407</v>
      </c>
      <c r="C9" s="145"/>
      <c r="D9" s="267"/>
      <c r="E9" s="268"/>
      <c r="F9" s="268"/>
      <c r="G9" s="269"/>
      <c r="H9" s="131"/>
    </row>
    <row r="10" spans="1:17" ht="20.25" customHeight="1" x14ac:dyDescent="0.25">
      <c r="B10" s="144" t="s">
        <v>406</v>
      </c>
      <c r="C10" s="145"/>
      <c r="D10" s="270"/>
      <c r="E10" s="271"/>
      <c r="F10" s="271"/>
      <c r="G10" s="272"/>
      <c r="H10" s="131"/>
      <c r="I10" s="132"/>
    </row>
    <row r="11" spans="1:17" ht="12" customHeight="1" x14ac:dyDescent="0.25"/>
    <row r="12" spans="1:17" ht="12" customHeight="1" x14ac:dyDescent="0.25"/>
    <row r="13" spans="1:17" s="131" customFormat="1" ht="12" customHeight="1" x14ac:dyDescent="0.25">
      <c r="A13" s="131">
        <v>2</v>
      </c>
      <c r="B13" s="175" t="s">
        <v>408</v>
      </c>
      <c r="C13" s="129"/>
      <c r="D13" s="129"/>
      <c r="E13" s="130"/>
      <c r="F13" s="129"/>
      <c r="G13" s="130"/>
      <c r="I13" s="132"/>
    </row>
    <row r="14" spans="1:17" s="131" customFormat="1" ht="34.5" customHeight="1" x14ac:dyDescent="0.25">
      <c r="B14" s="273" t="s">
        <v>408</v>
      </c>
      <c r="C14" s="262"/>
      <c r="D14" s="263"/>
      <c r="E14" s="273" t="s">
        <v>389</v>
      </c>
      <c r="F14" s="263"/>
      <c r="G14" s="130"/>
      <c r="I14" s="132"/>
      <c r="Q14" s="133"/>
    </row>
    <row r="15" spans="1:17" s="131" customFormat="1" ht="36.75" customHeight="1" x14ac:dyDescent="0.25">
      <c r="B15" s="258" t="str">
        <f>+Sewer!A1</f>
        <v>Developer contributions towards the cost of sewer headworks</v>
      </c>
      <c r="C15" s="259"/>
      <c r="D15" s="260"/>
      <c r="E15" s="148"/>
      <c r="F15" s="149"/>
      <c r="G15" s="130"/>
      <c r="I15" s="132"/>
      <c r="Q15" s="133"/>
    </row>
    <row r="16" spans="1:17" s="131" customFormat="1" ht="15.75" customHeight="1" x14ac:dyDescent="0.25">
      <c r="A16" s="129"/>
      <c r="B16" s="157"/>
      <c r="C16" s="158" t="str">
        <f>+Sewer!B48</f>
        <v>Trunk sewers &amp; pump systems (Hs)</v>
      </c>
      <c r="D16" s="164"/>
      <c r="E16" s="147">
        <f>+ROUND(Sewer!G48,0)</f>
        <v>0</v>
      </c>
      <c r="F16" s="150">
        <f>+Sewer!G47</f>
        <v>45444</v>
      </c>
      <c r="G16" s="132"/>
      <c r="Q16" s="133"/>
    </row>
    <row r="17" spans="1:23" s="131" customFormat="1" ht="15.75" customHeight="1" x14ac:dyDescent="0.25">
      <c r="A17" s="129"/>
      <c r="B17" s="144"/>
      <c r="C17" s="159" t="str">
        <f>+Sewer!B50</f>
        <v>Treatment plants &amp; outfalls (Ht)</v>
      </c>
      <c r="D17" s="145"/>
      <c r="E17" s="151">
        <f>+ROUND(Sewer!G50,0)</f>
        <v>0</v>
      </c>
      <c r="F17" s="152">
        <f>+F16</f>
        <v>45444</v>
      </c>
      <c r="Q17" s="133"/>
    </row>
    <row r="18" spans="1:23" s="131" customFormat="1" ht="33" customHeight="1" x14ac:dyDescent="0.25">
      <c r="A18" s="129"/>
      <c r="B18" s="258" t="str">
        <f>+Water!A1</f>
        <v>Developer contributions towards the cost of water supply headworks</v>
      </c>
      <c r="C18" s="259"/>
      <c r="D18" s="260"/>
      <c r="E18" s="153"/>
      <c r="F18" s="149"/>
      <c r="Q18" s="133"/>
    </row>
    <row r="19" spans="1:23" ht="18" customHeight="1" x14ac:dyDescent="0.25">
      <c r="B19" s="160"/>
      <c r="C19" s="161" t="str">
        <f>+Water!B55</f>
        <v>Water Board Works (Hb)</v>
      </c>
      <c r="D19" s="165"/>
      <c r="E19" s="147">
        <f>+ROUND(Water!G55,0)</f>
        <v>0</v>
      </c>
      <c r="F19" s="154">
        <f>+Water!G54</f>
        <v>45444</v>
      </c>
      <c r="Q19" s="134"/>
      <c r="S19" s="135"/>
      <c r="U19" s="135"/>
      <c r="W19" s="135"/>
    </row>
    <row r="20" spans="1:23" ht="18" customHeight="1" x14ac:dyDescent="0.25">
      <c r="B20" s="160"/>
      <c r="C20" s="161" t="str">
        <f>+Water!B57</f>
        <v>Council Reservoirs (Hr)</v>
      </c>
      <c r="D20" s="165"/>
      <c r="E20" s="147">
        <f>+ROUND(Water!G57,0)</f>
        <v>0</v>
      </c>
      <c r="F20" s="154">
        <f>+F19</f>
        <v>45444</v>
      </c>
      <c r="Q20" s="134"/>
      <c r="S20" s="135"/>
      <c r="U20" s="135"/>
      <c r="W20" s="135"/>
    </row>
    <row r="21" spans="1:23" ht="18" customHeight="1" x14ac:dyDescent="0.25">
      <c r="B21" s="162"/>
      <c r="C21" s="163" t="str">
        <f>+Water!B59</f>
        <v>Council Mains (Hm)</v>
      </c>
      <c r="D21" s="166"/>
      <c r="E21" s="155">
        <f>+ROUND(Water!G59,0)</f>
        <v>0</v>
      </c>
      <c r="F21" s="156">
        <f>+F20</f>
        <v>45444</v>
      </c>
      <c r="Q21" s="134"/>
    </row>
    <row r="22" spans="1:23" ht="30" customHeight="1" x14ac:dyDescent="0.25">
      <c r="B22" s="255" t="str">
        <f>+'Open Space'!A1</f>
        <v>Public Garden and Recreation Space</v>
      </c>
      <c r="C22" s="256"/>
      <c r="D22" s="257"/>
      <c r="E22" s="167">
        <f>+ROUND('Open Space'!E18,0)</f>
        <v>0</v>
      </c>
      <c r="F22" s="168">
        <f>+'Open Space'!J12</f>
        <v>45444</v>
      </c>
      <c r="Q22" s="136"/>
    </row>
    <row r="23" spans="1:23" ht="34.5" customHeight="1" x14ac:dyDescent="0.25">
      <c r="B23" s="255" t="str">
        <f>+'Car Parking'!A1</f>
        <v>Contributions towards the cost of the provision of off-street car parking spaces</v>
      </c>
      <c r="C23" s="256"/>
      <c r="D23" s="257"/>
      <c r="E23" s="167">
        <f>+ROUND('Car Parking'!E16,0)</f>
        <v>0</v>
      </c>
      <c r="F23" s="168">
        <f>+'Car Parking'!E15</f>
        <v>45444</v>
      </c>
    </row>
    <row r="24" spans="1:23" ht="50.25" customHeight="1" x14ac:dyDescent="0.25">
      <c r="B24" s="258" t="str">
        <f>+'Peds &amp; Bikes'!A1</f>
        <v>Planning Scheme Policy for infrastructure contributions - stormwater and transport infrastructure (Pedestrians and Bikeways)</v>
      </c>
      <c r="C24" s="259"/>
      <c r="D24" s="260"/>
      <c r="E24" s="169">
        <f>+ROUND('Peds &amp; Bikes'!G31,0)</f>
        <v>0</v>
      </c>
      <c r="F24" s="170">
        <f>+'Peds &amp; Bikes'!G30</f>
        <v>45444</v>
      </c>
    </row>
    <row r="25" spans="1:23" ht="48" customHeight="1" x14ac:dyDescent="0.25">
      <c r="B25" s="258" t="str">
        <f>+Roads!$A$1</f>
        <v>Planning Scheme Policy for infrastructure contributions - stormwater and transport infrastructure (Roads)</v>
      </c>
      <c r="C25" s="259"/>
      <c r="D25" s="259"/>
      <c r="E25" s="171"/>
      <c r="F25" s="172"/>
    </row>
    <row r="26" spans="1:23" ht="16.5" customHeight="1" x14ac:dyDescent="0.25">
      <c r="B26" s="160"/>
      <c r="C26" s="161" t="str">
        <f>+Roads!B31</f>
        <v>Regional road network</v>
      </c>
      <c r="D26" s="161"/>
      <c r="E26" s="173">
        <f>+ROUND(Roads!G31,0)</f>
        <v>0</v>
      </c>
      <c r="F26" s="154">
        <f>+Roads!G30</f>
        <v>45444</v>
      </c>
      <c r="I26" s="132"/>
      <c r="J26" s="132"/>
      <c r="K26" s="132"/>
      <c r="L26" s="132"/>
      <c r="M26" s="132"/>
      <c r="N26" s="132"/>
      <c r="Q26" s="134"/>
    </row>
    <row r="27" spans="1:23" ht="16.5" customHeight="1" x14ac:dyDescent="0.25">
      <c r="B27" s="162"/>
      <c r="C27" s="163" t="str">
        <f>+Roads!B33</f>
        <v>Sectoral road network</v>
      </c>
      <c r="D27" s="163"/>
      <c r="E27" s="174">
        <f>+ROUND(Roads!G33,0)</f>
        <v>0</v>
      </c>
      <c r="F27" s="156">
        <f>+F26</f>
        <v>45444</v>
      </c>
      <c r="J27" s="132"/>
      <c r="K27" s="132"/>
      <c r="L27" s="132"/>
      <c r="M27" s="132"/>
      <c r="N27" s="132"/>
      <c r="Q27" s="134"/>
    </row>
    <row r="28" spans="1:23" ht="51.75" customHeight="1" x14ac:dyDescent="0.25">
      <c r="B28" s="258" t="str">
        <f>+'Storm Water'!A1</f>
        <v>Planning Scheme Policy for infrastructure contributions - stormwater and transport infrastructure (Stormwater)</v>
      </c>
      <c r="C28" s="259"/>
      <c r="D28" s="260"/>
      <c r="E28" s="244"/>
      <c r="F28" s="172"/>
      <c r="J28" s="132"/>
      <c r="K28" s="132"/>
      <c r="L28" s="132"/>
      <c r="M28" s="132"/>
      <c r="N28" s="132"/>
      <c r="Q28" s="134"/>
      <c r="S28" s="135"/>
    </row>
    <row r="29" spans="1:23" ht="14.25" customHeight="1" x14ac:dyDescent="0.25">
      <c r="B29" s="162"/>
      <c r="C29" s="163" t="str">
        <f>+'Storm Water'!B31</f>
        <v>Stormwater (SIC)</v>
      </c>
      <c r="D29" s="166"/>
      <c r="E29" s="174">
        <f>+ROUND('Storm Water'!G31,0)</f>
        <v>0</v>
      </c>
      <c r="F29" s="156">
        <f>+'Storm Water'!G30</f>
        <v>45444</v>
      </c>
      <c r="J29" s="132"/>
      <c r="K29" s="132"/>
      <c r="L29" s="132"/>
      <c r="M29" s="132"/>
      <c r="N29" s="132"/>
      <c r="Q29" s="134"/>
      <c r="S29" s="135"/>
    </row>
    <row r="30" spans="1:23" ht="30" customHeight="1" x14ac:dyDescent="0.25">
      <c r="B30" s="261" t="s">
        <v>442</v>
      </c>
      <c r="C30" s="262"/>
      <c r="D30" s="263"/>
      <c r="E30" s="240">
        <f>ROUND(SUM(E16:E29),0)</f>
        <v>0</v>
      </c>
      <c r="F30" s="241"/>
      <c r="J30" s="137"/>
      <c r="K30" s="137"/>
      <c r="L30" s="137"/>
      <c r="M30" s="137"/>
      <c r="N30" s="137"/>
      <c r="Q30" s="134"/>
      <c r="S30" s="135"/>
    </row>
    <row r="31" spans="1:23" x14ac:dyDescent="0.25">
      <c r="J31" s="138"/>
      <c r="K31" s="138"/>
      <c r="L31" s="138"/>
      <c r="M31" s="138"/>
      <c r="N31" s="138"/>
      <c r="Q31" s="134"/>
    </row>
    <row r="32" spans="1:23" x14ac:dyDescent="0.25">
      <c r="Q32" s="139"/>
    </row>
  </sheetData>
  <sheetProtection password="CDF4" sheet="1" objects="1" scenarios="1"/>
  <mergeCells count="18">
    <mergeCell ref="E14:F14"/>
    <mergeCell ref="B14:D14"/>
    <mergeCell ref="B28:D28"/>
    <mergeCell ref="B15:D15"/>
    <mergeCell ref="B18:D18"/>
    <mergeCell ref="D4:G4"/>
    <mergeCell ref="B4:C4"/>
    <mergeCell ref="D9:G9"/>
    <mergeCell ref="D10:G10"/>
    <mergeCell ref="D5:G5"/>
    <mergeCell ref="D6:G6"/>
    <mergeCell ref="D8:G8"/>
    <mergeCell ref="D7:G7"/>
    <mergeCell ref="B22:D22"/>
    <mergeCell ref="B23:D23"/>
    <mergeCell ref="B24:D24"/>
    <mergeCell ref="B25:D25"/>
    <mergeCell ref="B30:D30"/>
  </mergeCells>
  <phoneticPr fontId="3" type="noConversion"/>
  <pageMargins left="0.75" right="0.75" top="1" bottom="1" header="0.5" footer="0.5"/>
  <pageSetup paperSize="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D126"/>
  <sheetViews>
    <sheetView showGridLines="0" zoomScale="75" workbookViewId="0">
      <selection activeCell="H14" sqref="H14"/>
    </sheetView>
  </sheetViews>
  <sheetFormatPr defaultColWidth="9.109375" defaultRowHeight="13.2" x14ac:dyDescent="0.25"/>
  <cols>
    <col min="1" max="1" width="5.5546875" style="27" customWidth="1"/>
    <col min="2" max="2" width="15.6640625" style="27" customWidth="1"/>
    <col min="3" max="3" width="13.6640625" style="27" customWidth="1"/>
    <col min="4" max="5" width="8.109375" style="27" customWidth="1"/>
    <col min="6" max="6" width="11" style="27" customWidth="1"/>
    <col min="7" max="8" width="11.33203125" style="27" customWidth="1"/>
    <col min="9" max="9" width="11.109375" style="27" customWidth="1"/>
    <col min="10" max="10" width="9.109375" style="27"/>
    <col min="11" max="11" width="10.109375" style="27" customWidth="1"/>
    <col min="12" max="12" width="9.109375" style="27"/>
    <col min="13" max="13" width="10.44140625" style="27" customWidth="1"/>
    <col min="14" max="14" width="8.44140625" style="27" customWidth="1"/>
    <col min="15" max="15" width="7.5546875" style="27" customWidth="1"/>
    <col min="16" max="16" width="10.5546875" style="27" customWidth="1"/>
    <col min="17" max="17" width="28.109375" style="27" customWidth="1"/>
    <col min="18" max="18" width="11.33203125" style="27" customWidth="1"/>
    <col min="19" max="19" width="9.109375" style="27"/>
    <col min="20" max="20" width="0" style="27" hidden="1" customWidth="1"/>
    <col min="21" max="28" width="9.109375" style="27"/>
    <col min="29" max="29" width="16.88671875" style="27" customWidth="1"/>
    <col min="30" max="16384" width="9.109375" style="27"/>
  </cols>
  <sheetData>
    <row r="1" spans="1:20" ht="15.6" x14ac:dyDescent="0.3">
      <c r="A1" s="93" t="s">
        <v>230</v>
      </c>
      <c r="N1" s="55" t="s">
        <v>362</v>
      </c>
    </row>
    <row r="2" spans="1:20" ht="60.75" customHeight="1" x14ac:dyDescent="0.25">
      <c r="E2" s="28"/>
      <c r="F2" s="28"/>
      <c r="G2" s="28"/>
      <c r="H2" s="28"/>
      <c r="I2" s="28"/>
      <c r="J2" s="28"/>
      <c r="K2" s="28"/>
    </row>
    <row r="3" spans="1:20" x14ac:dyDescent="0.25">
      <c r="A3" s="29">
        <v>1</v>
      </c>
      <c r="B3" s="30" t="s">
        <v>25</v>
      </c>
      <c r="T3" s="31">
        <v>1</v>
      </c>
    </row>
    <row r="4" spans="1:20" x14ac:dyDescent="0.25">
      <c r="A4" s="29"/>
      <c r="B4" s="30"/>
      <c r="T4" s="31"/>
    </row>
    <row r="5" spans="1:20" x14ac:dyDescent="0.25">
      <c r="A5" s="29">
        <v>2</v>
      </c>
      <c r="B5" s="30" t="s">
        <v>240</v>
      </c>
      <c r="T5" s="31"/>
    </row>
    <row r="6" spans="1:20" x14ac:dyDescent="0.25">
      <c r="B6" s="301" t="s">
        <v>18</v>
      </c>
      <c r="C6" s="303"/>
      <c r="D6" s="311" t="s">
        <v>86</v>
      </c>
      <c r="E6" s="311"/>
      <c r="F6" s="311"/>
      <c r="G6" s="311"/>
      <c r="H6" s="323" t="s">
        <v>36</v>
      </c>
      <c r="I6" s="325"/>
      <c r="J6" s="329" t="s">
        <v>98</v>
      </c>
      <c r="K6" s="323" t="s">
        <v>99</v>
      </c>
      <c r="L6" s="325"/>
      <c r="T6" s="31"/>
    </row>
    <row r="7" spans="1:20" x14ac:dyDescent="0.25">
      <c r="B7" s="304"/>
      <c r="C7" s="306"/>
      <c r="D7" s="311"/>
      <c r="E7" s="311"/>
      <c r="F7" s="311"/>
      <c r="G7" s="311"/>
      <c r="H7" s="8" t="s">
        <v>194</v>
      </c>
      <c r="I7" s="8" t="s">
        <v>21</v>
      </c>
      <c r="J7" s="330"/>
      <c r="K7" s="8" t="str">
        <f>+H7</f>
        <v>$/SU</v>
      </c>
      <c r="L7" s="8" t="s">
        <v>21</v>
      </c>
      <c r="T7" s="31"/>
    </row>
    <row r="8" spans="1:20" x14ac:dyDescent="0.25">
      <c r="B8" s="316" t="s">
        <v>195</v>
      </c>
      <c r="C8" s="317"/>
      <c r="D8" s="20" t="s">
        <v>192</v>
      </c>
      <c r="E8" s="20"/>
      <c r="F8" s="20"/>
      <c r="G8" s="20"/>
      <c r="H8" s="21">
        <v>221.91</v>
      </c>
      <c r="I8" s="11">
        <f>+Indexation!C5</f>
        <v>38898</v>
      </c>
      <c r="J8" s="12">
        <f>+Indexation!G5</f>
        <v>1.663905325443787</v>
      </c>
      <c r="K8" s="10">
        <f>+H8*J8</f>
        <v>369.23723076923079</v>
      </c>
      <c r="L8" s="11">
        <f>+Indexation!E5</f>
        <v>45444</v>
      </c>
      <c r="T8" s="31">
        <v>1</v>
      </c>
    </row>
    <row r="9" spans="1:20" x14ac:dyDescent="0.25">
      <c r="B9" s="318"/>
      <c r="C9" s="319"/>
      <c r="D9" s="13" t="s">
        <v>193</v>
      </c>
      <c r="E9" s="14"/>
      <c r="F9" s="14"/>
      <c r="G9" s="15"/>
      <c r="H9" s="22">
        <v>295.39</v>
      </c>
      <c r="I9" s="11">
        <f>+I8</f>
        <v>38898</v>
      </c>
      <c r="J9" s="12">
        <f>+J8</f>
        <v>1.663905325443787</v>
      </c>
      <c r="K9" s="10">
        <f>+H9*J9</f>
        <v>491.50099408284024</v>
      </c>
      <c r="L9" s="11">
        <f>+L8</f>
        <v>45444</v>
      </c>
      <c r="T9" s="31"/>
    </row>
    <row r="10" spans="1:20" x14ac:dyDescent="0.25">
      <c r="I10" s="37" t="s">
        <v>37</v>
      </c>
      <c r="T10" s="31"/>
    </row>
    <row r="12" spans="1:20" x14ac:dyDescent="0.25">
      <c r="A12" s="29">
        <v>3</v>
      </c>
      <c r="B12" s="30" t="s">
        <v>246</v>
      </c>
    </row>
    <row r="13" spans="1:20" x14ac:dyDescent="0.25">
      <c r="B13" s="4" t="s">
        <v>27</v>
      </c>
      <c r="C13" s="5"/>
      <c r="D13" s="5"/>
      <c r="E13" s="6"/>
      <c r="F13" s="4" t="s">
        <v>29</v>
      </c>
      <c r="G13" s="7"/>
      <c r="H13" s="8" t="s">
        <v>28</v>
      </c>
      <c r="I13" s="9" t="s">
        <v>191</v>
      </c>
      <c r="J13" s="8" t="s">
        <v>187</v>
      </c>
    </row>
    <row r="14" spans="1:20" ht="15" customHeight="1" x14ac:dyDescent="0.25">
      <c r="F14" s="320" t="str">
        <f>INDEX($AC$67:$AC$108,T14)</f>
        <v/>
      </c>
      <c r="G14" s="321"/>
      <c r="H14" s="84"/>
      <c r="I14" s="16" t="str">
        <f>+IF(F14="FPA"," ",INDEX($AD$67:$AD$108,T14))</f>
        <v/>
      </c>
      <c r="J14" s="2" t="str">
        <f>+IF(OR(I14=" ",H14=0),"",IF(I14="10 + 3/bed",10+H14*3,IF(I14="2.5 + 7.5/unit",2.5+7.5*H14,IF(I14="10 (MIN 20)",MAX(20,10*H14),IF(I14="15 + 1.25/150m²",15+1.25*ROUNDUP((H14-300)/150,0),H14*I14)))))</f>
        <v/>
      </c>
      <c r="K14" s="38"/>
      <c r="T14" s="31">
        <v>2</v>
      </c>
    </row>
    <row r="15" spans="1:20" ht="15" customHeight="1" x14ac:dyDescent="0.25">
      <c r="F15" s="320" t="str">
        <f>INDEX($AC$67:$AC$108,T15)</f>
        <v xml:space="preserve"> </v>
      </c>
      <c r="G15" s="321"/>
      <c r="H15" s="84"/>
      <c r="I15" s="16" t="str">
        <f>+IF(F15="FPA"," ",INDEX($AD$67:$AD$108,T15))</f>
        <v xml:space="preserve"> </v>
      </c>
      <c r="J15" s="2" t="str">
        <f>+IF(OR(I15=" ",H15=0),"",IF(I15="10 + 3/bed",10+H15*3,IF(I15="2.5 + 7.5/unit",2.5+7.5*H15,IF(I15="10 (MIN 20)",MAX(20,10*H15),IF(I15="15 + 1.25/150m²",15+1.25*ROUNDUP((H15-300)/150,0),H15*I15)))))</f>
        <v/>
      </c>
      <c r="K15" s="38"/>
      <c r="T15" s="31">
        <v>1</v>
      </c>
    </row>
    <row r="16" spans="1:20" ht="15" customHeight="1" x14ac:dyDescent="0.25">
      <c r="F16" s="320" t="str">
        <f>INDEX($AC$67:$AC$108,T16)</f>
        <v xml:space="preserve"> </v>
      </c>
      <c r="G16" s="321"/>
      <c r="H16" s="84"/>
      <c r="I16" s="16" t="str">
        <f>+IF(F16="FPA"," ",INDEX($AD$67:$AD$108,T16))</f>
        <v xml:space="preserve"> </v>
      </c>
      <c r="J16" s="2" t="str">
        <f>+IF(OR(I16=" ",H16=0),"",IF(I16="10 + 3/bed",10+H16*3,IF(I16="2.5 + 7.5/unit",2.5+7.5*H16,IF(I16="10 (MIN 20)",MAX(20,10*H16),IF(I16="15 + 1.25/150m²",15+1.25*ROUNDUP((H16-300)/150,0),H16*I16)))))</f>
        <v/>
      </c>
      <c r="K16" s="38"/>
      <c r="T16" s="31">
        <v>1</v>
      </c>
    </row>
    <row r="17" spans="1:20" x14ac:dyDescent="0.25">
      <c r="E17" s="39" t="str">
        <f>+IF(OR(F14="FPA",F15="FPA",F16="FPA")," Please summarise First Principles Assessment (FPA):","Do not use this line - First Principles Assessment only")</f>
        <v>Do not use this line - First Principles Assessment only</v>
      </c>
      <c r="F17" s="312"/>
      <c r="G17" s="313"/>
      <c r="H17" s="84"/>
      <c r="I17" s="84"/>
      <c r="J17" s="3">
        <f>+IF(I17=" ","",H17*I17)</f>
        <v>0</v>
      </c>
      <c r="K17" s="38"/>
    </row>
    <row r="18" spans="1:20" x14ac:dyDescent="0.25">
      <c r="I18" s="40" t="s">
        <v>31</v>
      </c>
      <c r="J18" s="23">
        <f>SUM(J14:J17)</f>
        <v>0</v>
      </c>
      <c r="K18" s="38"/>
    </row>
    <row r="19" spans="1:20" x14ac:dyDescent="0.25">
      <c r="K19" s="38"/>
    </row>
    <row r="20" spans="1:20" x14ac:dyDescent="0.25">
      <c r="A20" s="29">
        <v>4</v>
      </c>
      <c r="B20" s="30" t="s">
        <v>247</v>
      </c>
      <c r="K20" s="38"/>
    </row>
    <row r="21" spans="1:20" x14ac:dyDescent="0.25">
      <c r="B21" s="322" t="s">
        <v>202</v>
      </c>
      <c r="C21" s="322"/>
      <c r="D21" s="322"/>
      <c r="E21" s="323" t="s">
        <v>197</v>
      </c>
      <c r="F21" s="324"/>
      <c r="G21" s="325"/>
      <c r="H21" s="314" t="s">
        <v>363</v>
      </c>
      <c r="K21" s="38"/>
    </row>
    <row r="22" spans="1:20" ht="15" customHeight="1" x14ac:dyDescent="0.25">
      <c r="B22" s="8" t="s">
        <v>196</v>
      </c>
      <c r="C22" s="8" t="s">
        <v>21</v>
      </c>
      <c r="D22" s="8" t="s">
        <v>105</v>
      </c>
      <c r="E22" s="8" t="s">
        <v>105</v>
      </c>
      <c r="F22" s="4" t="s">
        <v>196</v>
      </c>
      <c r="G22" s="8" t="s">
        <v>21</v>
      </c>
      <c r="H22" s="315"/>
      <c r="K22" s="38"/>
      <c r="T22" s="31">
        <v>1</v>
      </c>
    </row>
    <row r="23" spans="1:20" ht="15" customHeight="1" x14ac:dyDescent="0.25">
      <c r="B23" s="84"/>
      <c r="C23" s="84"/>
      <c r="D23" s="84"/>
      <c r="E23" s="18" t="str">
        <f>IF(B23=0,"",Indexation!$F$5)</f>
        <v/>
      </c>
      <c r="F23" s="17" t="str">
        <f>IF(B23=0,"",B23/D23*E23)</f>
        <v/>
      </c>
      <c r="G23" s="11" t="str">
        <f>IF(B23=0,"",$L$8)</f>
        <v/>
      </c>
      <c r="H23" s="193" t="str">
        <f>+IF(B23=0,"",F23/$K$8)</f>
        <v/>
      </c>
      <c r="K23" s="38"/>
      <c r="T23" s="31">
        <v>1</v>
      </c>
    </row>
    <row r="24" spans="1:20" ht="15" customHeight="1" x14ac:dyDescent="0.25">
      <c r="B24" s="84"/>
      <c r="C24" s="84"/>
      <c r="D24" s="84"/>
      <c r="E24" s="18" t="str">
        <f>IF(B24=0,"",Indexation!$F$5)</f>
        <v/>
      </c>
      <c r="F24" s="17" t="str">
        <f>IF(B24=0,"",B24/D24*E24)</f>
        <v/>
      </c>
      <c r="G24" s="11" t="str">
        <f>IF(B24=0,"",$L$8)</f>
        <v/>
      </c>
      <c r="H24" s="193" t="str">
        <f>+IF(B24=0,"",F24/$K$8)</f>
        <v/>
      </c>
      <c r="K24" s="38"/>
      <c r="T24" s="31">
        <v>1</v>
      </c>
    </row>
    <row r="25" spans="1:20" x14ac:dyDescent="0.25">
      <c r="B25" s="84"/>
      <c r="C25" s="84"/>
      <c r="D25" s="84"/>
      <c r="E25" s="18" t="str">
        <f>IF(B25=0,"",Indexation!$F$5)</f>
        <v/>
      </c>
      <c r="F25" s="17" t="str">
        <f>IF(B25=0,"",B25/D25*E25)</f>
        <v/>
      </c>
      <c r="G25" s="11" t="str">
        <f>IF(B25=0,"",$L$8)</f>
        <v/>
      </c>
      <c r="H25" s="193" t="str">
        <f>+IF(B25=0,"",F25/$K$8)</f>
        <v/>
      </c>
      <c r="K25" s="38"/>
    </row>
    <row r="26" spans="1:20" x14ac:dyDescent="0.25">
      <c r="G26" s="40" t="s">
        <v>31</v>
      </c>
      <c r="H26" s="23">
        <f>SUM(H23:H25)</f>
        <v>0</v>
      </c>
    </row>
    <row r="27" spans="1:20" x14ac:dyDescent="0.25">
      <c r="G27" s="40"/>
      <c r="H27" s="41"/>
    </row>
    <row r="28" spans="1:20" x14ac:dyDescent="0.25">
      <c r="A28" s="29">
        <v>5</v>
      </c>
      <c r="B28" s="30" t="s">
        <v>248</v>
      </c>
    </row>
    <row r="29" spans="1:20" x14ac:dyDescent="0.25">
      <c r="B29" s="322" t="s">
        <v>202</v>
      </c>
      <c r="C29" s="322"/>
      <c r="D29" s="322"/>
      <c r="E29" s="323" t="s">
        <v>197</v>
      </c>
      <c r="F29" s="324"/>
      <c r="G29" s="325"/>
      <c r="H29" s="218" t="s">
        <v>199</v>
      </c>
    </row>
    <row r="30" spans="1:20" x14ac:dyDescent="0.25">
      <c r="B30" s="8" t="s">
        <v>196</v>
      </c>
      <c r="C30" s="8" t="s">
        <v>21</v>
      </c>
      <c r="D30" s="8" t="s">
        <v>105</v>
      </c>
      <c r="E30" s="8" t="s">
        <v>105</v>
      </c>
      <c r="F30" s="4" t="s">
        <v>196</v>
      </c>
      <c r="G30" s="8" t="s">
        <v>21</v>
      </c>
      <c r="H30" s="19"/>
    </row>
    <row r="31" spans="1:20" x14ac:dyDescent="0.25">
      <c r="B31" s="84"/>
      <c r="C31" s="84"/>
      <c r="D31" s="84"/>
      <c r="E31" s="18" t="str">
        <f>IF(B31=0,"",Indexation!$F$5)</f>
        <v/>
      </c>
      <c r="F31" s="17" t="str">
        <f>IF(B31=0,"",B31/D31*E31)</f>
        <v/>
      </c>
      <c r="G31" s="11" t="str">
        <f>IF(B31=0,"",$L$8)</f>
        <v/>
      </c>
      <c r="H31" s="193" t="str">
        <f>+IF(B31=0,"",F31/$K$9)</f>
        <v/>
      </c>
    </row>
    <row r="32" spans="1:20" x14ac:dyDescent="0.25">
      <c r="B32" s="84"/>
      <c r="C32" s="84"/>
      <c r="D32" s="84"/>
      <c r="E32" s="18" t="str">
        <f>IF(B32=0,"",Indexation!$F$5)</f>
        <v/>
      </c>
      <c r="F32" s="17" t="str">
        <f>IF(B32=0,"",B32/D32*E32)</f>
        <v/>
      </c>
      <c r="G32" s="11" t="str">
        <f>IF(B32=0,"",$L$8)</f>
        <v/>
      </c>
      <c r="H32" s="193" t="str">
        <f>+IF(B32=0,"",F32/$K$9)</f>
        <v/>
      </c>
    </row>
    <row r="33" spans="1:15" x14ac:dyDescent="0.25">
      <c r="B33" s="84"/>
      <c r="C33" s="84"/>
      <c r="D33" s="84"/>
      <c r="E33" s="18" t="str">
        <f>IF(B33=0,"",Indexation!$F$5)</f>
        <v/>
      </c>
      <c r="F33" s="17" t="str">
        <f>IF(B33=0,"",B33/D33*E33)</f>
        <v/>
      </c>
      <c r="G33" s="11" t="str">
        <f>IF(B33=0,"",$L$8)</f>
        <v/>
      </c>
      <c r="H33" s="193" t="str">
        <f>+IF(B33=0,"",F33/$K$9)</f>
        <v/>
      </c>
    </row>
    <row r="34" spans="1:15" x14ac:dyDescent="0.25">
      <c r="G34" s="40" t="s">
        <v>31</v>
      </c>
      <c r="H34" s="23">
        <f>SUM(H31:H33)</f>
        <v>0</v>
      </c>
    </row>
    <row r="35" spans="1:15" x14ac:dyDescent="0.25">
      <c r="G35" s="40"/>
      <c r="H35" s="41"/>
    </row>
    <row r="36" spans="1:15" x14ac:dyDescent="0.25">
      <c r="A36" s="29">
        <v>6</v>
      </c>
      <c r="B36" s="30" t="s">
        <v>249</v>
      </c>
      <c r="G36" s="40"/>
      <c r="H36" s="41"/>
    </row>
    <row r="37" spans="1:15" x14ac:dyDescent="0.25">
      <c r="B37" s="42" t="s">
        <v>198</v>
      </c>
      <c r="G37" s="40"/>
      <c r="H37" s="41"/>
      <c r="I37" s="41"/>
      <c r="J37" s="43"/>
      <c r="L37" s="27" t="s">
        <v>30</v>
      </c>
    </row>
    <row r="38" spans="1:15" x14ac:dyDescent="0.25">
      <c r="B38" s="309" t="s">
        <v>21</v>
      </c>
      <c r="C38" s="301" t="s">
        <v>203</v>
      </c>
      <c r="D38" s="302"/>
      <c r="E38" s="302"/>
      <c r="F38" s="302"/>
      <c r="G38" s="303"/>
      <c r="H38" s="322" t="s">
        <v>205</v>
      </c>
      <c r="I38" s="322"/>
      <c r="J38" s="322"/>
      <c r="K38" s="322"/>
    </row>
    <row r="39" spans="1:15" ht="29.25" customHeight="1" x14ac:dyDescent="0.25">
      <c r="B39" s="310"/>
      <c r="C39" s="304"/>
      <c r="D39" s="305"/>
      <c r="E39" s="305"/>
      <c r="F39" s="305"/>
      <c r="G39" s="306"/>
      <c r="H39" s="328" t="s">
        <v>204</v>
      </c>
      <c r="I39" s="328"/>
      <c r="J39" s="328" t="s">
        <v>106</v>
      </c>
      <c r="K39" s="328"/>
    </row>
    <row r="40" spans="1:15" x14ac:dyDescent="0.25">
      <c r="B40" s="84"/>
      <c r="C40" s="307"/>
      <c r="D40" s="307"/>
      <c r="E40" s="307"/>
      <c r="F40" s="307"/>
      <c r="G40" s="307"/>
      <c r="H40" s="327"/>
      <c r="I40" s="327"/>
      <c r="J40" s="326"/>
      <c r="K40" s="326"/>
    </row>
    <row r="41" spans="1:15" x14ac:dyDescent="0.25">
      <c r="B41" s="84"/>
      <c r="C41" s="307"/>
      <c r="D41" s="307"/>
      <c r="E41" s="307"/>
      <c r="F41" s="307"/>
      <c r="G41" s="307"/>
      <c r="H41" s="327"/>
      <c r="I41" s="327"/>
      <c r="J41" s="326"/>
      <c r="K41" s="326"/>
    </row>
    <row r="42" spans="1:15" x14ac:dyDescent="0.25">
      <c r="B42" s="84"/>
      <c r="C42" s="307"/>
      <c r="D42" s="307"/>
      <c r="E42" s="307"/>
      <c r="F42" s="307"/>
      <c r="G42" s="307"/>
      <c r="H42" s="327"/>
      <c r="I42" s="327"/>
      <c r="J42" s="326"/>
      <c r="K42" s="326"/>
    </row>
    <row r="43" spans="1:15" x14ac:dyDescent="0.25">
      <c r="G43" s="40" t="s">
        <v>31</v>
      </c>
      <c r="H43" s="274">
        <f>SUM(H40:H42)</f>
        <v>0</v>
      </c>
      <c r="I43" s="274"/>
      <c r="J43" s="274">
        <f>SUM(J40:K42)</f>
        <v>0</v>
      </c>
      <c r="K43" s="274"/>
    </row>
    <row r="44" spans="1:15" x14ac:dyDescent="0.25">
      <c r="H44" s="41"/>
      <c r="O44" s="40"/>
    </row>
    <row r="45" spans="1:15" x14ac:dyDescent="0.25">
      <c r="A45" s="27">
        <v>7</v>
      </c>
      <c r="B45" s="30" t="s">
        <v>376</v>
      </c>
      <c r="E45" s="45"/>
      <c r="J45" s="30"/>
      <c r="M45" s="45"/>
    </row>
    <row r="46" spans="1:15" x14ac:dyDescent="0.25">
      <c r="B46" s="301" t="s">
        <v>383</v>
      </c>
      <c r="C46" s="302"/>
      <c r="D46" s="302"/>
      <c r="E46" s="302"/>
      <c r="F46" s="303"/>
      <c r="G46" s="116" t="s">
        <v>389</v>
      </c>
      <c r="K46" s="46"/>
      <c r="L46" s="47"/>
      <c r="M46" s="48"/>
    </row>
    <row r="47" spans="1:15" ht="15" x14ac:dyDescent="0.4">
      <c r="B47" s="304"/>
      <c r="C47" s="305"/>
      <c r="D47" s="305"/>
      <c r="E47" s="305"/>
      <c r="F47" s="306"/>
      <c r="G47" s="117">
        <f>+L8</f>
        <v>45444</v>
      </c>
      <c r="H47" s="51"/>
      <c r="L47" s="49"/>
      <c r="M47" s="50"/>
    </row>
    <row r="48" spans="1:15" x14ac:dyDescent="0.25">
      <c r="B48" s="290" t="s">
        <v>390</v>
      </c>
      <c r="C48" s="291"/>
      <c r="D48" s="294" t="s">
        <v>391</v>
      </c>
      <c r="E48" s="295"/>
      <c r="F48" s="296"/>
      <c r="G48" s="299">
        <f>+K8*(J18-H26-H43)</f>
        <v>0</v>
      </c>
      <c r="H48" s="47" t="str">
        <f>+IF(G48&lt;0,"Excess credit may be used to offset Hs of further development on this land (Policy s11(4))","")</f>
        <v/>
      </c>
      <c r="J48" s="30"/>
      <c r="M48" s="52"/>
      <c r="N48" s="52"/>
    </row>
    <row r="49" spans="2:15" x14ac:dyDescent="0.25">
      <c r="B49" s="292"/>
      <c r="C49" s="293"/>
      <c r="D49" s="297"/>
      <c r="E49" s="297"/>
      <c r="F49" s="298"/>
      <c r="G49" s="308"/>
      <c r="K49" s="46"/>
      <c r="L49" s="47"/>
      <c r="M49" s="52"/>
    </row>
    <row r="50" spans="2:15" x14ac:dyDescent="0.25">
      <c r="B50" s="290" t="s">
        <v>392</v>
      </c>
      <c r="C50" s="291"/>
      <c r="D50" s="294" t="s">
        <v>393</v>
      </c>
      <c r="E50" s="295"/>
      <c r="F50" s="296"/>
      <c r="G50" s="299">
        <f>+K9*(J18-H34-J43)</f>
        <v>0</v>
      </c>
      <c r="H50" s="47" t="str">
        <f>+IF(G50&lt;0,"Excess credit may be used to offset Ht of further development on this land (Policy s11(4))","")</f>
        <v/>
      </c>
      <c r="O50" s="53"/>
    </row>
    <row r="51" spans="2:15" x14ac:dyDescent="0.25">
      <c r="B51" s="292"/>
      <c r="C51" s="293"/>
      <c r="D51" s="297"/>
      <c r="E51" s="297"/>
      <c r="F51" s="298"/>
      <c r="G51" s="300"/>
      <c r="N51" s="54"/>
    </row>
    <row r="52" spans="2:15" x14ac:dyDescent="0.25">
      <c r="B52" s="47"/>
      <c r="C52" s="47"/>
      <c r="D52" s="47"/>
      <c r="E52" s="47"/>
      <c r="F52" s="47"/>
      <c r="G52" s="47"/>
      <c r="H52" s="47" t="str">
        <f>+IF(G52&lt;0,"Excess credit may be used to offset Hm of further development on this land (Policy s12(4))","")</f>
        <v/>
      </c>
    </row>
    <row r="53" spans="2:15" x14ac:dyDescent="0.25">
      <c r="B53" s="47"/>
      <c r="C53" s="47"/>
      <c r="D53" s="47"/>
      <c r="E53" s="47"/>
      <c r="F53" s="47"/>
      <c r="G53" s="47"/>
    </row>
    <row r="57" spans="2:15" hidden="1" x14ac:dyDescent="0.25">
      <c r="B57" s="56" t="s">
        <v>38</v>
      </c>
    </row>
    <row r="58" spans="2:15" hidden="1" x14ac:dyDescent="0.25"/>
    <row r="59" spans="2:15" hidden="1" x14ac:dyDescent="0.25">
      <c r="B59" s="284" t="s">
        <v>25</v>
      </c>
      <c r="C59" s="285"/>
      <c r="D59" s="285"/>
      <c r="E59" s="286"/>
    </row>
    <row r="60" spans="2:15" hidden="1" x14ac:dyDescent="0.25">
      <c r="B60" s="57" t="s">
        <v>30</v>
      </c>
      <c r="C60" s="35"/>
      <c r="D60" s="35"/>
      <c r="E60" s="36"/>
    </row>
    <row r="61" spans="2:15" hidden="1" x14ac:dyDescent="0.25">
      <c r="B61" s="58" t="s">
        <v>200</v>
      </c>
      <c r="E61" s="59"/>
    </row>
    <row r="62" spans="2:15" hidden="1" x14ac:dyDescent="0.25">
      <c r="B62" s="60" t="s">
        <v>201</v>
      </c>
      <c r="C62" s="61"/>
      <c r="D62" s="61"/>
      <c r="E62" s="62"/>
    </row>
    <row r="63" spans="2:15" hidden="1" x14ac:dyDescent="0.25"/>
    <row r="64" spans="2:15" hidden="1" x14ac:dyDescent="0.25"/>
    <row r="65" spans="2:30" ht="12.75" hidden="1" customHeight="1" x14ac:dyDescent="0.25">
      <c r="B65" s="275" t="s">
        <v>95</v>
      </c>
      <c r="C65" s="276"/>
      <c r="D65" s="276"/>
      <c r="E65" s="276"/>
      <c r="F65" s="277"/>
      <c r="H65" s="287" t="s">
        <v>96</v>
      </c>
      <c r="I65" s="288"/>
      <c r="J65" s="288"/>
      <c r="K65" s="288"/>
      <c r="L65" s="289"/>
      <c r="M65" s="63"/>
      <c r="N65" s="287" t="s">
        <v>97</v>
      </c>
      <c r="O65" s="288"/>
      <c r="P65" s="288"/>
      <c r="Q65" s="288"/>
      <c r="R65" s="289"/>
      <c r="T65" s="287" t="s">
        <v>186</v>
      </c>
      <c r="U65" s="288"/>
      <c r="V65" s="288"/>
      <c r="W65" s="288"/>
      <c r="X65" s="289"/>
      <c r="Z65" s="275" t="s">
        <v>39</v>
      </c>
      <c r="AA65" s="276"/>
      <c r="AB65" s="276"/>
      <c r="AC65" s="276"/>
      <c r="AD65" s="277"/>
    </row>
    <row r="66" spans="2:30" hidden="1" x14ac:dyDescent="0.25">
      <c r="B66" s="278" t="s">
        <v>86</v>
      </c>
      <c r="C66" s="279"/>
      <c r="D66" s="280"/>
      <c r="E66" s="32" t="s">
        <v>6</v>
      </c>
      <c r="F66" s="66" t="s">
        <v>110</v>
      </c>
      <c r="H66" s="281" t="s">
        <v>5</v>
      </c>
      <c r="I66" s="282"/>
      <c r="J66" s="283"/>
      <c r="K66" s="85" t="s">
        <v>6</v>
      </c>
      <c r="L66" s="67" t="s">
        <v>110</v>
      </c>
      <c r="N66" s="281" t="s">
        <v>136</v>
      </c>
      <c r="O66" s="282"/>
      <c r="P66" s="283"/>
      <c r="Q66" s="85" t="s">
        <v>6</v>
      </c>
      <c r="R66" s="67" t="s">
        <v>110</v>
      </c>
      <c r="T66" s="32" t="s">
        <v>84</v>
      </c>
      <c r="U66" s="44"/>
      <c r="V66" s="44"/>
      <c r="W66" s="33"/>
      <c r="X66" s="66" t="s">
        <v>85</v>
      </c>
      <c r="Z66" s="284" t="str">
        <f>IF($T$3=1,B66,N66)</f>
        <v>Item</v>
      </c>
      <c r="AA66" s="285"/>
      <c r="AB66" s="286"/>
      <c r="AC66" s="68" t="str">
        <f>IF($T$3=1,E66,Q66)</f>
        <v>Unit</v>
      </c>
      <c r="AD66" s="69" t="str">
        <f>IF($T$3=1,F66,R66)</f>
        <v>SU/unit</v>
      </c>
    </row>
    <row r="67" spans="2:30" hidden="1" x14ac:dyDescent="0.25">
      <c r="B67" s="57"/>
      <c r="C67" s="35"/>
      <c r="D67" s="35"/>
      <c r="E67" s="57"/>
      <c r="F67" s="34"/>
      <c r="H67" s="57" t="s">
        <v>30</v>
      </c>
      <c r="I67" s="35"/>
      <c r="J67" s="36"/>
      <c r="K67" s="70"/>
      <c r="L67" s="70"/>
      <c r="N67" s="57" t="s">
        <v>30</v>
      </c>
      <c r="O67" s="35"/>
      <c r="P67" s="35"/>
      <c r="Q67" s="70" t="s">
        <v>30</v>
      </c>
      <c r="R67" s="65" t="s">
        <v>30</v>
      </c>
      <c r="T67" s="57" t="s">
        <v>30</v>
      </c>
      <c r="U67" s="35"/>
      <c r="V67" s="35"/>
      <c r="W67" s="64"/>
      <c r="X67" s="70"/>
      <c r="Z67" s="71" t="s">
        <v>30</v>
      </c>
      <c r="AA67" s="72"/>
      <c r="AB67" s="86"/>
      <c r="AC67" s="73" t="s">
        <v>30</v>
      </c>
      <c r="AD67" s="74" t="s">
        <v>30</v>
      </c>
    </row>
    <row r="68" spans="2:30" hidden="1" x14ac:dyDescent="0.25">
      <c r="B68" s="58" t="s">
        <v>107</v>
      </c>
      <c r="E68" s="58" t="s">
        <v>7</v>
      </c>
      <c r="F68" s="87">
        <v>10</v>
      </c>
      <c r="H68" s="58" t="s">
        <v>107</v>
      </c>
      <c r="J68" s="59"/>
      <c r="K68" s="75" t="s">
        <v>8</v>
      </c>
      <c r="L68" s="75">
        <v>95</v>
      </c>
      <c r="N68" s="58" t="s">
        <v>165</v>
      </c>
      <c r="Q68" s="75" t="s">
        <v>164</v>
      </c>
      <c r="R68" s="75" t="s">
        <v>167</v>
      </c>
      <c r="T68" s="58" t="s">
        <v>49</v>
      </c>
      <c r="W68" s="28"/>
      <c r="X68" s="75">
        <v>3</v>
      </c>
      <c r="Z68" s="77" t="str">
        <f>IF($T$3=2,B68,IF($T$3=1,"",N68))</f>
        <v/>
      </c>
      <c r="AA68" s="78"/>
      <c r="AB68" s="88"/>
      <c r="AC68" s="79" t="str">
        <f>IF($T$3=2,E68,IF($T$3=1,"",Q68))</f>
        <v/>
      </c>
      <c r="AD68" s="80" t="str">
        <f>IF($T$3=2,F68,IF($T$3=1,"",R68))</f>
        <v/>
      </c>
    </row>
    <row r="69" spans="2:30" hidden="1" x14ac:dyDescent="0.25">
      <c r="B69" s="58" t="s">
        <v>108</v>
      </c>
      <c r="E69" s="58" t="s">
        <v>7</v>
      </c>
      <c r="F69" s="87">
        <v>10</v>
      </c>
      <c r="H69" s="58" t="s">
        <v>108</v>
      </c>
      <c r="J69" s="59"/>
      <c r="K69" s="75" t="s">
        <v>8</v>
      </c>
      <c r="L69" s="75">
        <v>95</v>
      </c>
      <c r="N69" s="58"/>
      <c r="Q69" s="75"/>
      <c r="R69" s="75"/>
      <c r="T69" s="58" t="s">
        <v>50</v>
      </c>
      <c r="W69" s="28"/>
      <c r="X69" s="75">
        <v>3</v>
      </c>
      <c r="Z69" s="77" t="str">
        <f t="shared" ref="Z69:Z108" si="0">IF($T$3=2,B69,IF($T$3=1,"",N69))</f>
        <v/>
      </c>
      <c r="AA69" s="78"/>
      <c r="AB69" s="88"/>
      <c r="AC69" s="79" t="str">
        <f t="shared" ref="AC69:AC108" si="1">IF($T$3=2,E69,IF($T$3=1,"",Q69))</f>
        <v/>
      </c>
      <c r="AD69" s="80" t="str">
        <f t="shared" ref="AD69:AD108" si="2">IF($T$3=2,F69,IF($T$3=1,"",R69))</f>
        <v/>
      </c>
    </row>
    <row r="70" spans="2:30" hidden="1" x14ac:dyDescent="0.25">
      <c r="B70" s="58" t="s">
        <v>109</v>
      </c>
      <c r="E70" s="58" t="s">
        <v>7</v>
      </c>
      <c r="F70" s="87">
        <v>28</v>
      </c>
      <c r="H70" s="58" t="s">
        <v>109</v>
      </c>
      <c r="J70" s="59"/>
      <c r="K70" s="75" t="s">
        <v>8</v>
      </c>
      <c r="L70" s="75">
        <v>80</v>
      </c>
      <c r="N70" s="58" t="s">
        <v>137</v>
      </c>
      <c r="Q70" s="75" t="s">
        <v>9</v>
      </c>
      <c r="R70" s="75"/>
      <c r="T70" s="58" t="s">
        <v>51</v>
      </c>
      <c r="W70" s="28"/>
      <c r="X70" s="75">
        <v>1</v>
      </c>
      <c r="Z70" s="77" t="str">
        <f t="shared" si="0"/>
        <v/>
      </c>
      <c r="AA70" s="78"/>
      <c r="AB70" s="88"/>
      <c r="AC70" s="79" t="str">
        <f t="shared" si="1"/>
        <v/>
      </c>
      <c r="AD70" s="80" t="str">
        <f t="shared" si="2"/>
        <v/>
      </c>
    </row>
    <row r="71" spans="2:30" hidden="1" x14ac:dyDescent="0.25">
      <c r="B71" s="58" t="s">
        <v>111</v>
      </c>
      <c r="E71" s="58" t="s">
        <v>9</v>
      </c>
      <c r="F71" s="87" t="s">
        <v>9</v>
      </c>
      <c r="H71" s="58" t="s">
        <v>111</v>
      </c>
      <c r="J71" s="59"/>
      <c r="K71" s="75" t="s">
        <v>8</v>
      </c>
      <c r="L71" s="75" t="s">
        <v>9</v>
      </c>
      <c r="N71" s="58" t="s">
        <v>138</v>
      </c>
      <c r="Q71" s="75" t="s">
        <v>166</v>
      </c>
      <c r="R71" s="75">
        <v>10</v>
      </c>
      <c r="T71" s="58" t="s">
        <v>52</v>
      </c>
      <c r="W71" s="28"/>
      <c r="X71" s="75">
        <v>3</v>
      </c>
      <c r="Z71" s="77" t="str">
        <f t="shared" si="0"/>
        <v/>
      </c>
      <c r="AA71" s="78"/>
      <c r="AB71" s="88"/>
      <c r="AC71" s="79" t="str">
        <f t="shared" si="1"/>
        <v/>
      </c>
      <c r="AD71" s="80" t="str">
        <f t="shared" si="2"/>
        <v/>
      </c>
    </row>
    <row r="72" spans="2:30" hidden="1" x14ac:dyDescent="0.25">
      <c r="B72" s="58" t="s">
        <v>112</v>
      </c>
      <c r="E72" s="58" t="s">
        <v>9</v>
      </c>
      <c r="F72" s="87" t="s">
        <v>9</v>
      </c>
      <c r="H72" s="58" t="s">
        <v>112</v>
      </c>
      <c r="J72" s="59"/>
      <c r="K72" s="75" t="s">
        <v>8</v>
      </c>
      <c r="L72" s="75" t="s">
        <v>9</v>
      </c>
      <c r="N72" s="58" t="s">
        <v>139</v>
      </c>
      <c r="Q72" s="75" t="s">
        <v>9</v>
      </c>
      <c r="R72" s="75"/>
      <c r="T72" s="58" t="s">
        <v>53</v>
      </c>
      <c r="W72" s="28"/>
      <c r="X72" s="75">
        <v>1</v>
      </c>
      <c r="Z72" s="77" t="str">
        <f t="shared" si="0"/>
        <v/>
      </c>
      <c r="AA72" s="78"/>
      <c r="AB72" s="88"/>
      <c r="AC72" s="79" t="str">
        <f t="shared" si="1"/>
        <v/>
      </c>
      <c r="AD72" s="80" t="str">
        <f t="shared" si="2"/>
        <v/>
      </c>
    </row>
    <row r="73" spans="2:30" hidden="1" x14ac:dyDescent="0.25">
      <c r="B73" s="58" t="s">
        <v>125</v>
      </c>
      <c r="E73" s="58" t="s">
        <v>7</v>
      </c>
      <c r="F73" s="87">
        <v>10</v>
      </c>
      <c r="H73" s="58" t="s">
        <v>113</v>
      </c>
      <c r="J73" s="59"/>
      <c r="K73" s="75" t="s">
        <v>8</v>
      </c>
      <c r="L73" s="75">
        <v>37.5</v>
      </c>
      <c r="N73" s="58" t="s">
        <v>171</v>
      </c>
      <c r="Q73" s="75" t="s">
        <v>170</v>
      </c>
      <c r="R73" s="75">
        <v>10</v>
      </c>
      <c r="T73" s="58" t="s">
        <v>54</v>
      </c>
      <c r="W73" s="28"/>
      <c r="X73" s="75">
        <v>1</v>
      </c>
      <c r="Z73" s="77" t="str">
        <f t="shared" si="0"/>
        <v/>
      </c>
      <c r="AA73" s="78"/>
      <c r="AB73" s="88"/>
      <c r="AC73" s="79" t="str">
        <f t="shared" si="1"/>
        <v/>
      </c>
      <c r="AD73" s="80" t="str">
        <f t="shared" si="2"/>
        <v/>
      </c>
    </row>
    <row r="74" spans="2:30" hidden="1" x14ac:dyDescent="0.25">
      <c r="B74" s="58" t="s">
        <v>124</v>
      </c>
      <c r="E74" s="58" t="s">
        <v>8</v>
      </c>
      <c r="F74" s="87">
        <v>37.5</v>
      </c>
      <c r="H74" s="58" t="s">
        <v>16</v>
      </c>
      <c r="J74" s="59"/>
      <c r="K74" s="75" t="s">
        <v>8</v>
      </c>
      <c r="L74" s="75">
        <v>37.5</v>
      </c>
      <c r="N74" s="58" t="s">
        <v>169</v>
      </c>
      <c r="Q74" s="75" t="s">
        <v>170</v>
      </c>
      <c r="R74" s="75">
        <v>15</v>
      </c>
      <c r="T74" s="58" t="s">
        <v>55</v>
      </c>
      <c r="W74" s="28"/>
      <c r="X74" s="75">
        <v>4</v>
      </c>
      <c r="Z74" s="77" t="str">
        <f t="shared" si="0"/>
        <v/>
      </c>
      <c r="AA74" s="78"/>
      <c r="AB74" s="88"/>
      <c r="AC74" s="79" t="str">
        <f t="shared" si="1"/>
        <v/>
      </c>
      <c r="AD74" s="80" t="str">
        <f t="shared" si="2"/>
        <v/>
      </c>
    </row>
    <row r="75" spans="2:30" hidden="1" x14ac:dyDescent="0.25">
      <c r="B75" s="58" t="s">
        <v>123</v>
      </c>
      <c r="E75" s="58" t="s">
        <v>7</v>
      </c>
      <c r="F75" s="87">
        <v>10</v>
      </c>
      <c r="H75" s="58" t="s">
        <v>114</v>
      </c>
      <c r="J75" s="59"/>
      <c r="K75" s="75" t="s">
        <v>8</v>
      </c>
      <c r="L75" s="75">
        <v>37.5</v>
      </c>
      <c r="N75" s="58" t="s">
        <v>168</v>
      </c>
      <c r="Q75" s="89" t="s">
        <v>188</v>
      </c>
      <c r="R75" s="75" t="s">
        <v>182</v>
      </c>
      <c r="T75" s="58" t="s">
        <v>56</v>
      </c>
      <c r="W75" s="28"/>
      <c r="X75" s="75">
        <v>4</v>
      </c>
      <c r="Z75" s="77" t="str">
        <f t="shared" si="0"/>
        <v/>
      </c>
      <c r="AA75" s="78"/>
      <c r="AB75" s="88"/>
      <c r="AC75" s="79" t="str">
        <f t="shared" si="1"/>
        <v/>
      </c>
      <c r="AD75" s="80" t="str">
        <f t="shared" si="2"/>
        <v/>
      </c>
    </row>
    <row r="76" spans="2:30" hidden="1" x14ac:dyDescent="0.25">
      <c r="B76" s="58" t="s">
        <v>122</v>
      </c>
      <c r="E76" s="58" t="s">
        <v>8</v>
      </c>
      <c r="F76" s="87">
        <v>37.5</v>
      </c>
      <c r="H76" s="58" t="s">
        <v>115</v>
      </c>
      <c r="J76" s="59"/>
      <c r="K76" s="75" t="s">
        <v>8</v>
      </c>
      <c r="L76" s="75">
        <v>75</v>
      </c>
      <c r="N76" s="58" t="s">
        <v>140</v>
      </c>
      <c r="Q76" s="75" t="s">
        <v>172</v>
      </c>
      <c r="R76" s="75">
        <v>5</v>
      </c>
      <c r="T76" s="58" t="s">
        <v>57</v>
      </c>
      <c r="W76" s="28"/>
      <c r="X76" s="75">
        <v>6</v>
      </c>
      <c r="Z76" s="77" t="str">
        <f t="shared" si="0"/>
        <v/>
      </c>
      <c r="AA76" s="78"/>
      <c r="AB76" s="88"/>
      <c r="AC76" s="79" t="str">
        <f t="shared" si="1"/>
        <v/>
      </c>
      <c r="AD76" s="80" t="str">
        <f t="shared" si="2"/>
        <v/>
      </c>
    </row>
    <row r="77" spans="2:30" hidden="1" x14ac:dyDescent="0.25">
      <c r="B77" s="58" t="s">
        <v>126</v>
      </c>
      <c r="E77" s="58" t="s">
        <v>7</v>
      </c>
      <c r="F77" s="87">
        <v>10</v>
      </c>
      <c r="H77" s="58" t="s">
        <v>116</v>
      </c>
      <c r="J77" s="59"/>
      <c r="K77" s="75" t="s">
        <v>8</v>
      </c>
      <c r="L77" s="75">
        <v>75</v>
      </c>
      <c r="N77" s="58" t="s">
        <v>141</v>
      </c>
      <c r="Q77" s="75" t="s">
        <v>173</v>
      </c>
      <c r="R77" s="75">
        <v>3</v>
      </c>
      <c r="T77" s="58" t="s">
        <v>58</v>
      </c>
      <c r="W77" s="28"/>
      <c r="X77" s="75">
        <v>1</v>
      </c>
      <c r="Z77" s="77" t="str">
        <f t="shared" si="0"/>
        <v/>
      </c>
      <c r="AA77" s="78"/>
      <c r="AB77" s="88"/>
      <c r="AC77" s="79" t="str">
        <f t="shared" si="1"/>
        <v/>
      </c>
      <c r="AD77" s="80" t="str">
        <f t="shared" si="2"/>
        <v/>
      </c>
    </row>
    <row r="78" spans="2:30" hidden="1" x14ac:dyDescent="0.25">
      <c r="B78" s="58" t="s">
        <v>127</v>
      </c>
      <c r="E78" s="58" t="s">
        <v>8</v>
      </c>
      <c r="F78" s="87">
        <v>37.5</v>
      </c>
      <c r="H78" s="58" t="s">
        <v>117</v>
      </c>
      <c r="J78" s="59"/>
      <c r="K78" s="75" t="s">
        <v>8</v>
      </c>
      <c r="L78" s="75">
        <v>75</v>
      </c>
      <c r="N78" s="58" t="s">
        <v>93</v>
      </c>
      <c r="Q78" s="75" t="s">
        <v>174</v>
      </c>
      <c r="R78" s="75">
        <v>10</v>
      </c>
      <c r="T78" s="58" t="s">
        <v>59</v>
      </c>
      <c r="W78" s="28"/>
      <c r="X78" s="75">
        <v>4</v>
      </c>
      <c r="Z78" s="77" t="str">
        <f t="shared" si="0"/>
        <v/>
      </c>
      <c r="AA78" s="78"/>
      <c r="AB78" s="88"/>
      <c r="AC78" s="79" t="str">
        <f t="shared" si="1"/>
        <v/>
      </c>
      <c r="AD78" s="80" t="str">
        <f t="shared" si="2"/>
        <v/>
      </c>
    </row>
    <row r="79" spans="2:30" hidden="1" x14ac:dyDescent="0.25">
      <c r="B79" s="58" t="s">
        <v>128</v>
      </c>
      <c r="E79" s="58" t="s">
        <v>7</v>
      </c>
      <c r="F79" s="87">
        <v>20</v>
      </c>
      <c r="H79" s="58" t="s">
        <v>118</v>
      </c>
      <c r="J79" s="59"/>
      <c r="K79" s="75" t="s">
        <v>8</v>
      </c>
      <c r="L79" s="75">
        <v>75</v>
      </c>
      <c r="N79" s="58" t="s">
        <v>142</v>
      </c>
      <c r="Q79" s="75" t="s">
        <v>166</v>
      </c>
      <c r="R79" s="75">
        <v>10</v>
      </c>
      <c r="T79" s="58" t="s">
        <v>60</v>
      </c>
      <c r="W79" s="28"/>
      <c r="X79" s="75">
        <v>1</v>
      </c>
      <c r="Z79" s="77" t="str">
        <f t="shared" si="0"/>
        <v/>
      </c>
      <c r="AA79" s="78"/>
      <c r="AB79" s="88"/>
      <c r="AC79" s="79" t="str">
        <f t="shared" si="1"/>
        <v/>
      </c>
      <c r="AD79" s="80" t="str">
        <f t="shared" si="2"/>
        <v/>
      </c>
    </row>
    <row r="80" spans="2:30" hidden="1" x14ac:dyDescent="0.25">
      <c r="B80" s="58" t="s">
        <v>129</v>
      </c>
      <c r="E80" s="58" t="s">
        <v>8</v>
      </c>
      <c r="F80" s="87">
        <v>75</v>
      </c>
      <c r="H80" s="58" t="s">
        <v>119</v>
      </c>
      <c r="J80" s="59"/>
      <c r="K80" s="75"/>
      <c r="L80" s="75" t="s">
        <v>9</v>
      </c>
      <c r="N80" s="58" t="s">
        <v>143</v>
      </c>
      <c r="Q80" s="75" t="s">
        <v>166</v>
      </c>
      <c r="R80" s="75">
        <v>10</v>
      </c>
      <c r="T80" s="58" t="s">
        <v>61</v>
      </c>
      <c r="W80" s="28"/>
      <c r="X80" s="75">
        <v>5</v>
      </c>
      <c r="Z80" s="77" t="str">
        <f t="shared" si="0"/>
        <v/>
      </c>
      <c r="AA80" s="78"/>
      <c r="AB80" s="88"/>
      <c r="AC80" s="79" t="str">
        <f t="shared" si="1"/>
        <v/>
      </c>
      <c r="AD80" s="80" t="str">
        <f t="shared" si="2"/>
        <v/>
      </c>
    </row>
    <row r="81" spans="2:30" hidden="1" x14ac:dyDescent="0.25">
      <c r="B81" s="58" t="s">
        <v>130</v>
      </c>
      <c r="E81" s="58" t="s">
        <v>7</v>
      </c>
      <c r="F81" s="87">
        <v>20</v>
      </c>
      <c r="H81" s="58" t="s">
        <v>120</v>
      </c>
      <c r="J81" s="59"/>
      <c r="K81" s="75"/>
      <c r="L81" s="75" t="s">
        <v>9</v>
      </c>
      <c r="N81" s="58" t="s">
        <v>144</v>
      </c>
      <c r="Q81" s="75" t="s">
        <v>175</v>
      </c>
      <c r="R81" s="75">
        <v>10</v>
      </c>
      <c r="T81" s="58" t="s">
        <v>62</v>
      </c>
      <c r="W81" s="28"/>
      <c r="X81" s="75">
        <v>6</v>
      </c>
      <c r="Z81" s="77" t="str">
        <f t="shared" si="0"/>
        <v/>
      </c>
      <c r="AA81" s="78"/>
      <c r="AB81" s="88"/>
      <c r="AC81" s="79" t="str">
        <f t="shared" si="1"/>
        <v/>
      </c>
      <c r="AD81" s="80" t="str">
        <f t="shared" si="2"/>
        <v/>
      </c>
    </row>
    <row r="82" spans="2:30" hidden="1" x14ac:dyDescent="0.25">
      <c r="B82" s="58" t="s">
        <v>131</v>
      </c>
      <c r="E82" s="58" t="s">
        <v>8</v>
      </c>
      <c r="F82" s="87">
        <v>75</v>
      </c>
      <c r="H82" s="60" t="s">
        <v>121</v>
      </c>
      <c r="I82" s="61"/>
      <c r="J82" s="62"/>
      <c r="K82" s="81"/>
      <c r="L82" s="81" t="s">
        <v>9</v>
      </c>
      <c r="N82" s="58" t="s">
        <v>145</v>
      </c>
      <c r="Q82" s="75" t="s">
        <v>9</v>
      </c>
      <c r="R82" s="75"/>
      <c r="T82" s="58" t="s">
        <v>63</v>
      </c>
      <c r="W82" s="28"/>
      <c r="X82" s="75">
        <v>1</v>
      </c>
      <c r="Z82" s="77" t="str">
        <f t="shared" si="0"/>
        <v/>
      </c>
      <c r="AA82" s="78"/>
      <c r="AB82" s="88"/>
      <c r="AC82" s="79" t="str">
        <f t="shared" si="1"/>
        <v/>
      </c>
      <c r="AD82" s="80" t="str">
        <f t="shared" si="2"/>
        <v/>
      </c>
    </row>
    <row r="83" spans="2:30" hidden="1" x14ac:dyDescent="0.25">
      <c r="B83" s="58" t="s">
        <v>132</v>
      </c>
      <c r="E83" s="58" t="s">
        <v>7</v>
      </c>
      <c r="F83" s="87">
        <v>20</v>
      </c>
      <c r="K83" s="28"/>
      <c r="L83" s="28"/>
      <c r="N83" s="58" t="s">
        <v>146</v>
      </c>
      <c r="Q83" s="75" t="s">
        <v>176</v>
      </c>
      <c r="R83" s="75">
        <v>17.5</v>
      </c>
      <c r="T83" s="58" t="s">
        <v>64</v>
      </c>
      <c r="W83" s="28"/>
      <c r="X83" s="75">
        <v>3</v>
      </c>
      <c r="Z83" s="77" t="str">
        <f t="shared" si="0"/>
        <v/>
      </c>
      <c r="AA83" s="78"/>
      <c r="AB83" s="88"/>
      <c r="AC83" s="79" t="str">
        <f t="shared" si="1"/>
        <v/>
      </c>
      <c r="AD83" s="80" t="str">
        <f t="shared" si="2"/>
        <v/>
      </c>
    </row>
    <row r="84" spans="2:30" hidden="1" x14ac:dyDescent="0.25">
      <c r="B84" s="58" t="s">
        <v>133</v>
      </c>
      <c r="E84" s="58" t="s">
        <v>8</v>
      </c>
      <c r="F84" s="87">
        <v>75</v>
      </c>
      <c r="K84" s="28"/>
      <c r="L84" s="28"/>
      <c r="N84" s="58" t="s">
        <v>147</v>
      </c>
      <c r="Q84" s="75" t="s">
        <v>177</v>
      </c>
      <c r="R84" s="75">
        <v>10</v>
      </c>
      <c r="T84" s="58" t="s">
        <v>65</v>
      </c>
      <c r="W84" s="28"/>
      <c r="X84" s="75">
        <v>1</v>
      </c>
      <c r="Z84" s="77" t="str">
        <f t="shared" si="0"/>
        <v/>
      </c>
      <c r="AA84" s="78"/>
      <c r="AB84" s="88"/>
      <c r="AC84" s="79" t="str">
        <f t="shared" si="1"/>
        <v/>
      </c>
      <c r="AD84" s="80" t="str">
        <f t="shared" si="2"/>
        <v/>
      </c>
    </row>
    <row r="85" spans="2:30" hidden="1" x14ac:dyDescent="0.25">
      <c r="B85" s="58" t="s">
        <v>134</v>
      </c>
      <c r="E85" s="58" t="s">
        <v>7</v>
      </c>
      <c r="F85" s="87">
        <v>20</v>
      </c>
      <c r="K85" s="28"/>
      <c r="L85" s="28"/>
      <c r="N85" s="58" t="s">
        <v>17</v>
      </c>
      <c r="Q85" s="75" t="s">
        <v>166</v>
      </c>
      <c r="R85" s="75">
        <v>10</v>
      </c>
      <c r="T85" s="58" t="s">
        <v>66</v>
      </c>
      <c r="W85" s="28"/>
      <c r="X85" s="75">
        <v>3</v>
      </c>
      <c r="Z85" s="77" t="str">
        <f t="shared" si="0"/>
        <v/>
      </c>
      <c r="AA85" s="78"/>
      <c r="AB85" s="88"/>
      <c r="AC85" s="79" t="str">
        <f t="shared" si="1"/>
        <v/>
      </c>
      <c r="AD85" s="80" t="str">
        <f t="shared" si="2"/>
        <v/>
      </c>
    </row>
    <row r="86" spans="2:30" hidden="1" x14ac:dyDescent="0.25">
      <c r="B86" s="58" t="s">
        <v>135</v>
      </c>
      <c r="E86" s="58" t="s">
        <v>8</v>
      </c>
      <c r="F86" s="87">
        <v>75</v>
      </c>
      <c r="K86" s="28"/>
      <c r="L86" s="28"/>
      <c r="N86" s="58" t="s">
        <v>148</v>
      </c>
      <c r="Q86" s="75" t="s">
        <v>9</v>
      </c>
      <c r="R86" s="75"/>
      <c r="T86" s="58" t="s">
        <v>83</v>
      </c>
      <c r="W86" s="28"/>
      <c r="X86" s="75">
        <v>6</v>
      </c>
      <c r="Z86" s="77" t="str">
        <f t="shared" si="0"/>
        <v/>
      </c>
      <c r="AA86" s="78"/>
      <c r="AB86" s="88"/>
      <c r="AC86" s="79" t="str">
        <f t="shared" si="1"/>
        <v/>
      </c>
      <c r="AD86" s="80" t="str">
        <f t="shared" si="2"/>
        <v/>
      </c>
    </row>
    <row r="87" spans="2:30" hidden="1" x14ac:dyDescent="0.25">
      <c r="B87" s="58" t="s">
        <v>119</v>
      </c>
      <c r="E87" s="58" t="s">
        <v>9</v>
      </c>
      <c r="F87" s="87" t="s">
        <v>9</v>
      </c>
      <c r="K87" s="28" t="s">
        <v>30</v>
      </c>
      <c r="L87" s="28" t="s">
        <v>30</v>
      </c>
      <c r="N87" s="58" t="s">
        <v>149</v>
      </c>
      <c r="Q87" s="75" t="s">
        <v>166</v>
      </c>
      <c r="R87" s="75">
        <v>10</v>
      </c>
      <c r="T87" s="58" t="s">
        <v>68</v>
      </c>
      <c r="W87" s="28"/>
      <c r="X87" s="75">
        <v>3</v>
      </c>
      <c r="Z87" s="77" t="str">
        <f t="shared" si="0"/>
        <v/>
      </c>
      <c r="AA87" s="78"/>
      <c r="AB87" s="88"/>
      <c r="AC87" s="79" t="str">
        <f t="shared" si="1"/>
        <v/>
      </c>
      <c r="AD87" s="80" t="str">
        <f t="shared" si="2"/>
        <v/>
      </c>
    </row>
    <row r="88" spans="2:30" hidden="1" x14ac:dyDescent="0.25">
      <c r="B88" s="58" t="s">
        <v>120</v>
      </c>
      <c r="E88" s="58" t="s">
        <v>9</v>
      </c>
      <c r="F88" s="87" t="s">
        <v>9</v>
      </c>
      <c r="K88" s="28" t="s">
        <v>30</v>
      </c>
      <c r="L88" s="28" t="s">
        <v>30</v>
      </c>
      <c r="N88" s="58" t="s">
        <v>94</v>
      </c>
      <c r="Q88" s="75" t="s">
        <v>9</v>
      </c>
      <c r="R88" s="75"/>
      <c r="T88" s="58" t="s">
        <v>69</v>
      </c>
      <c r="W88" s="28"/>
      <c r="X88" s="75">
        <v>5</v>
      </c>
      <c r="Z88" s="77" t="str">
        <f t="shared" si="0"/>
        <v/>
      </c>
      <c r="AA88" s="78"/>
      <c r="AB88" s="88"/>
      <c r="AC88" s="79" t="str">
        <f t="shared" si="1"/>
        <v/>
      </c>
      <c r="AD88" s="80" t="str">
        <f t="shared" si="2"/>
        <v/>
      </c>
    </row>
    <row r="89" spans="2:30" hidden="1" x14ac:dyDescent="0.25">
      <c r="B89" s="60" t="s">
        <v>121</v>
      </c>
      <c r="C89" s="61"/>
      <c r="D89" s="61"/>
      <c r="E89" s="60" t="s">
        <v>9</v>
      </c>
      <c r="F89" s="90" t="s">
        <v>9</v>
      </c>
      <c r="K89" s="28" t="s">
        <v>30</v>
      </c>
      <c r="L89" s="28" t="s">
        <v>30</v>
      </c>
      <c r="N89" s="58" t="s">
        <v>150</v>
      </c>
      <c r="Q89" s="75" t="s">
        <v>166</v>
      </c>
      <c r="R89" s="75">
        <v>20</v>
      </c>
      <c r="T89" s="58" t="s">
        <v>72</v>
      </c>
      <c r="W89" s="28"/>
      <c r="X89" s="75">
        <v>1</v>
      </c>
      <c r="Z89" s="77" t="str">
        <f t="shared" si="0"/>
        <v/>
      </c>
      <c r="AA89" s="78"/>
      <c r="AB89" s="88"/>
      <c r="AC89" s="79" t="str">
        <f t="shared" si="1"/>
        <v/>
      </c>
      <c r="AD89" s="80" t="str">
        <f t="shared" si="2"/>
        <v/>
      </c>
    </row>
    <row r="90" spans="2:30" hidden="1" x14ac:dyDescent="0.25">
      <c r="B90" s="27" t="s">
        <v>30</v>
      </c>
      <c r="E90" s="27" t="s">
        <v>30</v>
      </c>
      <c r="F90" s="27" t="s">
        <v>30</v>
      </c>
      <c r="H90" s="27" t="s">
        <v>30</v>
      </c>
      <c r="K90" s="28" t="s">
        <v>30</v>
      </c>
      <c r="L90" s="28" t="s">
        <v>30</v>
      </c>
      <c r="N90" s="58" t="s">
        <v>151</v>
      </c>
      <c r="Q90" s="75" t="s">
        <v>166</v>
      </c>
      <c r="R90" s="75">
        <v>10</v>
      </c>
      <c r="T90" s="58" t="s">
        <v>71</v>
      </c>
      <c r="W90" s="28"/>
      <c r="X90" s="75">
        <v>5</v>
      </c>
      <c r="Z90" s="77" t="str">
        <f t="shared" si="0"/>
        <v/>
      </c>
      <c r="AA90" s="78"/>
      <c r="AB90" s="88"/>
      <c r="AC90" s="79" t="str">
        <f t="shared" si="1"/>
        <v/>
      </c>
      <c r="AD90" s="80" t="str">
        <f t="shared" si="2"/>
        <v/>
      </c>
    </row>
    <row r="91" spans="2:30" hidden="1" x14ac:dyDescent="0.25">
      <c r="B91" s="27" t="s">
        <v>30</v>
      </c>
      <c r="E91" s="27" t="s">
        <v>30</v>
      </c>
      <c r="F91" s="27" t="s">
        <v>30</v>
      </c>
      <c r="H91" s="27" t="s">
        <v>30</v>
      </c>
      <c r="K91" s="28" t="s">
        <v>30</v>
      </c>
      <c r="L91" s="28" t="s">
        <v>30</v>
      </c>
      <c r="N91" s="58" t="s">
        <v>152</v>
      </c>
      <c r="Q91" s="75" t="s">
        <v>166</v>
      </c>
      <c r="R91" s="75">
        <v>10</v>
      </c>
      <c r="T91" s="58" t="s">
        <v>73</v>
      </c>
      <c r="W91" s="28"/>
      <c r="X91" s="75">
        <v>3</v>
      </c>
      <c r="Z91" s="77" t="str">
        <f t="shared" si="0"/>
        <v/>
      </c>
      <c r="AA91" s="78"/>
      <c r="AB91" s="88"/>
      <c r="AC91" s="79" t="str">
        <f t="shared" si="1"/>
        <v/>
      </c>
      <c r="AD91" s="80" t="str">
        <f t="shared" si="2"/>
        <v/>
      </c>
    </row>
    <row r="92" spans="2:30" hidden="1" x14ac:dyDescent="0.25">
      <c r="B92" s="27" t="s">
        <v>30</v>
      </c>
      <c r="E92" s="27" t="s">
        <v>30</v>
      </c>
      <c r="F92" s="27" t="s">
        <v>30</v>
      </c>
      <c r="H92" s="27" t="s">
        <v>30</v>
      </c>
      <c r="K92" s="28" t="s">
        <v>30</v>
      </c>
      <c r="L92" s="28" t="s">
        <v>30</v>
      </c>
      <c r="N92" s="58" t="s">
        <v>153</v>
      </c>
      <c r="Q92" s="75" t="s">
        <v>166</v>
      </c>
      <c r="R92" s="75">
        <v>10</v>
      </c>
      <c r="T92" s="58" t="s">
        <v>74</v>
      </c>
      <c r="W92" s="28"/>
      <c r="X92" s="75">
        <v>1</v>
      </c>
      <c r="Z92" s="77" t="str">
        <f t="shared" si="0"/>
        <v/>
      </c>
      <c r="AA92" s="78"/>
      <c r="AB92" s="88"/>
      <c r="AC92" s="79" t="str">
        <f t="shared" si="1"/>
        <v/>
      </c>
      <c r="AD92" s="80" t="str">
        <f t="shared" si="2"/>
        <v/>
      </c>
    </row>
    <row r="93" spans="2:30" hidden="1" x14ac:dyDescent="0.25">
      <c r="B93" s="27" t="s">
        <v>30</v>
      </c>
      <c r="E93" s="27" t="s">
        <v>30</v>
      </c>
      <c r="F93" s="27" t="s">
        <v>30</v>
      </c>
      <c r="H93" s="27" t="s">
        <v>30</v>
      </c>
      <c r="K93" s="28" t="s">
        <v>30</v>
      </c>
      <c r="L93" s="28" t="s">
        <v>30</v>
      </c>
      <c r="N93" s="58" t="s">
        <v>156</v>
      </c>
      <c r="Q93" s="75" t="s">
        <v>166</v>
      </c>
      <c r="R93" s="75">
        <v>10</v>
      </c>
      <c r="T93" s="58" t="s">
        <v>75</v>
      </c>
      <c r="W93" s="28"/>
      <c r="X93" s="75">
        <v>3</v>
      </c>
      <c r="Z93" s="77" t="str">
        <f t="shared" si="0"/>
        <v/>
      </c>
      <c r="AA93" s="78"/>
      <c r="AB93" s="88"/>
      <c r="AC93" s="79" t="str">
        <f t="shared" si="1"/>
        <v/>
      </c>
      <c r="AD93" s="80" t="str">
        <f t="shared" si="2"/>
        <v/>
      </c>
    </row>
    <row r="94" spans="2:30" hidden="1" x14ac:dyDescent="0.25">
      <c r="B94" s="27" t="s">
        <v>30</v>
      </c>
      <c r="E94" s="27" t="s">
        <v>30</v>
      </c>
      <c r="F94" s="27" t="s">
        <v>30</v>
      </c>
      <c r="H94" s="27" t="s">
        <v>30</v>
      </c>
      <c r="K94" s="28" t="s">
        <v>30</v>
      </c>
      <c r="L94" s="28" t="s">
        <v>30</v>
      </c>
      <c r="N94" s="58" t="s">
        <v>154</v>
      </c>
      <c r="Q94" s="75" t="s">
        <v>166</v>
      </c>
      <c r="R94" s="75">
        <v>10</v>
      </c>
      <c r="T94" s="58" t="s">
        <v>76</v>
      </c>
      <c r="V94" s="28"/>
      <c r="W94" s="28"/>
      <c r="X94" s="75">
        <v>2</v>
      </c>
      <c r="Z94" s="77" t="str">
        <f t="shared" si="0"/>
        <v/>
      </c>
      <c r="AA94" s="78"/>
      <c r="AB94" s="88"/>
      <c r="AC94" s="79" t="str">
        <f t="shared" si="1"/>
        <v/>
      </c>
      <c r="AD94" s="80" t="str">
        <f t="shared" si="2"/>
        <v/>
      </c>
    </row>
    <row r="95" spans="2:30" hidden="1" x14ac:dyDescent="0.25">
      <c r="B95" s="27" t="s">
        <v>30</v>
      </c>
      <c r="E95" s="27" t="s">
        <v>30</v>
      </c>
      <c r="F95" s="27" t="s">
        <v>30</v>
      </c>
      <c r="H95" s="27" t="s">
        <v>30</v>
      </c>
      <c r="K95" s="28" t="s">
        <v>30</v>
      </c>
      <c r="L95" s="28" t="s">
        <v>30</v>
      </c>
      <c r="N95" s="58" t="s">
        <v>155</v>
      </c>
      <c r="Q95" s="75" t="s">
        <v>170</v>
      </c>
      <c r="R95" s="75">
        <v>10</v>
      </c>
      <c r="T95" s="58" t="s">
        <v>77</v>
      </c>
      <c r="V95" s="28"/>
      <c r="W95" s="28"/>
      <c r="X95" s="75">
        <v>4</v>
      </c>
      <c r="Z95" s="77" t="str">
        <f t="shared" si="0"/>
        <v/>
      </c>
      <c r="AA95" s="78"/>
      <c r="AB95" s="88"/>
      <c r="AC95" s="79" t="str">
        <f t="shared" si="1"/>
        <v/>
      </c>
      <c r="AD95" s="80" t="str">
        <f t="shared" si="2"/>
        <v/>
      </c>
    </row>
    <row r="96" spans="2:30" hidden="1" x14ac:dyDescent="0.25">
      <c r="B96" s="27" t="s">
        <v>30</v>
      </c>
      <c r="E96" s="27" t="s">
        <v>30</v>
      </c>
      <c r="F96" s="27" t="s">
        <v>30</v>
      </c>
      <c r="H96" s="27" t="s">
        <v>30</v>
      </c>
      <c r="K96" s="28" t="s">
        <v>30</v>
      </c>
      <c r="L96" s="28" t="s">
        <v>30</v>
      </c>
      <c r="N96" s="58" t="s">
        <v>157</v>
      </c>
      <c r="Q96" s="75" t="s">
        <v>166</v>
      </c>
      <c r="R96" s="75">
        <v>5</v>
      </c>
      <c r="T96" s="58" t="s">
        <v>70</v>
      </c>
      <c r="W96" s="28"/>
      <c r="X96" s="75">
        <v>4</v>
      </c>
      <c r="Z96" s="77" t="str">
        <f t="shared" si="0"/>
        <v/>
      </c>
      <c r="AA96" s="78"/>
      <c r="AB96" s="88"/>
      <c r="AC96" s="79" t="str">
        <f t="shared" si="1"/>
        <v/>
      </c>
      <c r="AD96" s="80" t="str">
        <f t="shared" si="2"/>
        <v/>
      </c>
    </row>
    <row r="97" spans="2:30" hidden="1" x14ac:dyDescent="0.25">
      <c r="B97" s="27" t="s">
        <v>30</v>
      </c>
      <c r="E97" s="27" t="s">
        <v>30</v>
      </c>
      <c r="F97" s="27" t="s">
        <v>30</v>
      </c>
      <c r="H97" s="27" t="s">
        <v>30</v>
      </c>
      <c r="K97" s="28" t="s">
        <v>30</v>
      </c>
      <c r="L97" s="28" t="s">
        <v>30</v>
      </c>
      <c r="N97" s="58" t="s">
        <v>13</v>
      </c>
      <c r="Q97" s="75" t="s">
        <v>166</v>
      </c>
      <c r="R97" s="75">
        <v>10</v>
      </c>
      <c r="T97" s="58" t="s">
        <v>78</v>
      </c>
      <c r="V97" s="28"/>
      <c r="W97" s="28"/>
      <c r="X97" s="75">
        <v>6</v>
      </c>
      <c r="Z97" s="77" t="str">
        <f t="shared" si="0"/>
        <v/>
      </c>
      <c r="AA97" s="78"/>
      <c r="AB97" s="88"/>
      <c r="AC97" s="79" t="str">
        <f t="shared" si="1"/>
        <v/>
      </c>
      <c r="AD97" s="80" t="str">
        <f t="shared" si="2"/>
        <v/>
      </c>
    </row>
    <row r="98" spans="2:30" hidden="1" x14ac:dyDescent="0.25">
      <c r="B98" s="27" t="s">
        <v>30</v>
      </c>
      <c r="E98" s="27" t="s">
        <v>30</v>
      </c>
      <c r="F98" s="27" t="s">
        <v>30</v>
      </c>
      <c r="H98" s="27" t="s">
        <v>30</v>
      </c>
      <c r="K98" s="28" t="s">
        <v>30</v>
      </c>
      <c r="L98" s="28" t="s">
        <v>30</v>
      </c>
      <c r="N98" s="58" t="s">
        <v>158</v>
      </c>
      <c r="Q98" s="75" t="s">
        <v>166</v>
      </c>
      <c r="R98" s="75">
        <v>10</v>
      </c>
      <c r="T98" s="58" t="s">
        <v>79</v>
      </c>
      <c r="V98" s="28"/>
      <c r="W98" s="28"/>
      <c r="X98" s="75">
        <v>1</v>
      </c>
      <c r="Z98" s="77" t="str">
        <f t="shared" si="0"/>
        <v/>
      </c>
      <c r="AA98" s="78"/>
      <c r="AB98" s="88"/>
      <c r="AC98" s="79" t="str">
        <f t="shared" si="1"/>
        <v/>
      </c>
      <c r="AD98" s="80" t="str">
        <f t="shared" si="2"/>
        <v/>
      </c>
    </row>
    <row r="99" spans="2:30" hidden="1" x14ac:dyDescent="0.25">
      <c r="B99" s="27" t="s">
        <v>30</v>
      </c>
      <c r="E99" s="27" t="s">
        <v>30</v>
      </c>
      <c r="F99" s="27" t="s">
        <v>30</v>
      </c>
      <c r="H99" s="27" t="s">
        <v>30</v>
      </c>
      <c r="K99" s="28" t="s">
        <v>30</v>
      </c>
      <c r="L99" s="28" t="s">
        <v>30</v>
      </c>
      <c r="N99" s="58" t="s">
        <v>14</v>
      </c>
      <c r="Q99" s="75" t="s">
        <v>178</v>
      </c>
      <c r="R99" s="75">
        <v>3</v>
      </c>
      <c r="T99" s="58" t="s">
        <v>67</v>
      </c>
      <c r="W99" s="28"/>
      <c r="X99" s="75">
        <v>0</v>
      </c>
      <c r="Z99" s="77" t="str">
        <f t="shared" si="0"/>
        <v/>
      </c>
      <c r="AA99" s="78"/>
      <c r="AB99" s="88"/>
      <c r="AC99" s="79" t="str">
        <f t="shared" si="1"/>
        <v/>
      </c>
      <c r="AD99" s="80" t="str">
        <f t="shared" si="2"/>
        <v/>
      </c>
    </row>
    <row r="100" spans="2:30" hidden="1" x14ac:dyDescent="0.25">
      <c r="B100" s="27" t="s">
        <v>30</v>
      </c>
      <c r="E100" s="27" t="s">
        <v>30</v>
      </c>
      <c r="F100" s="27" t="s">
        <v>30</v>
      </c>
      <c r="H100" s="27" t="s">
        <v>30</v>
      </c>
      <c r="K100" s="28" t="s">
        <v>30</v>
      </c>
      <c r="L100" s="28" t="s">
        <v>30</v>
      </c>
      <c r="N100" s="58" t="s">
        <v>179</v>
      </c>
      <c r="Q100" s="75" t="s">
        <v>180</v>
      </c>
      <c r="R100" s="75" t="s">
        <v>181</v>
      </c>
      <c r="T100" s="58" t="s">
        <v>80</v>
      </c>
      <c r="W100" s="28"/>
      <c r="X100" s="75">
        <v>3</v>
      </c>
      <c r="Z100" s="77" t="str">
        <f t="shared" si="0"/>
        <v/>
      </c>
      <c r="AA100" s="78"/>
      <c r="AB100" s="88"/>
      <c r="AC100" s="79" t="str">
        <f t="shared" si="1"/>
        <v/>
      </c>
      <c r="AD100" s="80" t="str">
        <f t="shared" si="2"/>
        <v/>
      </c>
    </row>
    <row r="101" spans="2:30" hidden="1" x14ac:dyDescent="0.25">
      <c r="B101" s="27" t="s">
        <v>30</v>
      </c>
      <c r="E101" s="27" t="s">
        <v>30</v>
      </c>
      <c r="F101" s="27" t="s">
        <v>30</v>
      </c>
      <c r="H101" s="27" t="s">
        <v>30</v>
      </c>
      <c r="K101" s="28" t="s">
        <v>30</v>
      </c>
      <c r="L101" s="28" t="s">
        <v>30</v>
      </c>
      <c r="N101" s="58" t="s">
        <v>159</v>
      </c>
      <c r="Q101" s="75" t="s">
        <v>166</v>
      </c>
      <c r="R101" s="75">
        <v>10</v>
      </c>
      <c r="T101" s="58" t="s">
        <v>81</v>
      </c>
      <c r="W101" s="28"/>
      <c r="X101" s="75">
        <v>4</v>
      </c>
      <c r="Z101" s="77" t="str">
        <f t="shared" si="0"/>
        <v/>
      </c>
      <c r="AA101" s="78"/>
      <c r="AB101" s="88"/>
      <c r="AC101" s="79" t="str">
        <f t="shared" si="1"/>
        <v/>
      </c>
      <c r="AD101" s="80" t="str">
        <f t="shared" si="2"/>
        <v/>
      </c>
    </row>
    <row r="102" spans="2:30" hidden="1" x14ac:dyDescent="0.25">
      <c r="B102" s="27" t="s">
        <v>30</v>
      </c>
      <c r="E102" s="27" t="s">
        <v>30</v>
      </c>
      <c r="F102" s="27" t="s">
        <v>30</v>
      </c>
      <c r="H102" s="27" t="s">
        <v>30</v>
      </c>
      <c r="K102" s="28" t="s">
        <v>30</v>
      </c>
      <c r="L102" s="28" t="s">
        <v>30</v>
      </c>
      <c r="N102" s="58" t="s">
        <v>160</v>
      </c>
      <c r="Q102" s="75" t="s">
        <v>9</v>
      </c>
      <c r="R102" s="75"/>
      <c r="T102" s="58" t="s">
        <v>82</v>
      </c>
      <c r="W102" s="28"/>
      <c r="X102" s="75">
        <v>6</v>
      </c>
      <c r="Z102" s="77" t="str">
        <f t="shared" si="0"/>
        <v/>
      </c>
      <c r="AA102" s="78"/>
      <c r="AB102" s="88"/>
      <c r="AC102" s="79" t="str">
        <f t="shared" si="1"/>
        <v/>
      </c>
      <c r="AD102" s="80" t="str">
        <f t="shared" si="2"/>
        <v/>
      </c>
    </row>
    <row r="103" spans="2:30" hidden="1" x14ac:dyDescent="0.25">
      <c r="B103" s="27" t="s">
        <v>30</v>
      </c>
      <c r="E103" s="27" t="s">
        <v>30</v>
      </c>
      <c r="F103" s="27" t="s">
        <v>30</v>
      </c>
      <c r="H103" s="27" t="s">
        <v>30</v>
      </c>
      <c r="K103" s="28" t="s">
        <v>30</v>
      </c>
      <c r="L103" s="28" t="s">
        <v>30</v>
      </c>
      <c r="N103" s="58" t="s">
        <v>161</v>
      </c>
      <c r="Q103" s="75" t="s">
        <v>9</v>
      </c>
      <c r="R103" s="75"/>
      <c r="T103" s="60"/>
      <c r="U103" s="61"/>
      <c r="V103" s="61"/>
      <c r="W103" s="91"/>
      <c r="X103" s="81"/>
      <c r="Z103" s="77" t="str">
        <f t="shared" si="0"/>
        <v/>
      </c>
      <c r="AA103" s="78"/>
      <c r="AB103" s="88"/>
      <c r="AC103" s="79" t="str">
        <f t="shared" si="1"/>
        <v/>
      </c>
      <c r="AD103" s="80" t="str">
        <f t="shared" si="2"/>
        <v/>
      </c>
    </row>
    <row r="104" spans="2:30" hidden="1" x14ac:dyDescent="0.25">
      <c r="B104" s="27" t="s">
        <v>30</v>
      </c>
      <c r="E104" s="27" t="s">
        <v>30</v>
      </c>
      <c r="F104" s="27" t="s">
        <v>30</v>
      </c>
      <c r="H104" s="27" t="s">
        <v>30</v>
      </c>
      <c r="K104" s="28" t="s">
        <v>30</v>
      </c>
      <c r="L104" s="28" t="s">
        <v>30</v>
      </c>
      <c r="N104" s="58" t="s">
        <v>162</v>
      </c>
      <c r="Q104" s="75" t="s">
        <v>9</v>
      </c>
      <c r="R104" s="75"/>
      <c r="W104" s="28"/>
      <c r="Z104" s="77" t="str">
        <f t="shared" si="0"/>
        <v/>
      </c>
      <c r="AA104" s="78"/>
      <c r="AB104" s="88"/>
      <c r="AC104" s="79" t="str">
        <f t="shared" si="1"/>
        <v/>
      </c>
      <c r="AD104" s="80" t="str">
        <f t="shared" si="2"/>
        <v/>
      </c>
    </row>
    <row r="105" spans="2:30" hidden="1" x14ac:dyDescent="0.25">
      <c r="B105" s="27" t="s">
        <v>30</v>
      </c>
      <c r="E105" s="27" t="s">
        <v>30</v>
      </c>
      <c r="F105" s="27" t="s">
        <v>30</v>
      </c>
      <c r="H105" s="27" t="s">
        <v>30</v>
      </c>
      <c r="K105" s="28" t="s">
        <v>30</v>
      </c>
      <c r="L105" s="28" t="s">
        <v>30</v>
      </c>
      <c r="N105" s="58" t="s">
        <v>163</v>
      </c>
      <c r="Q105" s="75" t="s">
        <v>166</v>
      </c>
      <c r="R105" s="75">
        <v>10</v>
      </c>
      <c r="W105" s="28"/>
      <c r="Z105" s="77" t="str">
        <f t="shared" si="0"/>
        <v/>
      </c>
      <c r="AA105" s="78"/>
      <c r="AB105" s="88"/>
      <c r="AC105" s="79" t="str">
        <f t="shared" si="1"/>
        <v/>
      </c>
      <c r="AD105" s="80" t="str">
        <f t="shared" si="2"/>
        <v/>
      </c>
    </row>
    <row r="106" spans="2:30" hidden="1" x14ac:dyDescent="0.25">
      <c r="B106" s="27" t="s">
        <v>30</v>
      </c>
      <c r="E106" s="27" t="s">
        <v>30</v>
      </c>
      <c r="F106" s="27" t="s">
        <v>30</v>
      </c>
      <c r="H106" s="27" t="s">
        <v>30</v>
      </c>
      <c r="K106" s="28" t="s">
        <v>30</v>
      </c>
      <c r="L106" s="28" t="s">
        <v>30</v>
      </c>
      <c r="N106" s="58" t="s">
        <v>189</v>
      </c>
      <c r="Q106" s="75" t="s">
        <v>183</v>
      </c>
      <c r="R106" s="75">
        <v>10</v>
      </c>
      <c r="W106" s="28"/>
      <c r="Z106" s="77" t="str">
        <f t="shared" si="0"/>
        <v/>
      </c>
      <c r="AA106" s="78"/>
      <c r="AB106" s="88"/>
      <c r="AC106" s="79" t="str">
        <f t="shared" si="1"/>
        <v/>
      </c>
      <c r="AD106" s="80" t="str">
        <f t="shared" si="2"/>
        <v/>
      </c>
    </row>
    <row r="107" spans="2:30" hidden="1" x14ac:dyDescent="0.25">
      <c r="B107" s="27" t="s">
        <v>30</v>
      </c>
      <c r="E107" s="27" t="s">
        <v>30</v>
      </c>
      <c r="F107" s="27" t="s">
        <v>30</v>
      </c>
      <c r="H107" s="27" t="s">
        <v>30</v>
      </c>
      <c r="K107" s="28" t="s">
        <v>30</v>
      </c>
      <c r="L107" s="28" t="s">
        <v>30</v>
      </c>
      <c r="N107" s="58" t="s">
        <v>190</v>
      </c>
      <c r="Q107" s="75" t="s">
        <v>184</v>
      </c>
      <c r="R107" s="75" t="s">
        <v>185</v>
      </c>
      <c r="W107" s="28"/>
      <c r="Z107" s="77" t="str">
        <f t="shared" si="0"/>
        <v/>
      </c>
      <c r="AA107" s="78"/>
      <c r="AB107" s="88"/>
      <c r="AC107" s="79" t="str">
        <f t="shared" si="1"/>
        <v/>
      </c>
      <c r="AD107" s="80" t="str">
        <f t="shared" si="2"/>
        <v/>
      </c>
    </row>
    <row r="108" spans="2:30" hidden="1" x14ac:dyDescent="0.25">
      <c r="B108" s="27" t="s">
        <v>30</v>
      </c>
      <c r="E108" s="27" t="s">
        <v>30</v>
      </c>
      <c r="F108" s="27" t="s">
        <v>30</v>
      </c>
      <c r="H108" s="27" t="s">
        <v>30</v>
      </c>
      <c r="K108" s="28" t="s">
        <v>30</v>
      </c>
      <c r="L108" s="28" t="s">
        <v>30</v>
      </c>
      <c r="N108" s="60"/>
      <c r="O108" s="61"/>
      <c r="P108" s="61"/>
      <c r="Q108" s="81"/>
      <c r="R108" s="75"/>
      <c r="W108" s="28"/>
      <c r="Z108" s="77" t="str">
        <f t="shared" si="0"/>
        <v/>
      </c>
      <c r="AA108" s="83"/>
      <c r="AB108" s="92"/>
      <c r="AC108" s="79" t="str">
        <f t="shared" si="1"/>
        <v/>
      </c>
      <c r="AD108" s="80" t="str">
        <f t="shared" si="2"/>
        <v/>
      </c>
    </row>
    <row r="109" spans="2:30" x14ac:dyDescent="0.25">
      <c r="W109" s="28"/>
    </row>
    <row r="110" spans="2:30" x14ac:dyDescent="0.25">
      <c r="W110" s="28"/>
    </row>
    <row r="111" spans="2:30" x14ac:dyDescent="0.25">
      <c r="W111" s="28"/>
    </row>
    <row r="112" spans="2:30" x14ac:dyDescent="0.25">
      <c r="W112" s="28"/>
    </row>
    <row r="113" spans="9:23" x14ac:dyDescent="0.25">
      <c r="W113" s="28"/>
    </row>
    <row r="114" spans="9:23" x14ac:dyDescent="0.25">
      <c r="W114" s="28"/>
    </row>
    <row r="115" spans="9:23" x14ac:dyDescent="0.25">
      <c r="W115" s="28"/>
    </row>
    <row r="116" spans="9:23" x14ac:dyDescent="0.25">
      <c r="W116" s="28"/>
    </row>
    <row r="126" spans="9:23" x14ac:dyDescent="0.25">
      <c r="I126" s="27" t="s">
        <v>30</v>
      </c>
      <c r="J126" s="27" t="s">
        <v>30</v>
      </c>
    </row>
  </sheetData>
  <sheetProtection password="CDF4" sheet="1" objects="1" scenarios="1"/>
  <mergeCells count="48">
    <mergeCell ref="J41:K41"/>
    <mergeCell ref="H42:I42"/>
    <mergeCell ref="H39:I39"/>
    <mergeCell ref="K6:L6"/>
    <mergeCell ref="H6:I6"/>
    <mergeCell ref="J42:K42"/>
    <mergeCell ref="J6:J7"/>
    <mergeCell ref="J39:K39"/>
    <mergeCell ref="H40:I40"/>
    <mergeCell ref="J40:K40"/>
    <mergeCell ref="H41:I41"/>
    <mergeCell ref="B38:B39"/>
    <mergeCell ref="C40:G40"/>
    <mergeCell ref="D6:G7"/>
    <mergeCell ref="F17:G17"/>
    <mergeCell ref="H21:H22"/>
    <mergeCell ref="C38:G39"/>
    <mergeCell ref="B6:C7"/>
    <mergeCell ref="B8:C9"/>
    <mergeCell ref="F14:G14"/>
    <mergeCell ref="F15:G15"/>
    <mergeCell ref="H38:K38"/>
    <mergeCell ref="F16:G16"/>
    <mergeCell ref="B21:D21"/>
    <mergeCell ref="E21:G21"/>
    <mergeCell ref="B29:D29"/>
    <mergeCell ref="E29:G29"/>
    <mergeCell ref="B48:C49"/>
    <mergeCell ref="D48:F49"/>
    <mergeCell ref="C41:G41"/>
    <mergeCell ref="C42:G42"/>
    <mergeCell ref="G48:G49"/>
    <mergeCell ref="J43:K43"/>
    <mergeCell ref="Z65:AD65"/>
    <mergeCell ref="B66:D66"/>
    <mergeCell ref="H66:J66"/>
    <mergeCell ref="N66:P66"/>
    <mergeCell ref="Z66:AB66"/>
    <mergeCell ref="B65:F65"/>
    <mergeCell ref="T65:X65"/>
    <mergeCell ref="H65:L65"/>
    <mergeCell ref="N65:R65"/>
    <mergeCell ref="B59:E59"/>
    <mergeCell ref="H43:I43"/>
    <mergeCell ref="B50:C51"/>
    <mergeCell ref="D50:F51"/>
    <mergeCell ref="G50:G51"/>
    <mergeCell ref="B46:F47"/>
  </mergeCells>
  <phoneticPr fontId="3" type="noConversion"/>
  <dataValidations disablePrompts="1" count="1">
    <dataValidation type="list" allowBlank="1" showInputMessage="1" showErrorMessage="1" sqref="L37:L43" xr:uid="{00000000-0002-0000-0200-000000000000}">
      <formula1>$T$67:$T$102</formula1>
    </dataValidation>
  </dataValidations>
  <pageMargins left="0.75" right="0.75" top="1" bottom="1" header="0.5" footer="0.5"/>
  <pageSetup paperSize="9" orientation="portrait" horizontalDpi="4294967293" r:id="rId1"/>
  <headerFooter alignWithMargins="0"/>
  <ignoredErrors>
    <ignoredError sqref="K9"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Drop Down 1">
              <controlPr defaultSize="0" autoLine="0" autoPict="0">
                <anchor moveWithCells="1">
                  <from>
                    <xdr:col>1</xdr:col>
                    <xdr:colOff>7620</xdr:colOff>
                    <xdr:row>13</xdr:row>
                    <xdr:rowOff>0</xdr:rowOff>
                  </from>
                  <to>
                    <xdr:col>5</xdr:col>
                    <xdr:colOff>22860</xdr:colOff>
                    <xdr:row>14</xdr:row>
                    <xdr:rowOff>7620</xdr:rowOff>
                  </to>
                </anchor>
              </controlPr>
            </control>
          </mc:Choice>
        </mc:AlternateContent>
        <mc:AlternateContent xmlns:mc="http://schemas.openxmlformats.org/markup-compatibility/2006">
          <mc:Choice Requires="x14">
            <control shapeId="14338" r:id="rId5" name="Drop Down 2">
              <controlPr defaultSize="0" autoLine="0" autoPict="0">
                <anchor moveWithCells="1">
                  <from>
                    <xdr:col>1</xdr:col>
                    <xdr:colOff>7620</xdr:colOff>
                    <xdr:row>14</xdr:row>
                    <xdr:rowOff>7620</xdr:rowOff>
                  </from>
                  <to>
                    <xdr:col>5</xdr:col>
                    <xdr:colOff>22860</xdr:colOff>
                    <xdr:row>15</xdr:row>
                    <xdr:rowOff>22860</xdr:rowOff>
                  </to>
                </anchor>
              </controlPr>
            </control>
          </mc:Choice>
        </mc:AlternateContent>
        <mc:AlternateContent xmlns:mc="http://schemas.openxmlformats.org/markup-compatibility/2006">
          <mc:Choice Requires="x14">
            <control shapeId="14339" r:id="rId6" name="Drop Down 3">
              <controlPr defaultSize="0" autoLine="0" autoPict="0">
                <anchor moveWithCells="1">
                  <from>
                    <xdr:col>1</xdr:col>
                    <xdr:colOff>7620</xdr:colOff>
                    <xdr:row>15</xdr:row>
                    <xdr:rowOff>0</xdr:rowOff>
                  </from>
                  <to>
                    <xdr:col>5</xdr:col>
                    <xdr:colOff>22860</xdr:colOff>
                    <xdr:row>16</xdr:row>
                    <xdr:rowOff>7620</xdr:rowOff>
                  </to>
                </anchor>
              </controlPr>
            </control>
          </mc:Choice>
        </mc:AlternateContent>
        <mc:AlternateContent xmlns:mc="http://schemas.openxmlformats.org/markup-compatibility/2006">
          <mc:Choice Requires="x14">
            <control shapeId="14343" r:id="rId7" name="Drop Down 7">
              <controlPr defaultSize="0" autoLine="0" autoPict="0">
                <anchor moveWithCells="1">
                  <from>
                    <xdr:col>2</xdr:col>
                    <xdr:colOff>716280</xdr:colOff>
                    <xdr:row>2</xdr:row>
                    <xdr:rowOff>0</xdr:rowOff>
                  </from>
                  <to>
                    <xdr:col>7</xdr:col>
                    <xdr:colOff>236220</xdr:colOff>
                    <xdr:row>3</xdr:row>
                    <xdr:rowOff>45720</xdr:rowOff>
                  </to>
                </anchor>
              </controlPr>
            </control>
          </mc:Choice>
        </mc:AlternateContent>
        <mc:AlternateContent xmlns:mc="http://schemas.openxmlformats.org/markup-compatibility/2006">
          <mc:Choice Requires="x14">
            <control shapeId="14352" r:id="rId8" name="Button 16">
              <controlPr defaultSize="0" print="0" autoFill="0" autoPict="0" macro="[0]!Sewer">
                <anchor moveWithCells="1" sizeWithCells="1">
                  <from>
                    <xdr:col>12</xdr:col>
                    <xdr:colOff>373380</xdr:colOff>
                    <xdr:row>1</xdr:row>
                    <xdr:rowOff>106680</xdr:rowOff>
                  </from>
                  <to>
                    <xdr:col>13</xdr:col>
                    <xdr:colOff>541020</xdr:colOff>
                    <xdr:row>1</xdr:row>
                    <xdr:rowOff>571500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AD150"/>
  <sheetViews>
    <sheetView showGridLines="0" zoomScale="75" workbookViewId="0">
      <selection activeCell="H15" sqref="H15"/>
    </sheetView>
  </sheetViews>
  <sheetFormatPr defaultColWidth="9.109375" defaultRowHeight="13.2" x14ac:dyDescent="0.25"/>
  <cols>
    <col min="1" max="1" width="5.33203125" style="27" customWidth="1"/>
    <col min="2" max="2" width="15.6640625" style="27" customWidth="1"/>
    <col min="3" max="3" width="12.6640625" style="27" customWidth="1"/>
    <col min="4" max="5" width="8.6640625" style="27" customWidth="1"/>
    <col min="6" max="6" width="11" style="27" customWidth="1"/>
    <col min="7" max="7" width="10.44140625" style="27" customWidth="1"/>
    <col min="8" max="8" width="11.33203125" style="27" customWidth="1"/>
    <col min="9" max="9" width="11.109375" style="27" customWidth="1"/>
    <col min="10" max="10" width="9.109375" style="27"/>
    <col min="11" max="11" width="7" style="27" customWidth="1"/>
    <col min="12" max="12" width="9.109375" style="27"/>
    <col min="13" max="13" width="6.44140625" style="27" customWidth="1"/>
    <col min="14" max="14" width="8.109375" style="27" customWidth="1"/>
    <col min="15" max="15" width="7.5546875" style="27" customWidth="1"/>
    <col min="16" max="16" width="10.5546875" style="27" customWidth="1"/>
    <col min="17" max="17" width="28.109375" style="27" customWidth="1"/>
    <col min="18" max="18" width="11.33203125" style="27" customWidth="1"/>
    <col min="19" max="19" width="9.109375" style="27"/>
    <col min="20" max="20" width="0" style="27" hidden="1" customWidth="1"/>
    <col min="21" max="25" width="9.109375" style="27"/>
    <col min="26" max="26" width="15.5546875" style="27" customWidth="1"/>
    <col min="27" max="28" width="9.109375" style="27"/>
    <col min="29" max="29" width="19.109375" style="27" customWidth="1"/>
    <col min="30" max="16384" width="9.109375" style="27"/>
  </cols>
  <sheetData>
    <row r="1" spans="1:20" ht="15.6" x14ac:dyDescent="0.3">
      <c r="A1" s="93" t="s">
        <v>229</v>
      </c>
      <c r="N1" s="55" t="s">
        <v>361</v>
      </c>
    </row>
    <row r="2" spans="1:20" ht="63" customHeight="1" x14ac:dyDescent="0.25">
      <c r="E2" s="28"/>
      <c r="F2" s="28"/>
      <c r="G2" s="28"/>
      <c r="H2" s="28"/>
      <c r="I2" s="28"/>
      <c r="J2" s="28"/>
      <c r="K2" s="28"/>
    </row>
    <row r="3" spans="1:20" x14ac:dyDescent="0.25">
      <c r="A3" s="29" t="s">
        <v>40</v>
      </c>
      <c r="B3" s="30" t="s">
        <v>25</v>
      </c>
      <c r="T3" s="31">
        <v>1</v>
      </c>
    </row>
    <row r="4" spans="1:20" x14ac:dyDescent="0.25">
      <c r="A4" s="29"/>
      <c r="B4" s="30"/>
      <c r="T4" s="31"/>
    </row>
    <row r="5" spans="1:20" x14ac:dyDescent="0.25">
      <c r="A5" s="29" t="s">
        <v>32</v>
      </c>
      <c r="B5" s="30" t="s">
        <v>240</v>
      </c>
      <c r="T5" s="31"/>
    </row>
    <row r="6" spans="1:20" x14ac:dyDescent="0.25">
      <c r="B6" s="301" t="s">
        <v>18</v>
      </c>
      <c r="C6" s="303"/>
      <c r="D6" s="311" t="s">
        <v>86</v>
      </c>
      <c r="E6" s="311"/>
      <c r="F6" s="311"/>
      <c r="G6" s="311"/>
      <c r="H6" s="323" t="s">
        <v>36</v>
      </c>
      <c r="I6" s="325"/>
      <c r="J6" s="329" t="s">
        <v>98</v>
      </c>
      <c r="K6" s="323" t="s">
        <v>99</v>
      </c>
      <c r="L6" s="325"/>
      <c r="T6" s="31"/>
    </row>
    <row r="7" spans="1:20" x14ac:dyDescent="0.25">
      <c r="B7" s="304"/>
      <c r="C7" s="306"/>
      <c r="D7" s="311"/>
      <c r="E7" s="311"/>
      <c r="F7" s="311"/>
      <c r="G7" s="311"/>
      <c r="H7" s="8" t="s">
        <v>228</v>
      </c>
      <c r="I7" s="8" t="s">
        <v>21</v>
      </c>
      <c r="J7" s="330"/>
      <c r="K7" s="8" t="str">
        <f>+H7</f>
        <v>$/WU</v>
      </c>
      <c r="L7" s="8" t="s">
        <v>21</v>
      </c>
      <c r="T7" s="31"/>
    </row>
    <row r="8" spans="1:20" x14ac:dyDescent="0.25">
      <c r="B8" s="316" t="s">
        <v>195</v>
      </c>
      <c r="C8" s="317"/>
      <c r="D8" s="20" t="s">
        <v>225</v>
      </c>
      <c r="E8" s="20"/>
      <c r="F8" s="20"/>
      <c r="G8" s="20"/>
      <c r="H8" s="21">
        <v>58.63</v>
      </c>
      <c r="I8" s="11">
        <f>+Indexation!C5</f>
        <v>38898</v>
      </c>
      <c r="J8" s="12">
        <f>+Indexation!G6</f>
        <v>1.663905325443787</v>
      </c>
      <c r="K8" s="10">
        <f>+H8*J8</f>
        <v>97.554769230769239</v>
      </c>
      <c r="L8" s="11">
        <f>+Indexation!E5</f>
        <v>45444</v>
      </c>
      <c r="T8" s="31">
        <v>1</v>
      </c>
    </row>
    <row r="9" spans="1:20" x14ac:dyDescent="0.25">
      <c r="B9" s="338"/>
      <c r="C9" s="339"/>
      <c r="D9" s="24" t="s">
        <v>226</v>
      </c>
      <c r="E9" s="25"/>
      <c r="F9" s="25"/>
      <c r="G9" s="26"/>
      <c r="H9" s="22">
        <v>46.1</v>
      </c>
      <c r="I9" s="11">
        <f>+I8</f>
        <v>38898</v>
      </c>
      <c r="J9" s="12">
        <f>+J8</f>
        <v>1.663905325443787</v>
      </c>
      <c r="K9" s="10">
        <f>+H9*J9</f>
        <v>76.706035502958585</v>
      </c>
      <c r="L9" s="11">
        <f>+Indexation!E6</f>
        <v>45444</v>
      </c>
      <c r="T9" s="31"/>
    </row>
    <row r="10" spans="1:20" x14ac:dyDescent="0.25">
      <c r="B10" s="318"/>
      <c r="C10" s="319"/>
      <c r="D10" s="13" t="s">
        <v>227</v>
      </c>
      <c r="E10" s="14"/>
      <c r="F10" s="14"/>
      <c r="G10" s="15"/>
      <c r="H10" s="22">
        <v>168.19</v>
      </c>
      <c r="I10" s="11">
        <f>+I8</f>
        <v>38898</v>
      </c>
      <c r="J10" s="12">
        <f>+J8</f>
        <v>1.663905325443787</v>
      </c>
      <c r="K10" s="10">
        <f>+H10*J10</f>
        <v>279.85223668639054</v>
      </c>
      <c r="L10" s="11">
        <f>+L8</f>
        <v>45444</v>
      </c>
      <c r="T10" s="31"/>
    </row>
    <row r="11" spans="1:20" x14ac:dyDescent="0.25">
      <c r="I11" s="37" t="s">
        <v>37</v>
      </c>
      <c r="T11" s="31"/>
    </row>
    <row r="13" spans="1:20" x14ac:dyDescent="0.25">
      <c r="A13" s="29" t="s">
        <v>33</v>
      </c>
      <c r="B13" s="30" t="s">
        <v>241</v>
      </c>
    </row>
    <row r="14" spans="1:20" x14ac:dyDescent="0.25">
      <c r="B14" s="4" t="s">
        <v>27</v>
      </c>
      <c r="C14" s="5"/>
      <c r="D14" s="5"/>
      <c r="E14" s="6"/>
      <c r="F14" s="4" t="s">
        <v>29</v>
      </c>
      <c r="G14" s="7"/>
      <c r="H14" s="8" t="s">
        <v>28</v>
      </c>
      <c r="I14" s="9" t="s">
        <v>191</v>
      </c>
      <c r="J14" s="8" t="s">
        <v>212</v>
      </c>
      <c r="T14" s="31">
        <v>1</v>
      </c>
    </row>
    <row r="15" spans="1:20" ht="15" customHeight="1" x14ac:dyDescent="0.25">
      <c r="F15" s="320" t="str">
        <f>INDEX($AC$74:$AC$120,T15)</f>
        <v xml:space="preserve"> </v>
      </c>
      <c r="G15" s="321"/>
      <c r="H15" s="84"/>
      <c r="I15" s="16" t="str">
        <f>+IF(F15="FPA"," ",INDEX($AD$74:$AD$120,T15))</f>
        <v xml:space="preserve"> </v>
      </c>
      <c r="J15" s="2" t="str">
        <f>+IF(OR(I15=" ",H15=0),"",IF(I15="8 + 4/bed",8+H15*4,IF(I15="3 + 9/unit",3+9*H15,IF(I15="18 + 1.5/150m²",18+ROUNDUP((H15-300)/150,0)*1.5,H15*I15))))</f>
        <v/>
      </c>
      <c r="K15" s="38"/>
      <c r="T15" s="31">
        <v>1</v>
      </c>
    </row>
    <row r="16" spans="1:20" ht="15" customHeight="1" x14ac:dyDescent="0.25">
      <c r="F16" s="320" t="str">
        <f>INDEX($AC$74:$AC$120,T16)</f>
        <v xml:space="preserve"> </v>
      </c>
      <c r="G16" s="321"/>
      <c r="H16" s="84"/>
      <c r="I16" s="16" t="str">
        <f>+IF(F16="FPA"," ",INDEX($AD$74:$AD$120,T16))</f>
        <v xml:space="preserve"> </v>
      </c>
      <c r="J16" s="2" t="str">
        <f>+IF(OR(I16=" ",H16=0),"",IF(I16="8 + 4/bed",8+H16*4,IF(I16="3 + 9/unit",3+9*H16,IF(I16="18 + 1.5/150m²",18+ROUNDUP((H16-300)/150,0)*1.5,H16*I16))))</f>
        <v/>
      </c>
      <c r="K16" s="38"/>
      <c r="T16" s="31">
        <v>1</v>
      </c>
    </row>
    <row r="17" spans="1:20" ht="15" customHeight="1" x14ac:dyDescent="0.25">
      <c r="F17" s="320" t="str">
        <f>INDEX($AC$74:$AC$120,T17)</f>
        <v xml:space="preserve"> </v>
      </c>
      <c r="G17" s="321"/>
      <c r="H17" s="84"/>
      <c r="I17" s="16" t="str">
        <f>+IF(F17="FPA"," ",INDEX($AD$74:$AD$120,T17))</f>
        <v xml:space="preserve"> </v>
      </c>
      <c r="J17" s="2" t="str">
        <f>+IF(OR(I17=" ",H17=0),"",IF(I17="8 + 4/bed",8+H17*4,IF(I17="3 + 9/unit",3+9*H17,IF(I17="18 + 1.5/150m²",18+ROUNDUP((H17-300)/150,0)*1.5,H17*I17))))</f>
        <v/>
      </c>
      <c r="K17" s="38"/>
      <c r="T17" s="31">
        <v>1</v>
      </c>
    </row>
    <row r="18" spans="1:20" x14ac:dyDescent="0.25">
      <c r="E18" s="39" t="str">
        <f>+IF(OR(F15="FPA",F16="FPA",F17="FPA")," Please summarise First Principles Assessment (FPA):","Do not use this line - First Principles Assessment only")</f>
        <v>Do not use this line - First Principles Assessment only</v>
      </c>
      <c r="F18" s="312"/>
      <c r="G18" s="313"/>
      <c r="H18" s="84"/>
      <c r="I18" s="84"/>
      <c r="J18" s="3">
        <f>+IF(I18=" ","",H18*I18)</f>
        <v>0</v>
      </c>
      <c r="K18" s="38"/>
      <c r="T18" s="31">
        <v>1</v>
      </c>
    </row>
    <row r="19" spans="1:20" x14ac:dyDescent="0.25">
      <c r="I19" s="40" t="s">
        <v>31</v>
      </c>
      <c r="J19" s="23">
        <f>SUM(J15:J18)</f>
        <v>0</v>
      </c>
      <c r="K19" s="38"/>
    </row>
    <row r="20" spans="1:20" x14ac:dyDescent="0.25">
      <c r="K20" s="38"/>
    </row>
    <row r="21" spans="1:20" x14ac:dyDescent="0.25">
      <c r="A21" s="29" t="s">
        <v>34</v>
      </c>
      <c r="B21" s="30" t="s">
        <v>242</v>
      </c>
      <c r="K21" s="38"/>
    </row>
    <row r="22" spans="1:20" x14ac:dyDescent="0.25">
      <c r="B22" s="323" t="s">
        <v>231</v>
      </c>
      <c r="C22" s="324"/>
      <c r="D22" s="324"/>
      <c r="E22" s="324"/>
      <c r="F22" s="324"/>
      <c r="G22" s="325"/>
      <c r="H22" s="314" t="s">
        <v>234</v>
      </c>
      <c r="K22" s="38"/>
      <c r="T22" s="31">
        <v>1</v>
      </c>
    </row>
    <row r="23" spans="1:20" ht="15" customHeight="1" x14ac:dyDescent="0.25">
      <c r="B23" s="323" t="s">
        <v>232</v>
      </c>
      <c r="C23" s="324"/>
      <c r="D23" s="324"/>
      <c r="E23" s="324"/>
      <c r="F23" s="325"/>
      <c r="G23" s="8" t="s">
        <v>233</v>
      </c>
      <c r="H23" s="315"/>
      <c r="K23" s="38"/>
      <c r="T23" s="31">
        <v>1</v>
      </c>
    </row>
    <row r="24" spans="1:20" ht="15" customHeight="1" x14ac:dyDescent="0.25">
      <c r="B24" s="312"/>
      <c r="C24" s="335"/>
      <c r="D24" s="335"/>
      <c r="E24" s="335"/>
      <c r="F24" s="313"/>
      <c r="G24" s="99"/>
      <c r="H24" s="193">
        <f>+G24/K8</f>
        <v>0</v>
      </c>
      <c r="K24" s="38"/>
      <c r="T24" s="31">
        <v>1</v>
      </c>
    </row>
    <row r="25" spans="1:20" x14ac:dyDescent="0.25">
      <c r="G25" s="40"/>
    </row>
    <row r="26" spans="1:20" x14ac:dyDescent="0.25">
      <c r="G26" s="40"/>
      <c r="H26" s="41"/>
    </row>
    <row r="27" spans="1:20" x14ac:dyDescent="0.25">
      <c r="A27" s="29" t="s">
        <v>35</v>
      </c>
      <c r="B27" s="30" t="s">
        <v>243</v>
      </c>
    </row>
    <row r="28" spans="1:20" x14ac:dyDescent="0.25">
      <c r="B28" s="322" t="s">
        <v>202</v>
      </c>
      <c r="C28" s="322"/>
      <c r="D28" s="322"/>
      <c r="E28" s="323" t="s">
        <v>197</v>
      </c>
      <c r="F28" s="324"/>
      <c r="G28" s="325"/>
      <c r="H28" s="336" t="s">
        <v>235</v>
      </c>
    </row>
    <row r="29" spans="1:20" x14ac:dyDescent="0.25">
      <c r="B29" s="8" t="s">
        <v>196</v>
      </c>
      <c r="C29" s="8" t="s">
        <v>21</v>
      </c>
      <c r="D29" s="8" t="s">
        <v>105</v>
      </c>
      <c r="E29" s="8" t="s">
        <v>105</v>
      </c>
      <c r="F29" s="4" t="s">
        <v>196</v>
      </c>
      <c r="G29" s="8" t="s">
        <v>21</v>
      </c>
      <c r="H29" s="337"/>
    </row>
    <row r="30" spans="1:20" x14ac:dyDescent="0.25">
      <c r="B30" s="84"/>
      <c r="C30" s="84"/>
      <c r="D30" s="84"/>
      <c r="E30" s="18" t="str">
        <f>IF(B30=0,"",Indexation!$F$5)</f>
        <v/>
      </c>
      <c r="F30" s="17" t="str">
        <f>IF(B30=0,"",B30/D30*E30)</f>
        <v/>
      </c>
      <c r="G30" s="11" t="str">
        <f>IF(B30=0,"",$L$8)</f>
        <v/>
      </c>
      <c r="H30" s="193" t="str">
        <f>+IF(B30=0,"",F30/$K$9)</f>
        <v/>
      </c>
    </row>
    <row r="31" spans="1:20" x14ac:dyDescent="0.25">
      <c r="B31" s="84"/>
      <c r="C31" s="84"/>
      <c r="D31" s="84"/>
      <c r="E31" s="18" t="str">
        <f>IF(B31=0,"",Indexation!$F$5)</f>
        <v/>
      </c>
      <c r="F31" s="17" t="str">
        <f>IF(B31=0,"",B31/D31*E31)</f>
        <v/>
      </c>
      <c r="G31" s="11" t="str">
        <f>IF(B31=0,"",$L$8)</f>
        <v/>
      </c>
      <c r="H31" s="193" t="str">
        <f>+IF(B31=0,"",F31/$K$9)</f>
        <v/>
      </c>
    </row>
    <row r="32" spans="1:20" x14ac:dyDescent="0.25">
      <c r="B32" s="84"/>
      <c r="C32" s="84"/>
      <c r="D32" s="84"/>
      <c r="E32" s="18" t="str">
        <f>IF(B32=0,"",Indexation!$F$5)</f>
        <v/>
      </c>
      <c r="F32" s="17" t="str">
        <f>IF(B32=0,"",B32/D32*E32)</f>
        <v/>
      </c>
      <c r="G32" s="11" t="str">
        <f>IF(B32=0,"",$L$8)</f>
        <v/>
      </c>
      <c r="H32" s="193" t="str">
        <f>+IF(B32=0,"",F32/$K$9)</f>
        <v/>
      </c>
    </row>
    <row r="33" spans="1:13" x14ac:dyDescent="0.25">
      <c r="G33" s="40" t="s">
        <v>31</v>
      </c>
      <c r="H33" s="3">
        <f>SUM(H30:H32)</f>
        <v>0</v>
      </c>
    </row>
    <row r="34" spans="1:13" x14ac:dyDescent="0.25">
      <c r="G34" s="40"/>
      <c r="H34" s="41"/>
    </row>
    <row r="35" spans="1:13" x14ac:dyDescent="0.25">
      <c r="A35" s="29">
        <v>6</v>
      </c>
      <c r="B35" s="30" t="s">
        <v>244</v>
      </c>
      <c r="G35" s="40"/>
      <c r="H35" s="41"/>
    </row>
    <row r="36" spans="1:13" x14ac:dyDescent="0.25">
      <c r="A36" s="29"/>
      <c r="B36" s="322" t="s">
        <v>202</v>
      </c>
      <c r="C36" s="322"/>
      <c r="D36" s="322"/>
      <c r="E36" s="323" t="s">
        <v>197</v>
      </c>
      <c r="F36" s="324"/>
      <c r="G36" s="325"/>
      <c r="H36" s="336" t="s">
        <v>235</v>
      </c>
    </row>
    <row r="37" spans="1:13" x14ac:dyDescent="0.25">
      <c r="A37" s="29"/>
      <c r="B37" s="8" t="s">
        <v>196</v>
      </c>
      <c r="C37" s="8" t="s">
        <v>21</v>
      </c>
      <c r="D37" s="8" t="s">
        <v>105</v>
      </c>
      <c r="E37" s="8" t="s">
        <v>105</v>
      </c>
      <c r="F37" s="4" t="s">
        <v>196</v>
      </c>
      <c r="G37" s="8" t="s">
        <v>21</v>
      </c>
      <c r="H37" s="337"/>
    </row>
    <row r="38" spans="1:13" x14ac:dyDescent="0.25">
      <c r="A38" s="29"/>
      <c r="B38" s="84"/>
      <c r="C38" s="84"/>
      <c r="D38" s="84"/>
      <c r="E38" s="18" t="str">
        <f>IF(B38=0,"",Indexation!$F$5)</f>
        <v/>
      </c>
      <c r="F38" s="17" t="str">
        <f>IF(B38=0,"",B38/D38*E38)</f>
        <v/>
      </c>
      <c r="G38" s="11" t="str">
        <f>IF(B38=0,"",$L$8)</f>
        <v/>
      </c>
      <c r="H38" s="193" t="str">
        <f>+IF(B38=0,"",F38/$K$10)</f>
        <v/>
      </c>
    </row>
    <row r="39" spans="1:13" x14ac:dyDescent="0.25">
      <c r="A39" s="29"/>
      <c r="B39" s="84"/>
      <c r="C39" s="84"/>
      <c r="D39" s="84"/>
      <c r="E39" s="18" t="str">
        <f>IF(B39=0,"",Indexation!$F$5)</f>
        <v/>
      </c>
      <c r="F39" s="17" t="str">
        <f>IF(B39=0,"",B39/D39*E39)</f>
        <v/>
      </c>
      <c r="G39" s="11" t="str">
        <f>IF(B39=0,"",$L$8)</f>
        <v/>
      </c>
      <c r="H39" s="193" t="str">
        <f>+IF(B39=0,"",F39/$K$10)</f>
        <v/>
      </c>
    </row>
    <row r="40" spans="1:13" x14ac:dyDescent="0.25">
      <c r="A40" s="29"/>
      <c r="B40" s="84"/>
      <c r="C40" s="84"/>
      <c r="D40" s="84"/>
      <c r="E40" s="18" t="str">
        <f>IF(B40=0,"",Indexation!$F$5)</f>
        <v/>
      </c>
      <c r="F40" s="17" t="str">
        <f>IF(B40=0,"",B40/D40*E40)</f>
        <v/>
      </c>
      <c r="G40" s="11" t="str">
        <f>IF(B40=0,"",$L$8)</f>
        <v/>
      </c>
      <c r="H40" s="193" t="str">
        <f>+IF(B40=0,"",F40/$K$10)</f>
        <v/>
      </c>
    </row>
    <row r="41" spans="1:13" x14ac:dyDescent="0.25">
      <c r="A41" s="29"/>
      <c r="G41" s="40" t="s">
        <v>31</v>
      </c>
      <c r="H41" s="3">
        <f>SUM(H38:H40)</f>
        <v>0</v>
      </c>
    </row>
    <row r="42" spans="1:13" x14ac:dyDescent="0.25">
      <c r="A42" s="29"/>
      <c r="B42" s="30"/>
      <c r="G42" s="40"/>
      <c r="H42" s="41"/>
    </row>
    <row r="43" spans="1:13" x14ac:dyDescent="0.25">
      <c r="A43" s="29">
        <v>7</v>
      </c>
      <c r="B43" s="30" t="s">
        <v>245</v>
      </c>
      <c r="G43" s="40"/>
      <c r="H43" s="41"/>
    </row>
    <row r="44" spans="1:13" x14ac:dyDescent="0.25">
      <c r="B44" s="42" t="s">
        <v>198</v>
      </c>
      <c r="G44" s="40"/>
      <c r="H44" s="41"/>
      <c r="I44" s="41"/>
      <c r="J44" s="43"/>
    </row>
    <row r="45" spans="1:13" x14ac:dyDescent="0.25">
      <c r="B45" s="309" t="s">
        <v>21</v>
      </c>
      <c r="C45" s="301" t="s">
        <v>203</v>
      </c>
      <c r="D45" s="302"/>
      <c r="E45" s="302"/>
      <c r="F45" s="302"/>
      <c r="G45" s="303"/>
      <c r="H45" s="323" t="s">
        <v>238</v>
      </c>
      <c r="I45" s="324"/>
      <c r="J45" s="324"/>
      <c r="K45" s="324"/>
      <c r="L45" s="324"/>
      <c r="M45" s="325"/>
    </row>
    <row r="46" spans="1:13" ht="29.25" customHeight="1" x14ac:dyDescent="0.25">
      <c r="B46" s="310"/>
      <c r="C46" s="304"/>
      <c r="D46" s="305"/>
      <c r="E46" s="305"/>
      <c r="F46" s="305"/>
      <c r="G46" s="306"/>
      <c r="H46" s="328" t="s">
        <v>239</v>
      </c>
      <c r="I46" s="328"/>
      <c r="J46" s="328" t="s">
        <v>236</v>
      </c>
      <c r="K46" s="328"/>
      <c r="L46" s="328" t="s">
        <v>237</v>
      </c>
      <c r="M46" s="328"/>
    </row>
    <row r="47" spans="1:13" x14ac:dyDescent="0.25">
      <c r="B47" s="84"/>
      <c r="C47" s="307"/>
      <c r="D47" s="307"/>
      <c r="E47" s="307"/>
      <c r="F47" s="307"/>
      <c r="G47" s="307"/>
      <c r="H47" s="326"/>
      <c r="I47" s="326"/>
      <c r="J47" s="326"/>
      <c r="K47" s="326"/>
      <c r="L47" s="326"/>
      <c r="M47" s="326"/>
    </row>
    <row r="48" spans="1:13" x14ac:dyDescent="0.25">
      <c r="B48" s="84"/>
      <c r="C48" s="307"/>
      <c r="D48" s="307"/>
      <c r="E48" s="307"/>
      <c r="F48" s="307"/>
      <c r="G48" s="307"/>
      <c r="H48" s="326"/>
      <c r="I48" s="326"/>
      <c r="J48" s="326"/>
      <c r="K48" s="326"/>
      <c r="L48" s="326"/>
      <c r="M48" s="326"/>
    </row>
    <row r="49" spans="1:14" x14ac:dyDescent="0.25">
      <c r="B49" s="84"/>
      <c r="C49" s="307"/>
      <c r="D49" s="307"/>
      <c r="E49" s="307"/>
      <c r="F49" s="307"/>
      <c r="G49" s="307"/>
      <c r="H49" s="326"/>
      <c r="I49" s="326"/>
      <c r="J49" s="326"/>
      <c r="K49" s="326"/>
      <c r="L49" s="326"/>
      <c r="M49" s="326"/>
    </row>
    <row r="50" spans="1:14" x14ac:dyDescent="0.25">
      <c r="G50" s="40" t="s">
        <v>31</v>
      </c>
      <c r="H50" s="331">
        <f>SUM(H47:H49)</f>
        <v>0</v>
      </c>
      <c r="I50" s="331"/>
      <c r="J50" s="331">
        <f>SUM(J47:K49)</f>
        <v>0</v>
      </c>
      <c r="K50" s="331"/>
      <c r="L50" s="331">
        <f>SUM(L47:M49)</f>
        <v>0</v>
      </c>
      <c r="M50" s="331"/>
    </row>
    <row r="51" spans="1:14" x14ac:dyDescent="0.25">
      <c r="G51" s="40"/>
      <c r="H51" s="41"/>
      <c r="I51" s="41"/>
      <c r="J51" s="43"/>
    </row>
    <row r="52" spans="1:14" x14ac:dyDescent="0.25">
      <c r="A52" s="55">
        <v>8</v>
      </c>
      <c r="B52" s="30" t="s">
        <v>376</v>
      </c>
      <c r="E52" s="45"/>
    </row>
    <row r="53" spans="1:14" x14ac:dyDescent="0.25">
      <c r="B53" s="301" t="s">
        <v>383</v>
      </c>
      <c r="C53" s="302"/>
      <c r="D53" s="302"/>
      <c r="E53" s="302"/>
      <c r="F53" s="303"/>
      <c r="G53" s="116" t="s">
        <v>389</v>
      </c>
    </row>
    <row r="54" spans="1:14" x14ac:dyDescent="0.25">
      <c r="A54" s="29"/>
      <c r="B54" s="304"/>
      <c r="C54" s="305"/>
      <c r="D54" s="305"/>
      <c r="E54" s="305"/>
      <c r="F54" s="306"/>
      <c r="G54" s="117">
        <f>+L8</f>
        <v>45444</v>
      </c>
      <c r="H54" s="51"/>
      <c r="M54" s="37"/>
      <c r="N54" s="37"/>
    </row>
    <row r="55" spans="1:14" x14ac:dyDescent="0.25">
      <c r="A55" s="29"/>
      <c r="B55" s="290" t="s">
        <v>377</v>
      </c>
      <c r="C55" s="291"/>
      <c r="D55" s="294" t="s">
        <v>380</v>
      </c>
      <c r="E55" s="295"/>
      <c r="F55" s="296"/>
      <c r="G55" s="299">
        <f>+K8*(J19-H24-H50)</f>
        <v>0</v>
      </c>
      <c r="H55" s="47" t="str">
        <f>+IF(G55&lt;0,"Excess credit may be used to offset Hb of further development on this land (Policy s12(4))","")</f>
        <v/>
      </c>
    </row>
    <row r="56" spans="1:14" x14ac:dyDescent="0.25">
      <c r="B56" s="292"/>
      <c r="C56" s="293"/>
      <c r="D56" s="297"/>
      <c r="E56" s="297"/>
      <c r="F56" s="298"/>
      <c r="G56" s="308"/>
    </row>
    <row r="57" spans="1:14" x14ac:dyDescent="0.25">
      <c r="B57" s="290" t="s">
        <v>378</v>
      </c>
      <c r="C57" s="291"/>
      <c r="D57" s="294" t="s">
        <v>381</v>
      </c>
      <c r="E57" s="295"/>
      <c r="F57" s="296"/>
      <c r="G57" s="299">
        <f>+K9*(J19-H33-J50)</f>
        <v>0</v>
      </c>
      <c r="H57" s="47" t="str">
        <f>+IF(G57&lt;0,"Excess credit may be used to offset Hr of further development on this land (Policy s12(4))","")</f>
        <v/>
      </c>
    </row>
    <row r="58" spans="1:14" x14ac:dyDescent="0.25">
      <c r="B58" s="292"/>
      <c r="C58" s="293"/>
      <c r="D58" s="297"/>
      <c r="E58" s="297"/>
      <c r="F58" s="298"/>
      <c r="G58" s="300"/>
    </row>
    <row r="59" spans="1:14" x14ac:dyDescent="0.25">
      <c r="B59" s="290" t="s">
        <v>379</v>
      </c>
      <c r="C59" s="291"/>
      <c r="D59" s="294" t="s">
        <v>382</v>
      </c>
      <c r="E59" s="295"/>
      <c r="F59" s="296"/>
      <c r="G59" s="308">
        <f>+K10*(J19-H41-L50)</f>
        <v>0</v>
      </c>
      <c r="H59" s="47" t="str">
        <f>+IF(G59&lt;0,"Excess credit may be used to offset Hm of further development on this land (Policy s12(4))","")</f>
        <v/>
      </c>
    </row>
    <row r="60" spans="1:14" x14ac:dyDescent="0.25">
      <c r="B60" s="292"/>
      <c r="C60" s="293"/>
      <c r="D60" s="297"/>
      <c r="E60" s="297"/>
      <c r="F60" s="298"/>
      <c r="G60" s="300"/>
    </row>
    <row r="61" spans="1:14" x14ac:dyDescent="0.25">
      <c r="G61" s="51"/>
    </row>
    <row r="64" spans="1:14" hidden="1" x14ac:dyDescent="0.25">
      <c r="B64" s="56" t="s">
        <v>38</v>
      </c>
    </row>
    <row r="65" spans="2:30" hidden="1" x14ac:dyDescent="0.25"/>
    <row r="66" spans="2:30" hidden="1" x14ac:dyDescent="0.25">
      <c r="B66" s="284" t="s">
        <v>25</v>
      </c>
      <c r="C66" s="285"/>
      <c r="D66" s="285"/>
      <c r="E66" s="286"/>
    </row>
    <row r="67" spans="2:30" hidden="1" x14ac:dyDescent="0.25">
      <c r="B67" s="57" t="s">
        <v>30</v>
      </c>
      <c r="C67" s="35"/>
      <c r="D67" s="35"/>
      <c r="E67" s="36"/>
    </row>
    <row r="68" spans="2:30" hidden="1" x14ac:dyDescent="0.25">
      <c r="B68" s="58" t="s">
        <v>200</v>
      </c>
      <c r="E68" s="59"/>
    </row>
    <row r="69" spans="2:30" hidden="1" x14ac:dyDescent="0.25">
      <c r="B69" s="60" t="s">
        <v>201</v>
      </c>
      <c r="C69" s="61"/>
      <c r="D69" s="61"/>
      <c r="E69" s="62"/>
    </row>
    <row r="70" spans="2:30" hidden="1" x14ac:dyDescent="0.25"/>
    <row r="71" spans="2:30" hidden="1" x14ac:dyDescent="0.25"/>
    <row r="72" spans="2:30" ht="12.75" hidden="1" customHeight="1" x14ac:dyDescent="0.25">
      <c r="B72" s="275" t="s">
        <v>95</v>
      </c>
      <c r="C72" s="276"/>
      <c r="D72" s="276"/>
      <c r="E72" s="276"/>
      <c r="F72" s="277"/>
      <c r="H72" s="287" t="s">
        <v>96</v>
      </c>
      <c r="I72" s="288"/>
      <c r="J72" s="288"/>
      <c r="K72" s="288"/>
      <c r="L72" s="289"/>
      <c r="M72" s="63"/>
      <c r="N72" s="287" t="s">
        <v>97</v>
      </c>
      <c r="O72" s="288"/>
      <c r="P72" s="288"/>
      <c r="Q72" s="288"/>
      <c r="R72" s="289"/>
      <c r="Z72" s="275" t="s">
        <v>39</v>
      </c>
      <c r="AA72" s="276"/>
      <c r="AB72" s="276"/>
      <c r="AC72" s="276"/>
      <c r="AD72" s="277"/>
    </row>
    <row r="73" spans="2:30" hidden="1" x14ac:dyDescent="0.25">
      <c r="B73" s="278" t="s">
        <v>86</v>
      </c>
      <c r="C73" s="279"/>
      <c r="D73" s="280"/>
      <c r="E73" s="32" t="s">
        <v>6</v>
      </c>
      <c r="F73" s="66" t="s">
        <v>206</v>
      </c>
      <c r="H73" s="332" t="s">
        <v>5</v>
      </c>
      <c r="I73" s="333"/>
      <c r="J73" s="334"/>
      <c r="K73" s="32" t="s">
        <v>6</v>
      </c>
      <c r="L73" s="67" t="s">
        <v>110</v>
      </c>
      <c r="N73" s="332" t="s">
        <v>136</v>
      </c>
      <c r="O73" s="333"/>
      <c r="P73" s="334"/>
      <c r="Q73" s="32" t="s">
        <v>6</v>
      </c>
      <c r="R73" s="66" t="s">
        <v>110</v>
      </c>
      <c r="Z73" s="284" t="s">
        <v>416</v>
      </c>
      <c r="AA73" s="285"/>
      <c r="AB73" s="286"/>
      <c r="AC73" s="68" t="str">
        <f>IF($T$3=1,E73,Q73)</f>
        <v>Unit</v>
      </c>
      <c r="AD73" s="69" t="str">
        <f>IF($T$3=1,F73,R73)</f>
        <v>WU/unit</v>
      </c>
    </row>
    <row r="74" spans="2:30" hidden="1" x14ac:dyDescent="0.25">
      <c r="B74" s="57"/>
      <c r="C74" s="35"/>
      <c r="D74" s="35"/>
      <c r="E74" s="70"/>
      <c r="F74" s="70"/>
      <c r="H74" s="57" t="s">
        <v>30</v>
      </c>
      <c r="I74" s="35"/>
      <c r="J74" s="35"/>
      <c r="K74" s="70"/>
      <c r="L74" s="70"/>
      <c r="N74" s="57" t="s">
        <v>30</v>
      </c>
      <c r="O74" s="35"/>
      <c r="P74" s="35"/>
      <c r="Q74" s="70" t="s">
        <v>30</v>
      </c>
      <c r="R74" s="65" t="s">
        <v>30</v>
      </c>
      <c r="Z74" s="71" t="s">
        <v>30</v>
      </c>
      <c r="AA74" s="72"/>
      <c r="AB74" s="86"/>
      <c r="AC74" s="118" t="s">
        <v>30</v>
      </c>
      <c r="AD74" s="74" t="s">
        <v>30</v>
      </c>
    </row>
    <row r="75" spans="2:30" hidden="1" x14ac:dyDescent="0.25">
      <c r="B75" s="58" t="s">
        <v>111</v>
      </c>
      <c r="E75" s="75" t="s">
        <v>9</v>
      </c>
      <c r="F75" s="75"/>
      <c r="H75" s="58" t="s">
        <v>111</v>
      </c>
      <c r="K75" s="75" t="s">
        <v>9</v>
      </c>
      <c r="L75" s="75"/>
      <c r="N75" s="58" t="s">
        <v>165</v>
      </c>
      <c r="Q75" s="75" t="s">
        <v>164</v>
      </c>
      <c r="R75" s="76" t="s">
        <v>211</v>
      </c>
      <c r="Z75" s="77" t="str">
        <f>IF($T$3=2,B75,IF($T$3=1,"",N75))</f>
        <v/>
      </c>
      <c r="AA75" s="78"/>
      <c r="AB75" s="88"/>
      <c r="AC75" s="119" t="str">
        <f>IF($T$3=2,E75,IF($T$3=1,"",Q75))</f>
        <v/>
      </c>
      <c r="AD75" s="80" t="str">
        <f>IF($T$3=2,F75,IF($T$3=1,"",R75))</f>
        <v/>
      </c>
    </row>
    <row r="76" spans="2:30" hidden="1" x14ac:dyDescent="0.25">
      <c r="B76" s="58" t="s">
        <v>130</v>
      </c>
      <c r="E76" s="75" t="s">
        <v>7</v>
      </c>
      <c r="F76" s="75">
        <v>24</v>
      </c>
      <c r="H76" s="58" t="s">
        <v>116</v>
      </c>
      <c r="K76" s="75" t="s">
        <v>8</v>
      </c>
      <c r="L76" s="75">
        <v>90</v>
      </c>
      <c r="N76" s="58" t="s">
        <v>30</v>
      </c>
      <c r="Q76" s="75" t="s">
        <v>30</v>
      </c>
      <c r="R76" s="76" t="s">
        <v>30</v>
      </c>
      <c r="Z76" s="77" t="str">
        <f t="shared" ref="Z76:Z120" si="0">IF($T$3=2,B76,IF($T$3=1,"",N76))</f>
        <v/>
      </c>
      <c r="AA76" s="78"/>
      <c r="AB76" s="88"/>
      <c r="AC76" s="119" t="str">
        <f t="shared" ref="AC76:AC120" si="1">IF($T$3=2,E76,IF($T$3=1,"",Q76))</f>
        <v/>
      </c>
      <c r="AD76" s="80" t="str">
        <f t="shared" ref="AD76:AD120" si="2">IF($T$3=2,F76,IF($T$3=1,"",R76))</f>
        <v/>
      </c>
    </row>
    <row r="77" spans="2:30" hidden="1" x14ac:dyDescent="0.25">
      <c r="B77" s="58" t="s">
        <v>131</v>
      </c>
      <c r="E77" s="75" t="s">
        <v>8</v>
      </c>
      <c r="F77" s="75">
        <v>90</v>
      </c>
      <c r="H77" s="58" t="s">
        <v>121</v>
      </c>
      <c r="K77" s="75" t="s">
        <v>9</v>
      </c>
      <c r="L77" s="75"/>
      <c r="N77" s="58" t="s">
        <v>137</v>
      </c>
      <c r="Q77" s="75" t="s">
        <v>9</v>
      </c>
      <c r="R77" s="76"/>
      <c r="Z77" s="77" t="str">
        <f t="shared" si="0"/>
        <v/>
      </c>
      <c r="AA77" s="78"/>
      <c r="AB77" s="88"/>
      <c r="AC77" s="119" t="str">
        <f t="shared" si="1"/>
        <v/>
      </c>
      <c r="AD77" s="80" t="str">
        <f t="shared" si="2"/>
        <v/>
      </c>
    </row>
    <row r="78" spans="2:30" hidden="1" x14ac:dyDescent="0.25">
      <c r="B78" s="58" t="s">
        <v>121</v>
      </c>
      <c r="E78" s="75" t="s">
        <v>9</v>
      </c>
      <c r="F78" s="75"/>
      <c r="H78" s="58" t="s">
        <v>16</v>
      </c>
      <c r="K78" s="75" t="s">
        <v>8</v>
      </c>
      <c r="L78" s="75">
        <v>45</v>
      </c>
      <c r="N78" s="58" t="s">
        <v>138</v>
      </c>
      <c r="Q78" s="75" t="s">
        <v>166</v>
      </c>
      <c r="R78" s="76">
        <v>12</v>
      </c>
      <c r="Z78" s="77" t="str">
        <f t="shared" si="0"/>
        <v/>
      </c>
      <c r="AA78" s="78"/>
      <c r="AB78" s="88"/>
      <c r="AC78" s="119" t="str">
        <f t="shared" si="1"/>
        <v/>
      </c>
      <c r="AD78" s="80" t="str">
        <f t="shared" si="2"/>
        <v/>
      </c>
    </row>
    <row r="79" spans="2:30" hidden="1" x14ac:dyDescent="0.25">
      <c r="B79" s="58" t="s">
        <v>123</v>
      </c>
      <c r="E79" s="75" t="s">
        <v>7</v>
      </c>
      <c r="F79" s="75">
        <v>12</v>
      </c>
      <c r="H79" s="58" t="s">
        <v>117</v>
      </c>
      <c r="K79" s="75" t="s">
        <v>8</v>
      </c>
      <c r="L79" s="75">
        <v>90</v>
      </c>
      <c r="N79" s="58" t="s">
        <v>139</v>
      </c>
      <c r="Q79" s="75" t="s">
        <v>9</v>
      </c>
      <c r="R79" s="76"/>
      <c r="Z79" s="77" t="str">
        <f t="shared" si="0"/>
        <v/>
      </c>
      <c r="AA79" s="78"/>
      <c r="AB79" s="88"/>
      <c r="AC79" s="119" t="str">
        <f t="shared" si="1"/>
        <v/>
      </c>
      <c r="AD79" s="80" t="str">
        <f t="shared" si="2"/>
        <v/>
      </c>
    </row>
    <row r="80" spans="2:30" hidden="1" x14ac:dyDescent="0.25">
      <c r="B80" s="58" t="s">
        <v>122</v>
      </c>
      <c r="E80" s="75" t="s">
        <v>8</v>
      </c>
      <c r="F80" s="75">
        <v>45</v>
      </c>
      <c r="H80" s="58" t="s">
        <v>113</v>
      </c>
      <c r="K80" s="75" t="s">
        <v>8</v>
      </c>
      <c r="L80" s="75">
        <v>45</v>
      </c>
      <c r="N80" s="58" t="s">
        <v>171</v>
      </c>
      <c r="Q80" s="75" t="s">
        <v>170</v>
      </c>
      <c r="R80" s="76">
        <v>12</v>
      </c>
      <c r="Z80" s="77" t="str">
        <f t="shared" si="0"/>
        <v/>
      </c>
      <c r="AA80" s="78"/>
      <c r="AB80" s="88"/>
      <c r="AC80" s="119" t="str">
        <f t="shared" si="1"/>
        <v/>
      </c>
      <c r="AD80" s="80" t="str">
        <f t="shared" si="2"/>
        <v/>
      </c>
    </row>
    <row r="81" spans="2:30" hidden="1" x14ac:dyDescent="0.25">
      <c r="B81" s="58" t="s">
        <v>132</v>
      </c>
      <c r="E81" s="75" t="s">
        <v>7</v>
      </c>
      <c r="F81" s="75">
        <v>24</v>
      </c>
      <c r="H81" s="58" t="s">
        <v>115</v>
      </c>
      <c r="K81" s="75" t="s">
        <v>8</v>
      </c>
      <c r="L81" s="75">
        <v>90</v>
      </c>
      <c r="N81" s="58" t="s">
        <v>169</v>
      </c>
      <c r="Q81" s="75" t="s">
        <v>170</v>
      </c>
      <c r="R81" s="76">
        <v>18</v>
      </c>
      <c r="Z81" s="77" t="str">
        <f t="shared" si="0"/>
        <v/>
      </c>
      <c r="AA81" s="78"/>
      <c r="AB81" s="88"/>
      <c r="AC81" s="119" t="str">
        <f t="shared" si="1"/>
        <v/>
      </c>
      <c r="AD81" s="80" t="str">
        <f t="shared" si="2"/>
        <v/>
      </c>
    </row>
    <row r="82" spans="2:30" hidden="1" x14ac:dyDescent="0.25">
      <c r="B82" s="58" t="s">
        <v>133</v>
      </c>
      <c r="E82" s="75" t="s">
        <v>8</v>
      </c>
      <c r="F82" s="75">
        <v>90</v>
      </c>
      <c r="H82" s="58" t="s">
        <v>114</v>
      </c>
      <c r="K82" s="75" t="s">
        <v>8</v>
      </c>
      <c r="L82" s="75">
        <v>45</v>
      </c>
      <c r="N82" s="58" t="s">
        <v>168</v>
      </c>
      <c r="Q82" s="75" t="s">
        <v>188</v>
      </c>
      <c r="R82" s="76" t="s">
        <v>213</v>
      </c>
      <c r="Z82" s="77" t="str">
        <f t="shared" si="0"/>
        <v/>
      </c>
      <c r="AA82" s="78"/>
      <c r="AB82" s="88"/>
      <c r="AC82" s="119" t="str">
        <f t="shared" si="1"/>
        <v/>
      </c>
      <c r="AD82" s="80" t="str">
        <f t="shared" si="2"/>
        <v/>
      </c>
    </row>
    <row r="83" spans="2:30" hidden="1" x14ac:dyDescent="0.25">
      <c r="B83" s="58" t="s">
        <v>125</v>
      </c>
      <c r="E83" s="75" t="s">
        <v>7</v>
      </c>
      <c r="F83" s="75">
        <v>12</v>
      </c>
      <c r="H83" s="58" t="s">
        <v>112</v>
      </c>
      <c r="K83" s="75" t="s">
        <v>9</v>
      </c>
      <c r="L83" s="75"/>
      <c r="N83" s="58" t="s">
        <v>140</v>
      </c>
      <c r="Q83" s="75" t="s">
        <v>172</v>
      </c>
      <c r="R83" s="76">
        <v>6</v>
      </c>
      <c r="Z83" s="77" t="str">
        <f t="shared" si="0"/>
        <v/>
      </c>
      <c r="AA83" s="78"/>
      <c r="AB83" s="88"/>
      <c r="AC83" s="119" t="str">
        <f t="shared" si="1"/>
        <v/>
      </c>
      <c r="AD83" s="80" t="str">
        <f t="shared" si="2"/>
        <v/>
      </c>
    </row>
    <row r="84" spans="2:30" hidden="1" x14ac:dyDescent="0.25">
      <c r="B84" s="58" t="s">
        <v>124</v>
      </c>
      <c r="E84" s="75" t="s">
        <v>8</v>
      </c>
      <c r="F84" s="75">
        <v>45</v>
      </c>
      <c r="H84" s="58" t="s">
        <v>119</v>
      </c>
      <c r="K84" s="75" t="s">
        <v>9</v>
      </c>
      <c r="L84" s="75"/>
      <c r="N84" s="58" t="s">
        <v>141</v>
      </c>
      <c r="Q84" s="75" t="s">
        <v>173</v>
      </c>
      <c r="R84" s="76">
        <v>4</v>
      </c>
      <c r="Z84" s="77" t="str">
        <f t="shared" si="0"/>
        <v/>
      </c>
      <c r="AA84" s="78"/>
      <c r="AB84" s="88"/>
      <c r="AC84" s="119" t="str">
        <f t="shared" si="1"/>
        <v/>
      </c>
      <c r="AD84" s="80" t="str">
        <f t="shared" si="2"/>
        <v/>
      </c>
    </row>
    <row r="85" spans="2:30" hidden="1" x14ac:dyDescent="0.25">
      <c r="B85" s="58" t="s">
        <v>128</v>
      </c>
      <c r="E85" s="75" t="s">
        <v>7</v>
      </c>
      <c r="F85" s="75">
        <v>24</v>
      </c>
      <c r="H85" s="58" t="s">
        <v>107</v>
      </c>
      <c r="K85" s="75" t="s">
        <v>8</v>
      </c>
      <c r="L85" s="75">
        <v>112</v>
      </c>
      <c r="N85" s="58" t="s">
        <v>93</v>
      </c>
      <c r="Q85" s="75" t="s">
        <v>174</v>
      </c>
      <c r="R85" s="76">
        <v>12</v>
      </c>
      <c r="Z85" s="77" t="str">
        <f t="shared" si="0"/>
        <v/>
      </c>
      <c r="AA85" s="78"/>
      <c r="AB85" s="88"/>
      <c r="AC85" s="119" t="str">
        <f t="shared" si="1"/>
        <v/>
      </c>
      <c r="AD85" s="80" t="str">
        <f t="shared" si="2"/>
        <v/>
      </c>
    </row>
    <row r="86" spans="2:30" hidden="1" x14ac:dyDescent="0.25">
      <c r="B86" s="58" t="s">
        <v>129</v>
      </c>
      <c r="E86" s="75" t="s">
        <v>8</v>
      </c>
      <c r="F86" s="75">
        <v>90</v>
      </c>
      <c r="H86" s="58" t="s">
        <v>108</v>
      </c>
      <c r="K86" s="75" t="s">
        <v>8</v>
      </c>
      <c r="L86" s="75">
        <v>135</v>
      </c>
      <c r="N86" s="58" t="s">
        <v>142</v>
      </c>
      <c r="Q86" s="75" t="s">
        <v>166</v>
      </c>
      <c r="R86" s="76">
        <v>12</v>
      </c>
      <c r="Z86" s="77" t="str">
        <f t="shared" si="0"/>
        <v/>
      </c>
      <c r="AA86" s="78"/>
      <c r="AB86" s="88"/>
      <c r="AC86" s="119" t="str">
        <f t="shared" si="1"/>
        <v/>
      </c>
      <c r="AD86" s="80" t="str">
        <f t="shared" si="2"/>
        <v/>
      </c>
    </row>
    <row r="87" spans="2:30" hidden="1" x14ac:dyDescent="0.25">
      <c r="B87" s="58" t="s">
        <v>126</v>
      </c>
      <c r="E87" s="75" t="s">
        <v>7</v>
      </c>
      <c r="F87" s="75">
        <v>12</v>
      </c>
      <c r="H87" s="58" t="s">
        <v>109</v>
      </c>
      <c r="K87" s="75" t="s">
        <v>8</v>
      </c>
      <c r="L87" s="75">
        <v>335</v>
      </c>
      <c r="N87" s="58" t="s">
        <v>143</v>
      </c>
      <c r="Q87" s="75" t="s">
        <v>166</v>
      </c>
      <c r="R87" s="76">
        <v>12</v>
      </c>
      <c r="Z87" s="77" t="str">
        <f t="shared" si="0"/>
        <v/>
      </c>
      <c r="AA87" s="78"/>
      <c r="AB87" s="88"/>
      <c r="AC87" s="119" t="str">
        <f t="shared" si="1"/>
        <v/>
      </c>
      <c r="AD87" s="80" t="str">
        <f t="shared" si="2"/>
        <v/>
      </c>
    </row>
    <row r="88" spans="2:30" hidden="1" x14ac:dyDescent="0.25">
      <c r="B88" s="58" t="s">
        <v>127</v>
      </c>
      <c r="E88" s="75" t="s">
        <v>8</v>
      </c>
      <c r="F88" s="75">
        <v>45</v>
      </c>
      <c r="H88" s="58" t="s">
        <v>208</v>
      </c>
      <c r="K88" s="75" t="s">
        <v>8</v>
      </c>
      <c r="L88" s="75">
        <v>16</v>
      </c>
      <c r="N88" s="58" t="s">
        <v>144</v>
      </c>
      <c r="Q88" s="75" t="s">
        <v>175</v>
      </c>
      <c r="R88" s="76">
        <v>12</v>
      </c>
      <c r="Z88" s="77" t="str">
        <f t="shared" si="0"/>
        <v/>
      </c>
      <c r="AA88" s="78"/>
      <c r="AB88" s="88"/>
      <c r="AC88" s="119" t="str">
        <f t="shared" si="1"/>
        <v/>
      </c>
      <c r="AD88" s="80" t="str">
        <f t="shared" si="2"/>
        <v/>
      </c>
    </row>
    <row r="89" spans="2:30" hidden="1" x14ac:dyDescent="0.25">
      <c r="B89" s="58" t="s">
        <v>112</v>
      </c>
      <c r="E89" s="75" t="s">
        <v>9</v>
      </c>
      <c r="F89" s="75"/>
      <c r="H89" s="58" t="s">
        <v>209</v>
      </c>
      <c r="K89" s="75" t="s">
        <v>8</v>
      </c>
      <c r="L89" s="75">
        <v>16</v>
      </c>
      <c r="N89" s="58" t="s">
        <v>145</v>
      </c>
      <c r="Q89" s="75" t="s">
        <v>9</v>
      </c>
      <c r="R89" s="76"/>
      <c r="Z89" s="77" t="str">
        <f t="shared" si="0"/>
        <v/>
      </c>
      <c r="AA89" s="78"/>
      <c r="AB89" s="88"/>
      <c r="AC89" s="119" t="str">
        <f t="shared" si="1"/>
        <v/>
      </c>
      <c r="AD89" s="80" t="str">
        <f t="shared" si="2"/>
        <v/>
      </c>
    </row>
    <row r="90" spans="2:30" hidden="1" x14ac:dyDescent="0.25">
      <c r="B90" s="58" t="s">
        <v>119</v>
      </c>
      <c r="E90" s="75" t="s">
        <v>9</v>
      </c>
      <c r="F90" s="75"/>
      <c r="H90" s="58" t="s">
        <v>120</v>
      </c>
      <c r="K90" s="75" t="s">
        <v>9</v>
      </c>
      <c r="L90" s="75"/>
      <c r="N90" s="58" t="s">
        <v>146</v>
      </c>
      <c r="Q90" s="75" t="s">
        <v>176</v>
      </c>
      <c r="R90" s="76">
        <v>21</v>
      </c>
      <c r="Z90" s="77" t="str">
        <f t="shared" si="0"/>
        <v/>
      </c>
      <c r="AA90" s="78"/>
      <c r="AB90" s="88"/>
      <c r="AC90" s="119" t="str">
        <f t="shared" si="1"/>
        <v/>
      </c>
      <c r="AD90" s="80" t="str">
        <f t="shared" si="2"/>
        <v/>
      </c>
    </row>
    <row r="91" spans="2:30" hidden="1" x14ac:dyDescent="0.25">
      <c r="B91" s="58" t="s">
        <v>107</v>
      </c>
      <c r="E91" s="75" t="s">
        <v>7</v>
      </c>
      <c r="F91" s="75">
        <v>12</v>
      </c>
      <c r="H91" s="58" t="s">
        <v>207</v>
      </c>
      <c r="K91" s="75" t="s">
        <v>8</v>
      </c>
      <c r="L91" s="75">
        <v>75</v>
      </c>
      <c r="N91" s="58" t="s">
        <v>147</v>
      </c>
      <c r="Q91" s="75" t="s">
        <v>177</v>
      </c>
      <c r="R91" s="76">
        <v>12</v>
      </c>
      <c r="Z91" s="77" t="str">
        <f t="shared" si="0"/>
        <v/>
      </c>
      <c r="AA91" s="78"/>
      <c r="AB91" s="88"/>
      <c r="AC91" s="119" t="str">
        <f t="shared" si="1"/>
        <v/>
      </c>
      <c r="AD91" s="80" t="str">
        <f t="shared" si="2"/>
        <v/>
      </c>
    </row>
    <row r="92" spans="2:30" hidden="1" x14ac:dyDescent="0.25">
      <c r="B92" s="58" t="s">
        <v>108</v>
      </c>
      <c r="E92" s="75" t="s">
        <v>7</v>
      </c>
      <c r="F92" s="75">
        <v>12</v>
      </c>
      <c r="H92" s="60" t="s">
        <v>118</v>
      </c>
      <c r="I92" s="61"/>
      <c r="J92" s="61"/>
      <c r="K92" s="81" t="s">
        <v>8</v>
      </c>
      <c r="L92" s="81">
        <v>90</v>
      </c>
      <c r="N92" s="58" t="s">
        <v>17</v>
      </c>
      <c r="Q92" s="75" t="s">
        <v>214</v>
      </c>
      <c r="R92" s="76">
        <v>12</v>
      </c>
      <c r="Z92" s="77" t="str">
        <f t="shared" si="0"/>
        <v/>
      </c>
      <c r="AA92" s="78"/>
      <c r="AB92" s="88"/>
      <c r="AC92" s="119" t="str">
        <f t="shared" si="1"/>
        <v/>
      </c>
      <c r="AD92" s="80" t="str">
        <f t="shared" si="2"/>
        <v/>
      </c>
    </row>
    <row r="93" spans="2:30" hidden="1" x14ac:dyDescent="0.25">
      <c r="B93" s="58" t="s">
        <v>109</v>
      </c>
      <c r="E93" s="75" t="s">
        <v>7</v>
      </c>
      <c r="F93" s="75">
        <v>34</v>
      </c>
      <c r="K93" s="28"/>
      <c r="L93" s="28"/>
      <c r="N93" s="58" t="s">
        <v>148</v>
      </c>
      <c r="Q93" s="75" t="s">
        <v>9</v>
      </c>
      <c r="R93" s="76"/>
      <c r="Z93" s="77" t="str">
        <f t="shared" si="0"/>
        <v/>
      </c>
      <c r="AA93" s="78"/>
      <c r="AB93" s="88"/>
      <c r="AC93" s="119" t="str">
        <f t="shared" si="1"/>
        <v/>
      </c>
      <c r="AD93" s="80" t="str">
        <f t="shared" si="2"/>
        <v/>
      </c>
    </row>
    <row r="94" spans="2:30" hidden="1" x14ac:dyDescent="0.25">
      <c r="B94" s="58" t="s">
        <v>210</v>
      </c>
      <c r="E94" s="75" t="s">
        <v>9</v>
      </c>
      <c r="F94" s="75" t="s">
        <v>30</v>
      </c>
      <c r="K94" s="28" t="s">
        <v>30</v>
      </c>
      <c r="L94" s="28" t="s">
        <v>30</v>
      </c>
      <c r="N94" s="58" t="s">
        <v>149</v>
      </c>
      <c r="Q94" s="75" t="s">
        <v>166</v>
      </c>
      <c r="R94" s="76">
        <v>12</v>
      </c>
      <c r="Z94" s="77" t="str">
        <f t="shared" si="0"/>
        <v/>
      </c>
      <c r="AA94" s="78"/>
      <c r="AB94" s="88"/>
      <c r="AC94" s="119" t="str">
        <f t="shared" si="1"/>
        <v/>
      </c>
      <c r="AD94" s="80" t="str">
        <f t="shared" si="2"/>
        <v/>
      </c>
    </row>
    <row r="95" spans="2:30" hidden="1" x14ac:dyDescent="0.25">
      <c r="B95" s="58" t="s">
        <v>208</v>
      </c>
      <c r="E95" s="75" t="s">
        <v>7</v>
      </c>
      <c r="F95" s="75">
        <v>13</v>
      </c>
      <c r="K95" s="28" t="s">
        <v>30</v>
      </c>
      <c r="L95" s="28" t="s">
        <v>30</v>
      </c>
      <c r="N95" s="58" t="s">
        <v>94</v>
      </c>
      <c r="Q95" s="75" t="s">
        <v>9</v>
      </c>
      <c r="R95" s="76"/>
      <c r="Z95" s="77" t="str">
        <f t="shared" si="0"/>
        <v/>
      </c>
      <c r="AA95" s="78"/>
      <c r="AB95" s="88"/>
      <c r="AC95" s="119" t="str">
        <f t="shared" si="1"/>
        <v/>
      </c>
      <c r="AD95" s="80" t="str">
        <f t="shared" si="2"/>
        <v/>
      </c>
    </row>
    <row r="96" spans="2:30" hidden="1" x14ac:dyDescent="0.25">
      <c r="B96" s="58" t="s">
        <v>209</v>
      </c>
      <c r="E96" s="75" t="s">
        <v>7</v>
      </c>
      <c r="F96" s="75">
        <v>14</v>
      </c>
      <c r="K96" s="28" t="s">
        <v>30</v>
      </c>
      <c r="L96" s="28" t="s">
        <v>30</v>
      </c>
      <c r="N96" s="58" t="s">
        <v>150</v>
      </c>
      <c r="Q96" s="75" t="s">
        <v>166</v>
      </c>
      <c r="R96" s="76">
        <v>24</v>
      </c>
      <c r="Z96" s="77" t="str">
        <f t="shared" si="0"/>
        <v/>
      </c>
      <c r="AA96" s="78"/>
      <c r="AB96" s="88"/>
      <c r="AC96" s="119" t="str">
        <f t="shared" si="1"/>
        <v/>
      </c>
      <c r="AD96" s="80" t="str">
        <f t="shared" si="2"/>
        <v/>
      </c>
    </row>
    <row r="97" spans="2:30" hidden="1" x14ac:dyDescent="0.25">
      <c r="B97" s="58" t="s">
        <v>120</v>
      </c>
      <c r="E97" s="75" t="s">
        <v>9</v>
      </c>
      <c r="F97" s="75"/>
      <c r="H97" s="27" t="s">
        <v>30</v>
      </c>
      <c r="K97" s="28" t="s">
        <v>30</v>
      </c>
      <c r="L97" s="28" t="s">
        <v>30</v>
      </c>
      <c r="N97" s="58" t="s">
        <v>151</v>
      </c>
      <c r="Q97" s="75" t="s">
        <v>166</v>
      </c>
      <c r="R97" s="76">
        <v>12</v>
      </c>
      <c r="Z97" s="77" t="str">
        <f t="shared" si="0"/>
        <v/>
      </c>
      <c r="AA97" s="78"/>
      <c r="AB97" s="88"/>
      <c r="AC97" s="119" t="str">
        <f t="shared" si="1"/>
        <v/>
      </c>
      <c r="AD97" s="80" t="str">
        <f t="shared" si="2"/>
        <v/>
      </c>
    </row>
    <row r="98" spans="2:30" hidden="1" x14ac:dyDescent="0.25">
      <c r="B98" s="58" t="s">
        <v>207</v>
      </c>
      <c r="E98" s="75" t="s">
        <v>7</v>
      </c>
      <c r="F98" s="75">
        <v>12</v>
      </c>
      <c r="H98" s="27" t="s">
        <v>30</v>
      </c>
      <c r="K98" s="28" t="s">
        <v>30</v>
      </c>
      <c r="L98" s="28" t="s">
        <v>30</v>
      </c>
      <c r="N98" s="58" t="s">
        <v>152</v>
      </c>
      <c r="Q98" s="75" t="s">
        <v>166</v>
      </c>
      <c r="R98" s="76">
        <v>12</v>
      </c>
      <c r="Z98" s="77" t="str">
        <f t="shared" si="0"/>
        <v/>
      </c>
      <c r="AA98" s="78"/>
      <c r="AB98" s="88"/>
      <c r="AC98" s="119" t="str">
        <f t="shared" si="1"/>
        <v/>
      </c>
      <c r="AD98" s="80" t="str">
        <f t="shared" si="2"/>
        <v/>
      </c>
    </row>
    <row r="99" spans="2:30" hidden="1" x14ac:dyDescent="0.25">
      <c r="B99" s="58" t="s">
        <v>134</v>
      </c>
      <c r="E99" s="75" t="s">
        <v>7</v>
      </c>
      <c r="F99" s="75">
        <v>24</v>
      </c>
      <c r="H99" s="27" t="s">
        <v>30</v>
      </c>
      <c r="K99" s="28" t="s">
        <v>30</v>
      </c>
      <c r="L99" s="28" t="s">
        <v>30</v>
      </c>
      <c r="N99" s="58" t="s">
        <v>153</v>
      </c>
      <c r="Q99" s="75" t="s">
        <v>166</v>
      </c>
      <c r="R99" s="76">
        <v>12</v>
      </c>
      <c r="Z99" s="77" t="str">
        <f t="shared" si="0"/>
        <v/>
      </c>
      <c r="AA99" s="78"/>
      <c r="AB99" s="88"/>
      <c r="AC99" s="119" t="str">
        <f t="shared" si="1"/>
        <v/>
      </c>
      <c r="AD99" s="80" t="str">
        <f t="shared" si="2"/>
        <v/>
      </c>
    </row>
    <row r="100" spans="2:30" hidden="1" x14ac:dyDescent="0.25">
      <c r="B100" s="60" t="s">
        <v>135</v>
      </c>
      <c r="C100" s="61"/>
      <c r="D100" s="61"/>
      <c r="E100" s="81" t="s">
        <v>8</v>
      </c>
      <c r="F100" s="81">
        <v>90</v>
      </c>
      <c r="H100" s="27" t="s">
        <v>30</v>
      </c>
      <c r="K100" s="28" t="s">
        <v>30</v>
      </c>
      <c r="L100" s="28" t="s">
        <v>30</v>
      </c>
      <c r="N100" s="58" t="s">
        <v>156</v>
      </c>
      <c r="Q100" s="75" t="s">
        <v>166</v>
      </c>
      <c r="R100" s="76">
        <v>12</v>
      </c>
      <c r="Z100" s="77" t="str">
        <f t="shared" si="0"/>
        <v/>
      </c>
      <c r="AA100" s="78"/>
      <c r="AB100" s="88"/>
      <c r="AC100" s="119" t="str">
        <f t="shared" si="1"/>
        <v/>
      </c>
      <c r="AD100" s="80" t="str">
        <f t="shared" si="2"/>
        <v/>
      </c>
    </row>
    <row r="101" spans="2:30" hidden="1" x14ac:dyDescent="0.25">
      <c r="B101" s="27" t="s">
        <v>30</v>
      </c>
      <c r="E101" s="27" t="s">
        <v>30</v>
      </c>
      <c r="F101" s="27" t="s">
        <v>30</v>
      </c>
      <c r="H101" s="27" t="s">
        <v>30</v>
      </c>
      <c r="K101" s="28" t="s">
        <v>30</v>
      </c>
      <c r="L101" s="28" t="s">
        <v>30</v>
      </c>
      <c r="N101" s="58" t="s">
        <v>154</v>
      </c>
      <c r="Q101" s="75" t="s">
        <v>166</v>
      </c>
      <c r="R101" s="76">
        <v>12</v>
      </c>
      <c r="Z101" s="77" t="str">
        <f t="shared" si="0"/>
        <v/>
      </c>
      <c r="AA101" s="78"/>
      <c r="AB101" s="88"/>
      <c r="AC101" s="119" t="str">
        <f t="shared" si="1"/>
        <v/>
      </c>
      <c r="AD101" s="80" t="str">
        <f t="shared" si="2"/>
        <v/>
      </c>
    </row>
    <row r="102" spans="2:30" hidden="1" x14ac:dyDescent="0.25">
      <c r="B102" s="27" t="s">
        <v>30</v>
      </c>
      <c r="E102" s="27" t="s">
        <v>30</v>
      </c>
      <c r="F102" s="27" t="s">
        <v>30</v>
      </c>
      <c r="H102" s="27" t="s">
        <v>30</v>
      </c>
      <c r="K102" s="28" t="s">
        <v>30</v>
      </c>
      <c r="L102" s="28" t="s">
        <v>30</v>
      </c>
      <c r="N102" s="58" t="s">
        <v>155</v>
      </c>
      <c r="Q102" s="75" t="s">
        <v>170</v>
      </c>
      <c r="R102" s="76">
        <v>12</v>
      </c>
      <c r="Z102" s="77" t="str">
        <f t="shared" si="0"/>
        <v/>
      </c>
      <c r="AA102" s="78"/>
      <c r="AB102" s="88"/>
      <c r="AC102" s="119" t="str">
        <f t="shared" si="1"/>
        <v/>
      </c>
      <c r="AD102" s="80" t="str">
        <f t="shared" si="2"/>
        <v/>
      </c>
    </row>
    <row r="103" spans="2:30" hidden="1" x14ac:dyDescent="0.25">
      <c r="B103" s="27" t="s">
        <v>30</v>
      </c>
      <c r="E103" s="27" t="s">
        <v>30</v>
      </c>
      <c r="F103" s="27" t="s">
        <v>30</v>
      </c>
      <c r="H103" s="27" t="s">
        <v>30</v>
      </c>
      <c r="K103" s="28" t="s">
        <v>30</v>
      </c>
      <c r="L103" s="28" t="s">
        <v>30</v>
      </c>
      <c r="N103" s="58" t="s">
        <v>157</v>
      </c>
      <c r="Q103" s="75" t="s">
        <v>166</v>
      </c>
      <c r="R103" s="76">
        <v>6</v>
      </c>
      <c r="Z103" s="77" t="str">
        <f t="shared" si="0"/>
        <v/>
      </c>
      <c r="AA103" s="78"/>
      <c r="AB103" s="88"/>
      <c r="AC103" s="119" t="str">
        <f t="shared" si="1"/>
        <v/>
      </c>
      <c r="AD103" s="80" t="str">
        <f t="shared" si="2"/>
        <v/>
      </c>
    </row>
    <row r="104" spans="2:30" hidden="1" x14ac:dyDescent="0.25">
      <c r="B104" s="27" t="s">
        <v>30</v>
      </c>
      <c r="E104" s="27" t="s">
        <v>30</v>
      </c>
      <c r="F104" s="27" t="s">
        <v>30</v>
      </c>
      <c r="H104" s="27" t="s">
        <v>30</v>
      </c>
      <c r="K104" s="28" t="s">
        <v>30</v>
      </c>
      <c r="L104" s="28" t="s">
        <v>30</v>
      </c>
      <c r="N104" s="58" t="s">
        <v>13</v>
      </c>
      <c r="Q104" s="75" t="s">
        <v>166</v>
      </c>
      <c r="R104" s="76">
        <v>12</v>
      </c>
      <c r="Z104" s="77" t="str">
        <f t="shared" si="0"/>
        <v/>
      </c>
      <c r="AA104" s="78"/>
      <c r="AB104" s="88"/>
      <c r="AC104" s="119" t="str">
        <f t="shared" si="1"/>
        <v/>
      </c>
      <c r="AD104" s="80" t="str">
        <f t="shared" si="2"/>
        <v/>
      </c>
    </row>
    <row r="105" spans="2:30" hidden="1" x14ac:dyDescent="0.25">
      <c r="B105" s="27" t="s">
        <v>30</v>
      </c>
      <c r="E105" s="27" t="s">
        <v>30</v>
      </c>
      <c r="F105" s="27" t="s">
        <v>30</v>
      </c>
      <c r="H105" s="27" t="s">
        <v>30</v>
      </c>
      <c r="K105" s="28" t="s">
        <v>30</v>
      </c>
      <c r="L105" s="28" t="s">
        <v>30</v>
      </c>
      <c r="N105" s="58" t="s">
        <v>158</v>
      </c>
      <c r="Q105" s="75" t="s">
        <v>166</v>
      </c>
      <c r="R105" s="76">
        <v>12</v>
      </c>
      <c r="Z105" s="77" t="str">
        <f t="shared" si="0"/>
        <v/>
      </c>
      <c r="AA105" s="78"/>
      <c r="AB105" s="88"/>
      <c r="AC105" s="119" t="str">
        <f t="shared" si="1"/>
        <v/>
      </c>
      <c r="AD105" s="80" t="str">
        <f t="shared" si="2"/>
        <v/>
      </c>
    </row>
    <row r="106" spans="2:30" hidden="1" x14ac:dyDescent="0.25">
      <c r="B106" s="27" t="s">
        <v>30</v>
      </c>
      <c r="E106" s="27" t="s">
        <v>30</v>
      </c>
      <c r="F106" s="27" t="s">
        <v>30</v>
      </c>
      <c r="H106" s="27" t="s">
        <v>30</v>
      </c>
      <c r="K106" s="28" t="s">
        <v>30</v>
      </c>
      <c r="L106" s="28" t="s">
        <v>30</v>
      </c>
      <c r="N106" s="58" t="s">
        <v>14</v>
      </c>
      <c r="Q106" s="75" t="s">
        <v>178</v>
      </c>
      <c r="R106" s="76">
        <v>4</v>
      </c>
      <c r="Z106" s="77" t="str">
        <f t="shared" si="0"/>
        <v/>
      </c>
      <c r="AA106" s="78"/>
      <c r="AB106" s="88"/>
      <c r="AC106" s="119" t="str">
        <f t="shared" si="1"/>
        <v/>
      </c>
      <c r="AD106" s="80" t="str">
        <f t="shared" si="2"/>
        <v/>
      </c>
    </row>
    <row r="107" spans="2:30" hidden="1" x14ac:dyDescent="0.25">
      <c r="B107" s="27" t="s">
        <v>30</v>
      </c>
      <c r="E107" s="27" t="s">
        <v>30</v>
      </c>
      <c r="F107" s="27" t="s">
        <v>30</v>
      </c>
      <c r="H107" s="27" t="s">
        <v>30</v>
      </c>
      <c r="K107" s="28" t="s">
        <v>30</v>
      </c>
      <c r="L107" s="28" t="s">
        <v>30</v>
      </c>
      <c r="N107" s="58" t="s">
        <v>179</v>
      </c>
      <c r="Q107" s="75" t="s">
        <v>180</v>
      </c>
      <c r="R107" s="76" t="s">
        <v>218</v>
      </c>
      <c r="Z107" s="77" t="str">
        <f t="shared" si="0"/>
        <v/>
      </c>
      <c r="AA107" s="78"/>
      <c r="AB107" s="88"/>
      <c r="AC107" s="119" t="str">
        <f t="shared" si="1"/>
        <v/>
      </c>
      <c r="AD107" s="80" t="str">
        <f t="shared" si="2"/>
        <v/>
      </c>
    </row>
    <row r="108" spans="2:30" hidden="1" x14ac:dyDescent="0.25">
      <c r="B108" s="27" t="s">
        <v>30</v>
      </c>
      <c r="E108" s="27" t="s">
        <v>30</v>
      </c>
      <c r="F108" s="27" t="s">
        <v>30</v>
      </c>
      <c r="H108" s="27" t="s">
        <v>30</v>
      </c>
      <c r="K108" s="28" t="s">
        <v>30</v>
      </c>
      <c r="L108" s="28" t="s">
        <v>30</v>
      </c>
      <c r="N108" s="58" t="s">
        <v>159</v>
      </c>
      <c r="Q108" s="75" t="s">
        <v>166</v>
      </c>
      <c r="R108" s="76">
        <v>9</v>
      </c>
      <c r="Z108" s="77" t="str">
        <f t="shared" si="0"/>
        <v/>
      </c>
      <c r="AA108" s="78"/>
      <c r="AB108" s="88"/>
      <c r="AC108" s="119" t="str">
        <f t="shared" si="1"/>
        <v/>
      </c>
      <c r="AD108" s="80" t="str">
        <f t="shared" si="2"/>
        <v/>
      </c>
    </row>
    <row r="109" spans="2:30" hidden="1" x14ac:dyDescent="0.25">
      <c r="B109" s="27" t="s">
        <v>30</v>
      </c>
      <c r="E109" s="27" t="s">
        <v>30</v>
      </c>
      <c r="F109" s="27" t="s">
        <v>30</v>
      </c>
      <c r="H109" s="27" t="s">
        <v>30</v>
      </c>
      <c r="K109" s="28" t="s">
        <v>30</v>
      </c>
      <c r="L109" s="28" t="s">
        <v>30</v>
      </c>
      <c r="N109" s="58" t="s">
        <v>160</v>
      </c>
      <c r="Q109" s="75" t="s">
        <v>9</v>
      </c>
      <c r="R109" s="76"/>
      <c r="Z109" s="77" t="str">
        <f t="shared" si="0"/>
        <v/>
      </c>
      <c r="AA109" s="78"/>
      <c r="AB109" s="88"/>
      <c r="AC109" s="119" t="str">
        <f t="shared" si="1"/>
        <v/>
      </c>
      <c r="AD109" s="80" t="str">
        <f t="shared" si="2"/>
        <v/>
      </c>
    </row>
    <row r="110" spans="2:30" hidden="1" x14ac:dyDescent="0.25">
      <c r="B110" s="27" t="s">
        <v>30</v>
      </c>
      <c r="E110" s="27" t="s">
        <v>30</v>
      </c>
      <c r="F110" s="27" t="s">
        <v>30</v>
      </c>
      <c r="H110" s="27" t="s">
        <v>30</v>
      </c>
      <c r="K110" s="28" t="s">
        <v>30</v>
      </c>
      <c r="L110" s="28" t="s">
        <v>30</v>
      </c>
      <c r="N110" s="58" t="s">
        <v>161</v>
      </c>
      <c r="Q110" s="75" t="s">
        <v>9</v>
      </c>
      <c r="R110" s="76"/>
      <c r="Z110" s="77" t="str">
        <f t="shared" si="0"/>
        <v/>
      </c>
      <c r="AA110" s="78"/>
      <c r="AB110" s="88"/>
      <c r="AC110" s="119" t="str">
        <f t="shared" si="1"/>
        <v/>
      </c>
      <c r="AD110" s="80" t="str">
        <f t="shared" si="2"/>
        <v/>
      </c>
    </row>
    <row r="111" spans="2:30" hidden="1" x14ac:dyDescent="0.25">
      <c r="B111" s="27" t="s">
        <v>30</v>
      </c>
      <c r="E111" s="27" t="s">
        <v>30</v>
      </c>
      <c r="F111" s="27" t="s">
        <v>30</v>
      </c>
      <c r="H111" s="27" t="s">
        <v>30</v>
      </c>
      <c r="K111" s="28" t="s">
        <v>30</v>
      </c>
      <c r="L111" s="28" t="s">
        <v>30</v>
      </c>
      <c r="N111" s="58" t="s">
        <v>162</v>
      </c>
      <c r="Q111" s="75" t="s">
        <v>9</v>
      </c>
      <c r="R111" s="76"/>
      <c r="Z111" s="77" t="str">
        <f t="shared" si="0"/>
        <v/>
      </c>
      <c r="AA111" s="78"/>
      <c r="AB111" s="88"/>
      <c r="AC111" s="119" t="str">
        <f t="shared" si="1"/>
        <v/>
      </c>
      <c r="AD111" s="80" t="str">
        <f t="shared" si="2"/>
        <v/>
      </c>
    </row>
    <row r="112" spans="2:30" hidden="1" x14ac:dyDescent="0.25">
      <c r="B112" s="27" t="s">
        <v>30</v>
      </c>
      <c r="E112" s="27" t="s">
        <v>30</v>
      </c>
      <c r="F112" s="27" t="s">
        <v>30</v>
      </c>
      <c r="H112" s="27" t="s">
        <v>30</v>
      </c>
      <c r="K112" s="28" t="s">
        <v>30</v>
      </c>
      <c r="L112" s="28" t="s">
        <v>30</v>
      </c>
      <c r="N112" s="58" t="s">
        <v>163</v>
      </c>
      <c r="Q112" s="75" t="s">
        <v>166</v>
      </c>
      <c r="R112" s="76">
        <v>12</v>
      </c>
      <c r="Z112" s="77" t="str">
        <f t="shared" si="0"/>
        <v/>
      </c>
      <c r="AA112" s="78"/>
      <c r="AB112" s="88"/>
      <c r="AC112" s="119" t="str">
        <f t="shared" si="1"/>
        <v/>
      </c>
      <c r="AD112" s="80" t="str">
        <f t="shared" si="2"/>
        <v/>
      </c>
    </row>
    <row r="113" spans="2:30" hidden="1" x14ac:dyDescent="0.25">
      <c r="B113" s="27" t="s">
        <v>30</v>
      </c>
      <c r="E113" s="27" t="s">
        <v>30</v>
      </c>
      <c r="F113" s="27" t="s">
        <v>30</v>
      </c>
      <c r="H113" s="27" t="s">
        <v>30</v>
      </c>
      <c r="K113" s="28" t="s">
        <v>30</v>
      </c>
      <c r="L113" s="28" t="s">
        <v>30</v>
      </c>
      <c r="N113" s="58" t="s">
        <v>215</v>
      </c>
      <c r="Q113" s="75" t="s">
        <v>216</v>
      </c>
      <c r="R113" s="76">
        <v>12</v>
      </c>
      <c r="Z113" s="77" t="str">
        <f t="shared" si="0"/>
        <v/>
      </c>
      <c r="AA113" s="78"/>
      <c r="AB113" s="88"/>
      <c r="AC113" s="119" t="str">
        <f t="shared" si="1"/>
        <v/>
      </c>
      <c r="AD113" s="80" t="str">
        <f t="shared" si="2"/>
        <v/>
      </c>
    </row>
    <row r="114" spans="2:30" hidden="1" x14ac:dyDescent="0.25">
      <c r="B114" s="27" t="s">
        <v>30</v>
      </c>
      <c r="E114" s="27" t="s">
        <v>30</v>
      </c>
      <c r="F114" s="27" t="s">
        <v>30</v>
      </c>
      <c r="H114" s="27" t="s">
        <v>30</v>
      </c>
      <c r="K114" s="28" t="s">
        <v>30</v>
      </c>
      <c r="L114" s="28" t="s">
        <v>30</v>
      </c>
      <c r="N114" s="58" t="s">
        <v>217</v>
      </c>
      <c r="Q114" s="75" t="s">
        <v>9</v>
      </c>
      <c r="R114" s="76"/>
      <c r="Z114" s="77" t="str">
        <f t="shared" si="0"/>
        <v/>
      </c>
      <c r="AA114" s="78"/>
      <c r="AB114" s="88"/>
      <c r="AC114" s="119" t="str">
        <f t="shared" si="1"/>
        <v/>
      </c>
      <c r="AD114" s="80" t="str">
        <f t="shared" si="2"/>
        <v/>
      </c>
    </row>
    <row r="115" spans="2:30" hidden="1" x14ac:dyDescent="0.25">
      <c r="B115" s="27" t="s">
        <v>30</v>
      </c>
      <c r="E115" s="27" t="s">
        <v>30</v>
      </c>
      <c r="F115" s="27" t="s">
        <v>30</v>
      </c>
      <c r="H115" s="27" t="s">
        <v>30</v>
      </c>
      <c r="K115" s="28" t="s">
        <v>30</v>
      </c>
      <c r="L115" s="28" t="s">
        <v>30</v>
      </c>
      <c r="N115" s="58" t="s">
        <v>219</v>
      </c>
      <c r="Q115" s="75" t="s">
        <v>166</v>
      </c>
      <c r="R115" s="76">
        <v>6</v>
      </c>
      <c r="W115" s="28"/>
      <c r="Z115" s="77" t="str">
        <f t="shared" si="0"/>
        <v/>
      </c>
      <c r="AA115" s="78"/>
      <c r="AB115" s="88"/>
      <c r="AC115" s="119" t="str">
        <f t="shared" si="1"/>
        <v/>
      </c>
      <c r="AD115" s="80" t="str">
        <f t="shared" si="2"/>
        <v/>
      </c>
    </row>
    <row r="116" spans="2:30" hidden="1" x14ac:dyDescent="0.25">
      <c r="B116" s="27" t="s">
        <v>30</v>
      </c>
      <c r="E116" s="27" t="s">
        <v>30</v>
      </c>
      <c r="F116" s="27" t="s">
        <v>30</v>
      </c>
      <c r="N116" s="58" t="s">
        <v>220</v>
      </c>
      <c r="Q116" s="75" t="s">
        <v>166</v>
      </c>
      <c r="R116" s="76">
        <v>12</v>
      </c>
      <c r="W116" s="28"/>
      <c r="Z116" s="77" t="str">
        <f t="shared" si="0"/>
        <v/>
      </c>
      <c r="AA116" s="78"/>
      <c r="AB116" s="88"/>
      <c r="AC116" s="119" t="str">
        <f t="shared" si="1"/>
        <v/>
      </c>
      <c r="AD116" s="80" t="str">
        <f t="shared" si="2"/>
        <v/>
      </c>
    </row>
    <row r="117" spans="2:30" hidden="1" x14ac:dyDescent="0.25">
      <c r="B117" s="27" t="s">
        <v>30</v>
      </c>
      <c r="E117" s="27" t="s">
        <v>30</v>
      </c>
      <c r="F117" s="27" t="s">
        <v>30</v>
      </c>
      <c r="N117" s="58" t="s">
        <v>221</v>
      </c>
      <c r="Q117" s="75" t="s">
        <v>166</v>
      </c>
      <c r="R117" s="76">
        <v>12</v>
      </c>
      <c r="W117" s="28"/>
      <c r="Z117" s="77" t="str">
        <f t="shared" si="0"/>
        <v/>
      </c>
      <c r="AA117" s="78"/>
      <c r="AB117" s="88"/>
      <c r="AC117" s="119" t="str">
        <f t="shared" si="1"/>
        <v/>
      </c>
      <c r="AD117" s="80" t="str">
        <f t="shared" si="2"/>
        <v/>
      </c>
    </row>
    <row r="118" spans="2:30" hidden="1" x14ac:dyDescent="0.25">
      <c r="B118" s="27" t="s">
        <v>30</v>
      </c>
      <c r="E118" s="27" t="s">
        <v>30</v>
      </c>
      <c r="F118" s="27" t="s">
        <v>30</v>
      </c>
      <c r="N118" s="58" t="s">
        <v>222</v>
      </c>
      <c r="Q118" s="75" t="s">
        <v>170</v>
      </c>
      <c r="R118" s="76">
        <v>12</v>
      </c>
      <c r="W118" s="28"/>
      <c r="Z118" s="77" t="str">
        <f t="shared" si="0"/>
        <v/>
      </c>
      <c r="AA118" s="78"/>
      <c r="AB118" s="88"/>
      <c r="AC118" s="119" t="str">
        <f t="shared" si="1"/>
        <v/>
      </c>
      <c r="AD118" s="80" t="str">
        <f t="shared" si="2"/>
        <v/>
      </c>
    </row>
    <row r="119" spans="2:30" hidden="1" x14ac:dyDescent="0.25">
      <c r="B119" s="27" t="s">
        <v>30</v>
      </c>
      <c r="E119" s="27" t="s">
        <v>30</v>
      </c>
      <c r="F119" s="27" t="s">
        <v>30</v>
      </c>
      <c r="N119" s="58" t="s">
        <v>223</v>
      </c>
      <c r="Q119" s="75" t="s">
        <v>170</v>
      </c>
      <c r="R119" s="76">
        <v>18</v>
      </c>
      <c r="W119" s="28"/>
      <c r="Z119" s="77" t="str">
        <f t="shared" si="0"/>
        <v/>
      </c>
      <c r="AA119" s="78"/>
      <c r="AB119" s="88"/>
      <c r="AC119" s="119" t="str">
        <f t="shared" si="1"/>
        <v/>
      </c>
      <c r="AD119" s="80" t="str">
        <f t="shared" si="2"/>
        <v/>
      </c>
    </row>
    <row r="120" spans="2:30" hidden="1" x14ac:dyDescent="0.25">
      <c r="B120" s="27" t="s">
        <v>30</v>
      </c>
      <c r="E120" s="27" t="s">
        <v>30</v>
      </c>
      <c r="F120" s="27" t="s">
        <v>30</v>
      </c>
      <c r="N120" s="60" t="s">
        <v>224</v>
      </c>
      <c r="O120" s="61"/>
      <c r="P120" s="61"/>
      <c r="Q120" s="81" t="s">
        <v>188</v>
      </c>
      <c r="R120" s="82" t="s">
        <v>213</v>
      </c>
      <c r="W120" s="28"/>
      <c r="Z120" s="77" t="str">
        <f t="shared" si="0"/>
        <v/>
      </c>
      <c r="AA120" s="83"/>
      <c r="AB120" s="92"/>
      <c r="AC120" s="119" t="str">
        <f t="shared" si="1"/>
        <v/>
      </c>
      <c r="AD120" s="80" t="str">
        <f t="shared" si="2"/>
        <v/>
      </c>
    </row>
    <row r="121" spans="2:30" x14ac:dyDescent="0.25">
      <c r="B121" s="27" t="s">
        <v>30</v>
      </c>
      <c r="E121" s="27" t="s">
        <v>30</v>
      </c>
      <c r="F121" s="27" t="s">
        <v>30</v>
      </c>
      <c r="W121" s="28"/>
    </row>
    <row r="122" spans="2:30" x14ac:dyDescent="0.25">
      <c r="B122" s="27" t="s">
        <v>30</v>
      </c>
      <c r="E122" s="27" t="s">
        <v>30</v>
      </c>
      <c r="F122" s="27" t="s">
        <v>30</v>
      </c>
      <c r="W122" s="28"/>
    </row>
    <row r="123" spans="2:30" x14ac:dyDescent="0.25">
      <c r="B123" s="27" t="s">
        <v>30</v>
      </c>
      <c r="E123" s="27" t="s">
        <v>30</v>
      </c>
      <c r="F123" s="27" t="s">
        <v>30</v>
      </c>
      <c r="W123" s="28"/>
    </row>
    <row r="124" spans="2:30" x14ac:dyDescent="0.25">
      <c r="B124" s="27" t="s">
        <v>30</v>
      </c>
      <c r="E124" s="27" t="s">
        <v>30</v>
      </c>
      <c r="F124" s="27" t="s">
        <v>30</v>
      </c>
    </row>
    <row r="125" spans="2:30" x14ac:dyDescent="0.25">
      <c r="B125" s="27" t="s">
        <v>30</v>
      </c>
      <c r="E125" s="27" t="s">
        <v>30</v>
      </c>
      <c r="F125" s="27" t="s">
        <v>30</v>
      </c>
    </row>
    <row r="126" spans="2:30" x14ac:dyDescent="0.25">
      <c r="B126" s="27" t="s">
        <v>30</v>
      </c>
      <c r="E126" s="27" t="s">
        <v>30</v>
      </c>
      <c r="F126" s="27" t="s">
        <v>30</v>
      </c>
    </row>
    <row r="127" spans="2:30" x14ac:dyDescent="0.25">
      <c r="B127" s="27" t="s">
        <v>30</v>
      </c>
      <c r="E127" s="27" t="s">
        <v>30</v>
      </c>
      <c r="F127" s="27" t="s">
        <v>30</v>
      </c>
    </row>
    <row r="128" spans="2:30" x14ac:dyDescent="0.25">
      <c r="B128" s="27" t="s">
        <v>30</v>
      </c>
      <c r="E128" s="27" t="s">
        <v>30</v>
      </c>
      <c r="F128" s="27" t="s">
        <v>30</v>
      </c>
    </row>
    <row r="129" spans="2:10" x14ac:dyDescent="0.25">
      <c r="B129" s="27" t="s">
        <v>30</v>
      </c>
      <c r="E129" s="27" t="s">
        <v>30</v>
      </c>
      <c r="F129" s="27" t="s">
        <v>30</v>
      </c>
    </row>
    <row r="130" spans="2:10" x14ac:dyDescent="0.25">
      <c r="B130" s="27" t="s">
        <v>30</v>
      </c>
      <c r="E130" s="27" t="s">
        <v>30</v>
      </c>
      <c r="F130" s="27" t="s">
        <v>30</v>
      </c>
    </row>
    <row r="131" spans="2:10" x14ac:dyDescent="0.25">
      <c r="B131" s="27" t="s">
        <v>30</v>
      </c>
      <c r="E131" s="27" t="s">
        <v>30</v>
      </c>
      <c r="F131" s="27" t="s">
        <v>30</v>
      </c>
    </row>
    <row r="132" spans="2:10" x14ac:dyDescent="0.25">
      <c r="B132" s="27" t="s">
        <v>30</v>
      </c>
    </row>
    <row r="133" spans="2:10" x14ac:dyDescent="0.25">
      <c r="B133" s="27" t="s">
        <v>30</v>
      </c>
      <c r="I133" s="27" t="s">
        <v>30</v>
      </c>
      <c r="J133" s="27" t="s">
        <v>30</v>
      </c>
    </row>
    <row r="134" spans="2:10" x14ac:dyDescent="0.25">
      <c r="B134" s="27" t="s">
        <v>30</v>
      </c>
    </row>
    <row r="135" spans="2:10" x14ac:dyDescent="0.25">
      <c r="B135" s="27" t="s">
        <v>30</v>
      </c>
    </row>
    <row r="136" spans="2:10" x14ac:dyDescent="0.25">
      <c r="B136" s="27" t="s">
        <v>30</v>
      </c>
    </row>
    <row r="137" spans="2:10" x14ac:dyDescent="0.25">
      <c r="B137" s="27" t="s">
        <v>30</v>
      </c>
    </row>
    <row r="138" spans="2:10" x14ac:dyDescent="0.25">
      <c r="B138" s="27" t="s">
        <v>30</v>
      </c>
    </row>
    <row r="139" spans="2:10" x14ac:dyDescent="0.25">
      <c r="B139" s="27" t="s">
        <v>30</v>
      </c>
    </row>
    <row r="140" spans="2:10" x14ac:dyDescent="0.25">
      <c r="B140" s="27" t="s">
        <v>30</v>
      </c>
    </row>
    <row r="141" spans="2:10" x14ac:dyDescent="0.25">
      <c r="B141" s="27" t="s">
        <v>30</v>
      </c>
    </row>
    <row r="142" spans="2:10" x14ac:dyDescent="0.25">
      <c r="B142" s="27" t="s">
        <v>30</v>
      </c>
    </row>
    <row r="143" spans="2:10" x14ac:dyDescent="0.25">
      <c r="B143" s="27" t="s">
        <v>30</v>
      </c>
    </row>
    <row r="144" spans="2:10" x14ac:dyDescent="0.25">
      <c r="B144" s="27" t="s">
        <v>30</v>
      </c>
    </row>
    <row r="145" spans="2:2" x14ac:dyDescent="0.25">
      <c r="B145" s="27" t="s">
        <v>30</v>
      </c>
    </row>
    <row r="146" spans="2:2" x14ac:dyDescent="0.25">
      <c r="B146" s="27" t="s">
        <v>30</v>
      </c>
    </row>
    <row r="147" spans="2:2" x14ac:dyDescent="0.25">
      <c r="B147" s="27" t="s">
        <v>30</v>
      </c>
    </row>
    <row r="148" spans="2:2" x14ac:dyDescent="0.25">
      <c r="B148" s="27" t="s">
        <v>30</v>
      </c>
    </row>
    <row r="149" spans="2:2" x14ac:dyDescent="0.25">
      <c r="B149" s="27" t="s">
        <v>30</v>
      </c>
    </row>
    <row r="150" spans="2:2" x14ac:dyDescent="0.25">
      <c r="B150" s="27" t="s">
        <v>30</v>
      </c>
    </row>
  </sheetData>
  <sheetProtection password="CDF4" sheet="1"/>
  <mergeCells count="60">
    <mergeCell ref="H46:I46"/>
    <mergeCell ref="C45:G46"/>
    <mergeCell ref="E28:G28"/>
    <mergeCell ref="H28:H29"/>
    <mergeCell ref="J46:K46"/>
    <mergeCell ref="B6:C7"/>
    <mergeCell ref="D6:G7"/>
    <mergeCell ref="B8:C10"/>
    <mergeCell ref="F15:G15"/>
    <mergeCell ref="F16:G16"/>
    <mergeCell ref="B45:B46"/>
    <mergeCell ref="B23:F23"/>
    <mergeCell ref="B36:D36"/>
    <mergeCell ref="B28:D28"/>
    <mergeCell ref="E36:G36"/>
    <mergeCell ref="H73:J73"/>
    <mergeCell ref="H6:I6"/>
    <mergeCell ref="H22:H23"/>
    <mergeCell ref="F18:G18"/>
    <mergeCell ref="F17:G17"/>
    <mergeCell ref="D57:F58"/>
    <mergeCell ref="H47:I47"/>
    <mergeCell ref="B66:E66"/>
    <mergeCell ref="B24:F24"/>
    <mergeCell ref="B22:G22"/>
    <mergeCell ref="B59:C60"/>
    <mergeCell ref="J6:J7"/>
    <mergeCell ref="H36:H37"/>
    <mergeCell ref="G57:G58"/>
    <mergeCell ref="G59:G60"/>
    <mergeCell ref="B57:C58"/>
    <mergeCell ref="K6:L6"/>
    <mergeCell ref="Z73:AB73"/>
    <mergeCell ref="B72:F72"/>
    <mergeCell ref="H72:L72"/>
    <mergeCell ref="N72:R72"/>
    <mergeCell ref="Z72:AD72"/>
    <mergeCell ref="H45:M45"/>
    <mergeCell ref="L46:M46"/>
    <mergeCell ref="N73:P73"/>
    <mergeCell ref="B73:D73"/>
    <mergeCell ref="L49:M49"/>
    <mergeCell ref="J50:K50"/>
    <mergeCell ref="D55:F56"/>
    <mergeCell ref="C49:G49"/>
    <mergeCell ref="H49:I49"/>
    <mergeCell ref="D59:F60"/>
    <mergeCell ref="L48:M48"/>
    <mergeCell ref="L50:M50"/>
    <mergeCell ref="C47:G47"/>
    <mergeCell ref="B53:F54"/>
    <mergeCell ref="B55:C56"/>
    <mergeCell ref="G55:G56"/>
    <mergeCell ref="J49:K49"/>
    <mergeCell ref="L47:M47"/>
    <mergeCell ref="J47:K47"/>
    <mergeCell ref="H50:I50"/>
    <mergeCell ref="H48:I48"/>
    <mergeCell ref="J48:K48"/>
    <mergeCell ref="C48:G48"/>
  </mergeCells>
  <phoneticPr fontId="3" type="noConversion"/>
  <pageMargins left="0.75" right="0.75" top="1" bottom="1" header="0.5" footer="0.5"/>
  <pageSetup paperSize="9" orientation="portrait" blackAndWhite="1" horizontalDpi="4294967293" r:id="rId1"/>
  <headerFooter alignWithMargins="0"/>
  <ignoredErrors>
    <ignoredError sqref="K10" formula="1"/>
    <ignoredError sqref="A3 A5 A13 A21 A2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7198" r:id="rId4" name="Drop Down 30">
              <controlPr defaultSize="0" autoLine="0" autoPict="0">
                <anchor moveWithCells="1">
                  <from>
                    <xdr:col>1</xdr:col>
                    <xdr:colOff>7620</xdr:colOff>
                    <xdr:row>14</xdr:row>
                    <xdr:rowOff>0</xdr:rowOff>
                  </from>
                  <to>
                    <xdr:col>5</xdr:col>
                    <xdr:colOff>7620</xdr:colOff>
                    <xdr:row>15</xdr:row>
                    <xdr:rowOff>7620</xdr:rowOff>
                  </to>
                </anchor>
              </controlPr>
            </control>
          </mc:Choice>
        </mc:AlternateContent>
        <mc:AlternateContent xmlns:mc="http://schemas.openxmlformats.org/markup-compatibility/2006">
          <mc:Choice Requires="x14">
            <control shapeId="7199" r:id="rId5" name="Drop Down 31">
              <controlPr defaultSize="0" autoLine="0" autoPict="0">
                <anchor moveWithCells="1">
                  <from>
                    <xdr:col>1</xdr:col>
                    <xdr:colOff>7620</xdr:colOff>
                    <xdr:row>15</xdr:row>
                    <xdr:rowOff>7620</xdr:rowOff>
                  </from>
                  <to>
                    <xdr:col>5</xdr:col>
                    <xdr:colOff>7620</xdr:colOff>
                    <xdr:row>16</xdr:row>
                    <xdr:rowOff>7620</xdr:rowOff>
                  </to>
                </anchor>
              </controlPr>
            </control>
          </mc:Choice>
        </mc:AlternateContent>
        <mc:AlternateContent xmlns:mc="http://schemas.openxmlformats.org/markup-compatibility/2006">
          <mc:Choice Requires="x14">
            <control shapeId="7200" r:id="rId6" name="Drop Down 32">
              <controlPr defaultSize="0" autoLine="0" autoPict="0">
                <anchor moveWithCells="1">
                  <from>
                    <xdr:col>1</xdr:col>
                    <xdr:colOff>7620</xdr:colOff>
                    <xdr:row>16</xdr:row>
                    <xdr:rowOff>0</xdr:rowOff>
                  </from>
                  <to>
                    <xdr:col>5</xdr:col>
                    <xdr:colOff>7620</xdr:colOff>
                    <xdr:row>17</xdr:row>
                    <xdr:rowOff>0</xdr:rowOff>
                  </to>
                </anchor>
              </controlPr>
            </control>
          </mc:Choice>
        </mc:AlternateContent>
        <mc:AlternateContent xmlns:mc="http://schemas.openxmlformats.org/markup-compatibility/2006">
          <mc:Choice Requires="x14">
            <control shapeId="7201" r:id="rId7" name="Drop Down 33">
              <controlPr defaultSize="0" autoLine="0" autoPict="0">
                <anchor moveWithCells="1">
                  <from>
                    <xdr:col>2</xdr:col>
                    <xdr:colOff>800100</xdr:colOff>
                    <xdr:row>2</xdr:row>
                    <xdr:rowOff>7620</xdr:rowOff>
                  </from>
                  <to>
                    <xdr:col>7</xdr:col>
                    <xdr:colOff>373380</xdr:colOff>
                    <xdr:row>3</xdr:row>
                    <xdr:rowOff>60960</xdr:rowOff>
                  </to>
                </anchor>
              </controlPr>
            </control>
          </mc:Choice>
        </mc:AlternateContent>
        <mc:AlternateContent xmlns:mc="http://schemas.openxmlformats.org/markup-compatibility/2006">
          <mc:Choice Requires="x14">
            <control shapeId="7207" r:id="rId8" name="Button 39">
              <controlPr defaultSize="0" print="0" autoFill="0" autoPict="0" macro="[0]!Water">
                <anchor moveWithCells="1" sizeWithCells="1">
                  <from>
                    <xdr:col>13</xdr:col>
                    <xdr:colOff>0</xdr:colOff>
                    <xdr:row>1</xdr:row>
                    <xdr:rowOff>160020</xdr:rowOff>
                  </from>
                  <to>
                    <xdr:col>14</xdr:col>
                    <xdr:colOff>114300</xdr:colOff>
                    <xdr:row>1</xdr:row>
                    <xdr:rowOff>563880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64"/>
  <sheetViews>
    <sheetView showGridLines="0" zoomScale="75" workbookViewId="0">
      <selection activeCell="D4" sqref="D4:E4"/>
    </sheetView>
  </sheetViews>
  <sheetFormatPr defaultColWidth="9.109375" defaultRowHeight="13.2" x14ac:dyDescent="0.25"/>
  <cols>
    <col min="1" max="1" width="4.88671875" style="27" customWidth="1"/>
    <col min="2" max="2" width="9.109375" style="27"/>
    <col min="3" max="3" width="12.5546875" style="27" customWidth="1"/>
    <col min="4" max="4" width="11" style="27" customWidth="1"/>
    <col min="5" max="5" width="10.6640625" style="27" customWidth="1"/>
    <col min="6" max="25" width="9.109375" style="27"/>
    <col min="26" max="26" width="0" style="27" hidden="1" customWidth="1"/>
    <col min="27" max="16384" width="9.109375" style="27"/>
  </cols>
  <sheetData>
    <row r="1" spans="1:26" ht="15.6" x14ac:dyDescent="0.3">
      <c r="A1" s="94" t="s">
        <v>364</v>
      </c>
      <c r="K1" s="101" t="s">
        <v>366</v>
      </c>
      <c r="Z1" s="27">
        <v>3</v>
      </c>
    </row>
    <row r="2" spans="1:26" ht="62.25" customHeight="1" x14ac:dyDescent="0.3">
      <c r="A2" s="94"/>
      <c r="K2" s="95"/>
    </row>
    <row r="3" spans="1:26" ht="15.6" x14ac:dyDescent="0.3">
      <c r="A3" s="94"/>
      <c r="K3" s="95"/>
    </row>
    <row r="4" spans="1:26" x14ac:dyDescent="0.25">
      <c r="A4" s="226" t="s">
        <v>40</v>
      </c>
      <c r="B4" s="30" t="s">
        <v>25</v>
      </c>
      <c r="C4" s="30"/>
      <c r="D4" s="340"/>
      <c r="E4" s="341"/>
      <c r="K4" s="95"/>
    </row>
    <row r="5" spans="1:26" ht="15.6" x14ac:dyDescent="0.3">
      <c r="A5" s="94"/>
      <c r="K5" s="95"/>
    </row>
    <row r="6" spans="1:26" x14ac:dyDescent="0.25">
      <c r="A6" s="225" t="s">
        <v>32</v>
      </c>
      <c r="B6" s="30" t="s">
        <v>100</v>
      </c>
      <c r="E6" s="224"/>
      <c r="F6" s="27" t="s">
        <v>91</v>
      </c>
    </row>
    <row r="7" spans="1:26" ht="37.5" customHeight="1" x14ac:dyDescent="0.25">
      <c r="A7" s="225" t="s">
        <v>33</v>
      </c>
      <c r="B7" s="30" t="s">
        <v>88</v>
      </c>
      <c r="E7" s="31"/>
      <c r="Z7" s="31" t="b">
        <v>1</v>
      </c>
    </row>
    <row r="8" spans="1:26" ht="30.75" customHeight="1" x14ac:dyDescent="0.25">
      <c r="A8" s="29"/>
      <c r="B8" s="30"/>
      <c r="E8" s="31"/>
    </row>
    <row r="9" spans="1:26" ht="11.25" customHeight="1" x14ac:dyDescent="0.25"/>
    <row r="10" spans="1:26" x14ac:dyDescent="0.25">
      <c r="A10" s="29"/>
      <c r="B10" s="301" t="s">
        <v>18</v>
      </c>
      <c r="C10" s="302"/>
      <c r="D10" s="302"/>
      <c r="E10" s="303"/>
      <c r="F10" s="323" t="s">
        <v>36</v>
      </c>
      <c r="G10" s="325"/>
      <c r="H10" s="329" t="s">
        <v>98</v>
      </c>
      <c r="I10" s="323" t="s">
        <v>99</v>
      </c>
      <c r="J10" s="325"/>
    </row>
    <row r="11" spans="1:26" x14ac:dyDescent="0.25">
      <c r="B11" s="304"/>
      <c r="C11" s="305"/>
      <c r="D11" s="305"/>
      <c r="E11" s="306"/>
      <c r="F11" s="8" t="s">
        <v>92</v>
      </c>
      <c r="G11" s="8" t="s">
        <v>21</v>
      </c>
      <c r="H11" s="330"/>
      <c r="I11" s="8" t="s">
        <v>42</v>
      </c>
      <c r="J11" s="8" t="s">
        <v>21</v>
      </c>
    </row>
    <row r="12" spans="1:26" ht="21" customHeight="1" x14ac:dyDescent="0.25">
      <c r="B12" s="13" t="s">
        <v>365</v>
      </c>
      <c r="C12" s="14"/>
      <c r="D12" s="14"/>
      <c r="E12" s="15"/>
      <c r="F12" s="10">
        <v>1200</v>
      </c>
      <c r="G12" s="11">
        <f>+Indexation!C7</f>
        <v>38297</v>
      </c>
      <c r="H12" s="12">
        <f>IF($Z$7=TRUE,Indexation!G7,1)</f>
        <v>1.7574999999999998</v>
      </c>
      <c r="I12" s="10">
        <f>+F12*H12</f>
        <v>2109</v>
      </c>
      <c r="J12" s="11">
        <f>+E17</f>
        <v>45444</v>
      </c>
    </row>
    <row r="13" spans="1:26" x14ac:dyDescent="0.25">
      <c r="G13" s="27" t="s">
        <v>37</v>
      </c>
    </row>
    <row r="15" spans="1:26" x14ac:dyDescent="0.25">
      <c r="A15" s="225" t="s">
        <v>34</v>
      </c>
      <c r="B15" s="30" t="s">
        <v>394</v>
      </c>
    </row>
    <row r="16" spans="1:26" x14ac:dyDescent="0.25">
      <c r="B16" s="301" t="s">
        <v>383</v>
      </c>
      <c r="C16" s="302"/>
      <c r="D16" s="303"/>
      <c r="E16" s="121" t="s">
        <v>389</v>
      </c>
    </row>
    <row r="17" spans="1:7" x14ac:dyDescent="0.25">
      <c r="B17" s="304"/>
      <c r="C17" s="305"/>
      <c r="D17" s="306"/>
      <c r="E17" s="122">
        <f>+Indexation!E7</f>
        <v>45444</v>
      </c>
    </row>
    <row r="18" spans="1:7" ht="19.5" customHeight="1" x14ac:dyDescent="0.25">
      <c r="A18" s="29"/>
      <c r="B18" s="13" t="s">
        <v>364</v>
      </c>
      <c r="C18" s="14"/>
      <c r="D18" s="14"/>
      <c r="E18" s="123">
        <f>+IF(D4="Reconfiguration of Lot",E6*I12,0)</f>
        <v>0</v>
      </c>
      <c r="G18" s="30" t="str">
        <f>IF($D$4="Material Change of Use","Park contribution applies only to subdivision","")</f>
        <v/>
      </c>
    </row>
    <row r="19" spans="1:7" x14ac:dyDescent="0.25">
      <c r="E19" s="45"/>
    </row>
    <row r="60" spans="2:6" x14ac:dyDescent="0.25">
      <c r="B60" s="56" t="s">
        <v>38</v>
      </c>
      <c r="C60" s="56"/>
      <c r="D60" s="56"/>
      <c r="E60" s="56"/>
      <c r="F60" s="56"/>
    </row>
    <row r="61" spans="2:6" x14ac:dyDescent="0.25">
      <c r="B61" s="342" t="s">
        <v>25</v>
      </c>
      <c r="C61" s="343"/>
      <c r="D61" s="343"/>
      <c r="E61" s="343"/>
      <c r="F61" s="344"/>
    </row>
    <row r="62" spans="2:6" x14ac:dyDescent="0.25">
      <c r="B62" s="229"/>
      <c r="C62" s="227"/>
      <c r="D62" s="227"/>
      <c r="E62" s="227"/>
      <c r="F62" s="228"/>
    </row>
    <row r="63" spans="2:6" x14ac:dyDescent="0.25">
      <c r="B63" s="231" t="s">
        <v>434</v>
      </c>
      <c r="C63" s="232"/>
      <c r="D63" s="232"/>
      <c r="E63" s="232"/>
      <c r="F63" s="233"/>
    </row>
    <row r="64" spans="2:6" x14ac:dyDescent="0.25">
      <c r="B64" s="230" t="s">
        <v>373</v>
      </c>
      <c r="C64" s="234"/>
      <c r="D64" s="234"/>
      <c r="E64" s="234"/>
      <c r="F64" s="235"/>
    </row>
  </sheetData>
  <sheetProtection password="CDF4" sheet="1" objects="1" scenarios="1"/>
  <mergeCells count="7">
    <mergeCell ref="D4:E4"/>
    <mergeCell ref="B61:F61"/>
    <mergeCell ref="I10:J10"/>
    <mergeCell ref="B16:D17"/>
    <mergeCell ref="B10:E11"/>
    <mergeCell ref="F10:G10"/>
    <mergeCell ref="H10:H11"/>
  </mergeCells>
  <phoneticPr fontId="3" type="noConversion"/>
  <dataValidations count="1">
    <dataValidation type="list" allowBlank="1" showInputMessage="1" showErrorMessage="1" sqref="D4:E4" xr:uid="{00000000-0002-0000-0400-000000000000}">
      <formula1>$B$62:$B$64</formula1>
    </dataValidation>
  </dataValidations>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5" r:id="rId4" name="Button 5">
              <controlPr defaultSize="0" print="0" autoFill="0" autoPict="0" macro="[0]!Parks">
                <anchor moveWithCells="1" sizeWithCells="1">
                  <from>
                    <xdr:col>9</xdr:col>
                    <xdr:colOff>304800</xdr:colOff>
                    <xdr:row>1</xdr:row>
                    <xdr:rowOff>175260</xdr:rowOff>
                  </from>
                  <to>
                    <xdr:col>10</xdr:col>
                    <xdr:colOff>518160</xdr:colOff>
                    <xdr:row>1</xdr:row>
                    <xdr:rowOff>495300</xdr:rowOff>
                  </to>
                </anchor>
              </controlPr>
            </control>
          </mc:Choice>
        </mc:AlternateContent>
        <mc:AlternateContent xmlns:mc="http://schemas.openxmlformats.org/markup-compatibility/2006">
          <mc:Choice Requires="x14">
            <control shapeId="10247" r:id="rId5" name="Check Box 7">
              <controlPr defaultSize="0" autoFill="0" autoLine="0" autoPict="0">
                <anchor moveWithCells="1" sizeWithCells="1">
                  <from>
                    <xdr:col>0</xdr:col>
                    <xdr:colOff>304800</xdr:colOff>
                    <xdr:row>6</xdr:row>
                    <xdr:rowOff>449580</xdr:rowOff>
                  </from>
                  <to>
                    <xdr:col>7</xdr:col>
                    <xdr:colOff>228600</xdr:colOff>
                    <xdr:row>8</xdr:row>
                    <xdr:rowOff>76200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Z19"/>
  <sheetViews>
    <sheetView showGridLines="0" zoomScale="75" workbookViewId="0">
      <selection activeCell="F3" sqref="F3"/>
    </sheetView>
  </sheetViews>
  <sheetFormatPr defaultColWidth="9.109375" defaultRowHeight="13.2" x14ac:dyDescent="0.25"/>
  <cols>
    <col min="1" max="1" width="4.6640625" style="27" customWidth="1"/>
    <col min="2" max="3" width="9.109375" style="27"/>
    <col min="4" max="4" width="12.6640625" style="27" customWidth="1"/>
    <col min="5" max="5" width="10.33203125" style="27" bestFit="1" customWidth="1"/>
    <col min="6" max="25" width="9.109375" style="27"/>
    <col min="26" max="26" width="0" style="27" hidden="1" customWidth="1"/>
    <col min="27" max="16384" width="9.109375" style="27"/>
  </cols>
  <sheetData>
    <row r="1" spans="1:26" ht="15.6" x14ac:dyDescent="0.3">
      <c r="A1" s="94" t="s">
        <v>250</v>
      </c>
      <c r="O1" s="101" t="s">
        <v>367</v>
      </c>
    </row>
    <row r="2" spans="1:26" ht="63.75" customHeight="1" x14ac:dyDescent="0.25"/>
    <row r="3" spans="1:26" x14ac:dyDescent="0.25">
      <c r="A3" s="29" t="s">
        <v>40</v>
      </c>
      <c r="B3" s="30" t="s">
        <v>87</v>
      </c>
      <c r="F3" s="84"/>
      <c r="G3" s="27" t="s">
        <v>89</v>
      </c>
    </row>
    <row r="4" spans="1:26" x14ac:dyDescent="0.25">
      <c r="A4" s="29"/>
      <c r="B4" s="30"/>
    </row>
    <row r="5" spans="1:26" ht="36.75" customHeight="1" x14ac:dyDescent="0.25">
      <c r="A5" s="29" t="s">
        <v>32</v>
      </c>
      <c r="B5" s="30" t="s">
        <v>251</v>
      </c>
      <c r="Z5" s="31" t="b">
        <v>1</v>
      </c>
    </row>
    <row r="6" spans="1:26" ht="24" customHeight="1" x14ac:dyDescent="0.25"/>
    <row r="7" spans="1:26" ht="18.75" customHeight="1" x14ac:dyDescent="0.25"/>
    <row r="8" spans="1:26" x14ac:dyDescent="0.25">
      <c r="B8" s="301" t="s">
        <v>18</v>
      </c>
      <c r="C8" s="302"/>
      <c r="D8" s="302"/>
      <c r="E8" s="303"/>
      <c r="F8" s="323" t="s">
        <v>36</v>
      </c>
      <c r="G8" s="325"/>
      <c r="H8" s="329" t="s">
        <v>98</v>
      </c>
      <c r="I8" s="323" t="s">
        <v>99</v>
      </c>
      <c r="J8" s="325"/>
    </row>
    <row r="9" spans="1:26" x14ac:dyDescent="0.25">
      <c r="B9" s="304"/>
      <c r="C9" s="305"/>
      <c r="D9" s="305"/>
      <c r="E9" s="306"/>
      <c r="F9" s="8" t="s">
        <v>90</v>
      </c>
      <c r="G9" s="8" t="s">
        <v>21</v>
      </c>
      <c r="H9" s="330"/>
      <c r="I9" s="8" t="s">
        <v>90</v>
      </c>
      <c r="J9" s="8" t="s">
        <v>21</v>
      </c>
    </row>
    <row r="10" spans="1:26" ht="15" customHeight="1" x14ac:dyDescent="0.25">
      <c r="B10" s="13" t="s">
        <v>252</v>
      </c>
      <c r="C10" s="14"/>
      <c r="D10" s="14"/>
      <c r="E10" s="15"/>
      <c r="F10" s="10">
        <v>6500</v>
      </c>
      <c r="G10" s="11">
        <f>+Indexation!C8</f>
        <v>38619</v>
      </c>
      <c r="H10" s="12">
        <f>IF($Z$5=TRUE,Indexation!G8,1)</f>
        <v>1.7230392156862746</v>
      </c>
      <c r="I10" s="10">
        <f>+F10*H10</f>
        <v>11199.754901960785</v>
      </c>
      <c r="J10" s="11">
        <f>+Indexation!E8</f>
        <v>45444</v>
      </c>
    </row>
    <row r="11" spans="1:26" x14ac:dyDescent="0.25">
      <c r="G11" s="37" t="s">
        <v>37</v>
      </c>
      <c r="S11" s="31"/>
    </row>
    <row r="13" spans="1:26" x14ac:dyDescent="0.25">
      <c r="A13" s="29" t="s">
        <v>33</v>
      </c>
      <c r="B13" s="30" t="s">
        <v>394</v>
      </c>
    </row>
    <row r="14" spans="1:26" x14ac:dyDescent="0.25">
      <c r="B14" s="301" t="s">
        <v>383</v>
      </c>
      <c r="C14" s="302"/>
      <c r="D14" s="303"/>
      <c r="E14" s="121" t="s">
        <v>389</v>
      </c>
      <c r="I14" s="96"/>
    </row>
    <row r="15" spans="1:26" x14ac:dyDescent="0.25">
      <c r="B15" s="304"/>
      <c r="C15" s="305"/>
      <c r="D15" s="306"/>
      <c r="E15" s="122">
        <f>+J10</f>
        <v>45444</v>
      </c>
    </row>
    <row r="16" spans="1:26" ht="16.5" customHeight="1" x14ac:dyDescent="0.25">
      <c r="B16" s="13" t="s">
        <v>395</v>
      </c>
      <c r="C16" s="14"/>
      <c r="D16" s="14"/>
      <c r="E16" s="123">
        <f>+F3*I10</f>
        <v>0</v>
      </c>
    </row>
    <row r="17" spans="1:5" x14ac:dyDescent="0.25">
      <c r="A17" s="29"/>
    </row>
    <row r="18" spans="1:5" x14ac:dyDescent="0.25">
      <c r="E18" s="97"/>
    </row>
    <row r="19" spans="1:5" x14ac:dyDescent="0.25">
      <c r="B19" s="29"/>
    </row>
  </sheetData>
  <sheetProtection password="CDF4" sheet="1" objects="1" scenarios="1"/>
  <mergeCells count="5">
    <mergeCell ref="B14:D15"/>
    <mergeCell ref="I8:J8"/>
    <mergeCell ref="B8:E9"/>
    <mergeCell ref="F8:G8"/>
    <mergeCell ref="H8:H9"/>
  </mergeCells>
  <phoneticPr fontId="3" type="noConversion"/>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20" r:id="rId4" name="Button 4">
              <controlPr defaultSize="0" print="0" autoFill="0" autoPict="0" macro="[0]!Carparks">
                <anchor moveWithCells="1" sizeWithCells="1">
                  <from>
                    <xdr:col>14</xdr:col>
                    <xdr:colOff>38100</xdr:colOff>
                    <xdr:row>1</xdr:row>
                    <xdr:rowOff>121920</xdr:rowOff>
                  </from>
                  <to>
                    <xdr:col>15</xdr:col>
                    <xdr:colOff>274320</xdr:colOff>
                    <xdr:row>1</xdr:row>
                    <xdr:rowOff>609600</xdr:rowOff>
                  </to>
                </anchor>
              </controlPr>
            </control>
          </mc:Choice>
        </mc:AlternateContent>
        <mc:AlternateContent xmlns:mc="http://schemas.openxmlformats.org/markup-compatibility/2006">
          <mc:Choice Requires="x14">
            <control shapeId="9221" r:id="rId5" name="Check Box 5">
              <controlPr defaultSize="0" autoFill="0" autoLine="0" autoPict="0">
                <anchor moveWithCells="1" sizeWithCells="1">
                  <from>
                    <xdr:col>1</xdr:col>
                    <xdr:colOff>0</xdr:colOff>
                    <xdr:row>5</xdr:row>
                    <xdr:rowOff>68580</xdr:rowOff>
                  </from>
                  <to>
                    <xdr:col>7</xdr:col>
                    <xdr:colOff>289560</xdr:colOff>
                    <xdr:row>6</xdr:row>
                    <xdr:rowOff>106680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64"/>
  <sheetViews>
    <sheetView zoomScale="75" workbookViewId="0">
      <selection activeCell="H8" sqref="H8"/>
    </sheetView>
  </sheetViews>
  <sheetFormatPr defaultColWidth="9.109375" defaultRowHeight="13.2" x14ac:dyDescent="0.25"/>
  <cols>
    <col min="1" max="1" width="5.109375" style="27" customWidth="1"/>
    <col min="2" max="2" width="11.44140625" style="27" customWidth="1"/>
    <col min="3" max="3" width="11.33203125" style="27" bestFit="1" customWidth="1"/>
    <col min="4" max="4" width="9" style="27" customWidth="1"/>
    <col min="5" max="7" width="9.109375" style="27"/>
    <col min="8" max="8" width="11.5546875" style="27" customWidth="1"/>
    <col min="9" max="9" width="11.88671875" style="27" customWidth="1"/>
    <col min="10" max="13" width="9.109375" style="27"/>
    <col min="14" max="14" width="12.109375" style="27" customWidth="1"/>
    <col min="15" max="15" width="12" style="27" customWidth="1"/>
    <col min="16" max="16" width="11.88671875" style="27" customWidth="1"/>
    <col min="17" max="18" width="9.109375" style="27"/>
    <col min="19" max="19" width="0" style="27" hidden="1" customWidth="1"/>
    <col min="20" max="21" width="9.109375" style="27"/>
    <col min="22" max="22" width="12.109375" style="27" customWidth="1"/>
    <col min="23" max="23" width="16.44140625" style="27" customWidth="1"/>
    <col min="24" max="16384" width="9.109375" style="27"/>
  </cols>
  <sheetData>
    <row r="1" spans="1:19" ht="33.75" customHeight="1" x14ac:dyDescent="0.25">
      <c r="A1" s="351" t="s">
        <v>384</v>
      </c>
      <c r="B1" s="351"/>
      <c r="C1" s="351"/>
      <c r="D1" s="351"/>
      <c r="E1" s="351"/>
      <c r="F1" s="351"/>
      <c r="G1" s="351"/>
      <c r="H1" s="351"/>
      <c r="I1" s="351"/>
      <c r="J1" s="103"/>
      <c r="N1" s="29" t="s">
        <v>368</v>
      </c>
    </row>
    <row r="2" spans="1:19" ht="84.75" customHeight="1" x14ac:dyDescent="0.25">
      <c r="A2" s="102"/>
      <c r="B2" s="102"/>
      <c r="C2" s="102"/>
      <c r="D2" s="102"/>
      <c r="E2" s="102"/>
      <c r="F2" s="102"/>
      <c r="G2" s="102"/>
      <c r="H2" s="102"/>
      <c r="I2" s="102"/>
      <c r="J2" s="103"/>
    </row>
    <row r="3" spans="1:19" ht="15" customHeight="1" x14ac:dyDescent="0.25">
      <c r="A3" s="102"/>
      <c r="B3" s="30" t="s">
        <v>25</v>
      </c>
      <c r="C3" s="102"/>
      <c r="D3" s="102"/>
      <c r="E3" s="102"/>
      <c r="F3" s="102"/>
      <c r="G3" s="102"/>
      <c r="H3" s="102"/>
      <c r="I3" s="102"/>
      <c r="J3" s="103"/>
      <c r="S3" s="31">
        <v>1</v>
      </c>
    </row>
    <row r="4" spans="1:19" ht="15" customHeight="1" x14ac:dyDescent="0.25">
      <c r="A4" s="102"/>
      <c r="B4" s="30"/>
      <c r="C4" s="102"/>
      <c r="D4" s="102"/>
      <c r="E4" s="102"/>
      <c r="F4" s="102"/>
      <c r="G4" s="102"/>
      <c r="H4" s="102"/>
      <c r="I4" s="102"/>
      <c r="J4" s="103"/>
    </row>
    <row r="6" spans="1:19" x14ac:dyDescent="0.25">
      <c r="A6" s="29"/>
      <c r="B6" s="30" t="s">
        <v>254</v>
      </c>
    </row>
    <row r="7" spans="1:19" x14ac:dyDescent="0.25">
      <c r="B7" s="4" t="s">
        <v>27</v>
      </c>
      <c r="C7" s="5"/>
      <c r="D7" s="5"/>
      <c r="E7" s="6"/>
      <c r="F7" s="4" t="s">
        <v>29</v>
      </c>
      <c r="G7" s="7"/>
      <c r="H7" s="8" t="s">
        <v>28</v>
      </c>
      <c r="I7" s="9" t="s">
        <v>386</v>
      </c>
      <c r="J7" s="8" t="s">
        <v>385</v>
      </c>
    </row>
    <row r="8" spans="1:19" ht="15" customHeight="1" x14ac:dyDescent="0.25">
      <c r="F8" s="320" t="str">
        <f>+IF(S8=1,"",IF($S$3=2,INDEX($G$50:$G$86,S8),INDEX($O$50:$O$86,S8)))</f>
        <v/>
      </c>
      <c r="G8" s="321"/>
      <c r="H8" s="84"/>
      <c r="I8" s="3" t="str">
        <f>+IF(OR(F8="FPA",F8="")," ",IF($S$3=2,INDEX($H$50:$H$86,S8),INDEX($P$50:$P$86,S8)))</f>
        <v xml:space="preserve"> </v>
      </c>
      <c r="J8" s="2" t="str">
        <f>+IF(I8=" ","",H8*I8)</f>
        <v/>
      </c>
      <c r="S8" s="31">
        <v>1</v>
      </c>
    </row>
    <row r="9" spans="1:19" ht="15" customHeight="1" x14ac:dyDescent="0.25">
      <c r="F9" s="320" t="str">
        <f>+IF(S9=1,"",IF($S$3=2,INDEX($G$50:$G$86,S9),INDEX($O$50:$O$86,S9)))</f>
        <v/>
      </c>
      <c r="G9" s="321"/>
      <c r="H9" s="84"/>
      <c r="I9" s="3" t="str">
        <f>+IF(OR(F9="FPA",F9="")," ",IF($S$3=2,INDEX($H$50:$H$86,S9),INDEX($P$50:$P$86,S9)))</f>
        <v xml:space="preserve"> </v>
      </c>
      <c r="J9" s="2" t="str">
        <f>+IF(I9=" ","",H9*I9)</f>
        <v/>
      </c>
      <c r="S9" s="31">
        <v>1</v>
      </c>
    </row>
    <row r="10" spans="1:19" ht="15" customHeight="1" x14ac:dyDescent="0.25">
      <c r="F10" s="320" t="str">
        <f>+IF(S10=1,"",IF($S$3=2,INDEX($G$50:$G$86,S10),INDEX($O$50:$O$86,S10)))</f>
        <v/>
      </c>
      <c r="G10" s="321"/>
      <c r="H10" s="84"/>
      <c r="I10" s="3" t="str">
        <f>+IF(OR(F10="FPA",F10="")," ",IF($S$3=2,INDEX($H$50:$H$86,S10),INDEX($P$50:$P$86,S10)))</f>
        <v xml:space="preserve"> </v>
      </c>
      <c r="J10" s="3" t="str">
        <f>+IF(I10=" ","",H10*I10)</f>
        <v/>
      </c>
      <c r="S10" s="31">
        <v>1</v>
      </c>
    </row>
    <row r="11" spans="1:19" ht="15" customHeight="1" x14ac:dyDescent="0.25">
      <c r="E11" s="39" t="str">
        <f>+IF(OR(F8="FPA",F9="FPA",F10="FPA")," Please summarise First Principles Assessment (FPA):","Do not use this line - First Principles Assessment only")</f>
        <v>Do not use this line - First Principles Assessment only</v>
      </c>
      <c r="F11" s="312"/>
      <c r="G11" s="313"/>
      <c r="H11" s="84"/>
      <c r="I11" s="120"/>
      <c r="J11" s="3">
        <f>+IF(I11=" ","",H11*I11)</f>
        <v>0</v>
      </c>
    </row>
    <row r="12" spans="1:19" x14ac:dyDescent="0.25">
      <c r="I12" s="40" t="s">
        <v>31</v>
      </c>
      <c r="J12" s="23">
        <f>SUM(J8:J11)</f>
        <v>0</v>
      </c>
    </row>
    <row r="14" spans="1:19" x14ac:dyDescent="0.25">
      <c r="A14" s="29" t="s">
        <v>32</v>
      </c>
      <c r="B14" s="30" t="s">
        <v>255</v>
      </c>
    </row>
    <row r="15" spans="1:19" x14ac:dyDescent="0.25">
      <c r="B15" s="4" t="s">
        <v>27</v>
      </c>
      <c r="C15" s="5"/>
      <c r="D15" s="5"/>
      <c r="E15" s="6"/>
      <c r="F15" s="4" t="s">
        <v>29</v>
      </c>
      <c r="G15" s="7"/>
      <c r="H15" s="8" t="s">
        <v>28</v>
      </c>
      <c r="I15" s="9" t="str">
        <f>+I7</f>
        <v>DU/unit</v>
      </c>
      <c r="J15" s="9" t="str">
        <f>+J7</f>
        <v>DU's</v>
      </c>
    </row>
    <row r="16" spans="1:19" ht="15" customHeight="1" x14ac:dyDescent="0.25">
      <c r="F16" s="320" t="str">
        <f>+IF(S16=1,"",IF($S$3=2,INDEX($G$50:$G$86,S16),INDEX($O$50:$O$86,S16)))</f>
        <v/>
      </c>
      <c r="G16" s="321"/>
      <c r="H16" s="84"/>
      <c r="I16" s="3" t="str">
        <f>+IF(OR(F16="FPA",F16="")," ",IF($S$3=2,INDEX($H$50:$H$86,S16),INDEX($P$50:$P$86,S16)))</f>
        <v xml:space="preserve"> </v>
      </c>
      <c r="J16" s="2" t="str">
        <f>+IF(I16=" ","",H16*I16)</f>
        <v/>
      </c>
      <c r="S16" s="31">
        <v>1</v>
      </c>
    </row>
    <row r="17" spans="1:19" ht="15" customHeight="1" x14ac:dyDescent="0.25">
      <c r="F17" s="320" t="str">
        <f>+IF(S17=1,"",IF($S$3=2,INDEX($G$50:$G$86,S17),INDEX($O$50:$O$86,S17)))</f>
        <v/>
      </c>
      <c r="G17" s="321"/>
      <c r="H17" s="84"/>
      <c r="I17" s="3" t="str">
        <f>+IF(OR(F17="FPA",F17="")," ",IF($S$3=2,INDEX($H$50:$H$86,S17),INDEX($P$50:$P$86,S17)))</f>
        <v xml:space="preserve"> </v>
      </c>
      <c r="J17" s="2" t="str">
        <f>+IF(I17=" ","",H17*I17)</f>
        <v/>
      </c>
      <c r="S17" s="31">
        <v>1</v>
      </c>
    </row>
    <row r="18" spans="1:19" ht="15" customHeight="1" x14ac:dyDescent="0.25">
      <c r="F18" s="320" t="str">
        <f>+IF(S18=1,"",IF($S$3=2,INDEX($G$50:$G$86,S18),INDEX($O$50:$O$86,S18)))</f>
        <v/>
      </c>
      <c r="G18" s="321"/>
      <c r="H18" s="84"/>
      <c r="I18" s="3" t="str">
        <f>+IF(OR(F18="FPA",F18="")," ",IF($S$3=2,INDEX($H$50:$H$86,S18),INDEX($P$50:$P$86,S18)))</f>
        <v xml:space="preserve"> </v>
      </c>
      <c r="J18" s="3" t="str">
        <f>+IF(I18=" ","",H18*I18)</f>
        <v/>
      </c>
      <c r="S18" s="31">
        <v>1</v>
      </c>
    </row>
    <row r="19" spans="1:19" ht="15" customHeight="1" x14ac:dyDescent="0.25">
      <c r="E19" s="39" t="str">
        <f>+IF(OR(F16="FPA",F17="FPA",F18="FPA")," Please summarise First Principles Assessment (FPA):","Do not use this line - First Principles Assessment only:")</f>
        <v>Do not use this line - First Principles Assessment only:</v>
      </c>
      <c r="F19" s="312"/>
      <c r="G19" s="313"/>
      <c r="H19" s="84"/>
      <c r="I19" s="120"/>
      <c r="J19" s="3">
        <f>+IF(I19=" ","",H19*I19)</f>
        <v>0</v>
      </c>
    </row>
    <row r="20" spans="1:19" x14ac:dyDescent="0.25">
      <c r="I20" s="40" t="s">
        <v>31</v>
      </c>
      <c r="J20" s="113">
        <f>SUM(J16:J19)</f>
        <v>0</v>
      </c>
    </row>
    <row r="22" spans="1:19" x14ac:dyDescent="0.25">
      <c r="A22" s="29" t="s">
        <v>33</v>
      </c>
      <c r="B22" s="30" t="s">
        <v>375</v>
      </c>
    </row>
    <row r="23" spans="1:19" ht="12.75" customHeight="1" x14ac:dyDescent="0.25">
      <c r="B23" s="301" t="s">
        <v>18</v>
      </c>
      <c r="C23" s="302"/>
      <c r="D23" s="302"/>
      <c r="E23" s="303"/>
      <c r="F23" s="323" t="s">
        <v>36</v>
      </c>
      <c r="G23" s="325"/>
      <c r="H23" s="329" t="s">
        <v>98</v>
      </c>
      <c r="I23" s="323" t="s">
        <v>99</v>
      </c>
      <c r="J23" s="325"/>
    </row>
    <row r="24" spans="1:19" x14ac:dyDescent="0.25">
      <c r="B24" s="304"/>
      <c r="C24" s="305"/>
      <c r="D24" s="305"/>
      <c r="E24" s="306"/>
      <c r="F24" s="8" t="s">
        <v>388</v>
      </c>
      <c r="G24" s="8" t="s">
        <v>21</v>
      </c>
      <c r="H24" s="330"/>
      <c r="I24" s="8" t="str">
        <f>+F24</f>
        <v>$/DU</v>
      </c>
      <c r="J24" s="8" t="s">
        <v>21</v>
      </c>
    </row>
    <row r="25" spans="1:19" ht="15" customHeight="1" x14ac:dyDescent="0.25">
      <c r="B25" s="13" t="s">
        <v>387</v>
      </c>
      <c r="C25" s="14"/>
      <c r="D25" s="14"/>
      <c r="E25" s="15"/>
      <c r="F25" s="10">
        <v>322</v>
      </c>
      <c r="G25" s="11">
        <f>+Indexation!C9</f>
        <v>39034</v>
      </c>
      <c r="H25" s="12">
        <f>+Indexation!G9</f>
        <v>1.7651515151515149</v>
      </c>
      <c r="I25" s="10">
        <f>+F25*H25</f>
        <v>568.37878787878776</v>
      </c>
      <c r="J25" s="11">
        <f>+Indexation!E9</f>
        <v>45444</v>
      </c>
      <c r="S25" s="31">
        <v>1</v>
      </c>
    </row>
    <row r="26" spans="1:19" x14ac:dyDescent="0.25">
      <c r="G26" s="37" t="s">
        <v>37</v>
      </c>
    </row>
    <row r="28" spans="1:19" x14ac:dyDescent="0.25">
      <c r="A28" s="29" t="s">
        <v>34</v>
      </c>
      <c r="B28" s="30" t="s">
        <v>396</v>
      </c>
    </row>
    <row r="29" spans="1:19" x14ac:dyDescent="0.25">
      <c r="B29" s="301" t="s">
        <v>383</v>
      </c>
      <c r="C29" s="302"/>
      <c r="D29" s="302"/>
      <c r="E29" s="302"/>
      <c r="F29" s="303"/>
      <c r="G29" s="121" t="s">
        <v>389</v>
      </c>
    </row>
    <row r="30" spans="1:19" x14ac:dyDescent="0.25">
      <c r="B30" s="304"/>
      <c r="C30" s="305"/>
      <c r="D30" s="305"/>
      <c r="E30" s="305"/>
      <c r="F30" s="306"/>
      <c r="G30" s="122">
        <f>+J25</f>
        <v>45444</v>
      </c>
    </row>
    <row r="31" spans="1:19" ht="18.75" customHeight="1" x14ac:dyDescent="0.25">
      <c r="B31" s="13" t="s">
        <v>397</v>
      </c>
      <c r="C31" s="14"/>
      <c r="D31" s="14"/>
      <c r="E31" s="124" t="s">
        <v>398</v>
      </c>
      <c r="F31" s="15"/>
      <c r="G31" s="123">
        <f>+IF(J12&gt;J20,(J12-J20)*I25,0)</f>
        <v>0</v>
      </c>
      <c r="H31" s="47" t="str">
        <f>+IF(J20&gt;J12,"No credit in excess of the demand is given","")</f>
        <v/>
      </c>
    </row>
    <row r="32" spans="1:19" x14ac:dyDescent="0.25">
      <c r="A32" s="29"/>
      <c r="B32" s="29"/>
      <c r="C32" s="47"/>
    </row>
    <row r="37" spans="2:16" hidden="1" x14ac:dyDescent="0.25">
      <c r="B37" s="56" t="s">
        <v>38</v>
      </c>
    </row>
    <row r="38" spans="2:16" hidden="1" x14ac:dyDescent="0.25"/>
    <row r="39" spans="2:16" hidden="1" x14ac:dyDescent="0.25">
      <c r="B39" s="284" t="s">
        <v>25</v>
      </c>
      <c r="C39" s="285"/>
      <c r="D39" s="285"/>
      <c r="E39" s="286"/>
    </row>
    <row r="40" spans="2:16" hidden="1" x14ac:dyDescent="0.25">
      <c r="B40" s="57" t="s">
        <v>30</v>
      </c>
      <c r="C40" s="35"/>
      <c r="D40" s="35"/>
      <c r="E40" s="36"/>
    </row>
    <row r="41" spans="2:16" hidden="1" x14ac:dyDescent="0.25">
      <c r="B41" s="58" t="s">
        <v>26</v>
      </c>
      <c r="E41" s="59"/>
    </row>
    <row r="42" spans="2:16" hidden="1" x14ac:dyDescent="0.25">
      <c r="B42" s="58" t="s">
        <v>373</v>
      </c>
      <c r="E42" s="59"/>
    </row>
    <row r="43" spans="2:16" ht="12.75" hidden="1" customHeight="1" x14ac:dyDescent="0.25">
      <c r="B43" s="60"/>
      <c r="C43" s="61"/>
      <c r="D43" s="61"/>
      <c r="E43" s="62"/>
    </row>
    <row r="44" spans="2:16" hidden="1" x14ac:dyDescent="0.25"/>
    <row r="45" spans="2:16" hidden="1" x14ac:dyDescent="0.25"/>
    <row r="46" spans="2:16" hidden="1" x14ac:dyDescent="0.25"/>
    <row r="47" spans="2:16" hidden="1" x14ac:dyDescent="0.25"/>
    <row r="48" spans="2:16" hidden="1" x14ac:dyDescent="0.25">
      <c r="B48" s="275" t="s">
        <v>95</v>
      </c>
      <c r="C48" s="276"/>
      <c r="D48" s="276"/>
      <c r="E48" s="276"/>
      <c r="F48" s="276"/>
      <c r="G48" s="276"/>
      <c r="H48" s="277"/>
      <c r="J48" s="348" t="s">
        <v>97</v>
      </c>
      <c r="K48" s="349"/>
      <c r="L48" s="349"/>
      <c r="M48" s="349"/>
      <c r="N48" s="349"/>
      <c r="O48" s="349"/>
      <c r="P48" s="350"/>
    </row>
    <row r="49" spans="2:16" hidden="1" x14ac:dyDescent="0.25">
      <c r="B49" s="345" t="s">
        <v>5</v>
      </c>
      <c r="C49" s="346"/>
      <c r="D49" s="346"/>
      <c r="E49" s="346"/>
      <c r="F49" s="347"/>
      <c r="G49" s="111" t="s">
        <v>6</v>
      </c>
      <c r="H49" s="115" t="s">
        <v>370</v>
      </c>
      <c r="J49" s="345" t="s">
        <v>5</v>
      </c>
      <c r="K49" s="346"/>
      <c r="L49" s="346"/>
      <c r="M49" s="346"/>
      <c r="N49" s="347"/>
      <c r="O49" s="111" t="s">
        <v>6</v>
      </c>
      <c r="P49" s="115" t="str">
        <f>+H49</f>
        <v>EDU/unit</v>
      </c>
    </row>
    <row r="50" spans="2:16" hidden="1" x14ac:dyDescent="0.25">
      <c r="B50" s="32"/>
      <c r="C50" s="44"/>
      <c r="D50" s="44"/>
      <c r="E50" s="44"/>
      <c r="F50" s="44"/>
      <c r="G50" s="32"/>
      <c r="H50" s="66"/>
      <c r="J50" s="32"/>
      <c r="K50" s="44"/>
      <c r="L50" s="44"/>
      <c r="M50" s="44"/>
      <c r="N50" s="44"/>
      <c r="O50" s="32"/>
      <c r="P50" s="66"/>
    </row>
    <row r="51" spans="2:16" hidden="1" x14ac:dyDescent="0.25">
      <c r="B51" s="58" t="s">
        <v>266</v>
      </c>
      <c r="G51" s="89"/>
      <c r="H51" s="75"/>
      <c r="J51" s="58" t="s">
        <v>266</v>
      </c>
      <c r="O51" s="89"/>
      <c r="P51" s="75"/>
    </row>
    <row r="52" spans="2:16" hidden="1" x14ac:dyDescent="0.25">
      <c r="B52" s="58" t="s">
        <v>0</v>
      </c>
      <c r="G52" s="89" t="s">
        <v>7</v>
      </c>
      <c r="H52" s="75">
        <v>1</v>
      </c>
      <c r="J52" s="58" t="s">
        <v>0</v>
      </c>
      <c r="O52" s="89" t="s">
        <v>177</v>
      </c>
      <c r="P52" s="75">
        <v>1</v>
      </c>
    </row>
    <row r="53" spans="2:16" hidden="1" x14ac:dyDescent="0.25">
      <c r="B53" s="58" t="s">
        <v>1</v>
      </c>
      <c r="G53" s="89" t="s">
        <v>7</v>
      </c>
      <c r="H53" s="75">
        <v>1</v>
      </c>
      <c r="J53" s="58" t="s">
        <v>1</v>
      </c>
      <c r="O53" s="89" t="s">
        <v>177</v>
      </c>
      <c r="P53" s="75">
        <v>0.8</v>
      </c>
    </row>
    <row r="54" spans="2:16" hidden="1" x14ac:dyDescent="0.25">
      <c r="B54" s="58" t="s">
        <v>272</v>
      </c>
      <c r="G54" s="89" t="s">
        <v>7</v>
      </c>
      <c r="H54" s="75">
        <v>1</v>
      </c>
      <c r="J54" s="58" t="s">
        <v>272</v>
      </c>
      <c r="O54" s="89" t="s">
        <v>177</v>
      </c>
      <c r="P54" s="75">
        <v>1</v>
      </c>
    </row>
    <row r="55" spans="2:16" hidden="1" x14ac:dyDescent="0.25">
      <c r="B55" s="60"/>
      <c r="C55" s="61"/>
      <c r="D55" s="61"/>
      <c r="E55" s="61"/>
      <c r="F55" s="61"/>
      <c r="G55" s="112"/>
      <c r="H55" s="81"/>
      <c r="J55" s="60"/>
      <c r="K55" s="61"/>
      <c r="L55" s="61"/>
      <c r="M55" s="61"/>
      <c r="N55" s="61"/>
      <c r="O55" s="112"/>
      <c r="P55" s="81"/>
    </row>
    <row r="56" spans="2:16" hidden="1" x14ac:dyDescent="0.25">
      <c r="B56" s="57" t="s">
        <v>281</v>
      </c>
      <c r="C56" s="35"/>
      <c r="D56" s="35"/>
      <c r="E56" s="35"/>
      <c r="F56" s="35"/>
      <c r="G56" s="70"/>
      <c r="H56" s="65"/>
      <c r="J56" s="57" t="s">
        <v>281</v>
      </c>
      <c r="K56" s="35"/>
      <c r="L56" s="35"/>
      <c r="M56" s="35"/>
      <c r="N56" s="35"/>
      <c r="O56" s="70"/>
      <c r="P56" s="65"/>
    </row>
    <row r="57" spans="2:16" hidden="1" x14ac:dyDescent="0.25">
      <c r="B57" s="58" t="s">
        <v>283</v>
      </c>
      <c r="G57" s="89" t="s">
        <v>7</v>
      </c>
      <c r="H57" s="75">
        <v>1</v>
      </c>
      <c r="J57" s="58" t="s">
        <v>283</v>
      </c>
      <c r="O57" s="89" t="s">
        <v>177</v>
      </c>
      <c r="P57" s="75">
        <v>1</v>
      </c>
    </row>
    <row r="58" spans="2:16" hidden="1" x14ac:dyDescent="0.25">
      <c r="B58" s="58" t="s">
        <v>284</v>
      </c>
      <c r="G58" s="89" t="s">
        <v>7</v>
      </c>
      <c r="H58" s="75">
        <v>1</v>
      </c>
      <c r="J58" s="58" t="s">
        <v>284</v>
      </c>
      <c r="O58" s="89" t="s">
        <v>177</v>
      </c>
      <c r="P58" s="75">
        <v>1</v>
      </c>
    </row>
    <row r="59" spans="2:16" hidden="1" x14ac:dyDescent="0.25">
      <c r="B59" s="58" t="s">
        <v>285</v>
      </c>
      <c r="G59" s="89" t="s">
        <v>7</v>
      </c>
      <c r="H59" s="75">
        <v>1</v>
      </c>
      <c r="J59" s="58" t="s">
        <v>285</v>
      </c>
      <c r="O59" s="89" t="s">
        <v>177</v>
      </c>
      <c r="P59" s="75">
        <v>1</v>
      </c>
    </row>
    <row r="60" spans="2:16" hidden="1" x14ac:dyDescent="0.25">
      <c r="B60" s="58"/>
      <c r="G60" s="89"/>
      <c r="H60" s="75"/>
      <c r="J60" s="58"/>
      <c r="O60" s="89"/>
      <c r="P60" s="75"/>
    </row>
    <row r="61" spans="2:16" hidden="1" x14ac:dyDescent="0.25">
      <c r="B61" s="57" t="s">
        <v>289</v>
      </c>
      <c r="C61" s="35"/>
      <c r="D61" s="35"/>
      <c r="E61" s="35"/>
      <c r="F61" s="35"/>
      <c r="G61" s="70"/>
      <c r="H61" s="65"/>
      <c r="J61" s="57" t="s">
        <v>289</v>
      </c>
      <c r="K61" s="35"/>
      <c r="L61" s="35"/>
      <c r="M61" s="35"/>
      <c r="N61" s="35"/>
      <c r="O61" s="70"/>
      <c r="P61" s="65"/>
    </row>
    <row r="62" spans="2:16" hidden="1" x14ac:dyDescent="0.25">
      <c r="B62" s="58" t="s">
        <v>283</v>
      </c>
      <c r="G62" s="89" t="s">
        <v>7</v>
      </c>
      <c r="H62" s="75">
        <v>1</v>
      </c>
      <c r="J62" s="58" t="s">
        <v>283</v>
      </c>
      <c r="O62" s="89" t="s">
        <v>177</v>
      </c>
      <c r="P62" s="75">
        <v>1</v>
      </c>
    </row>
    <row r="63" spans="2:16" hidden="1" x14ac:dyDescent="0.25">
      <c r="B63" s="58"/>
      <c r="G63" s="89"/>
      <c r="H63" s="75"/>
      <c r="J63" s="58"/>
      <c r="O63" s="89"/>
      <c r="P63" s="75"/>
    </row>
    <row r="64" spans="2:16" hidden="1" x14ac:dyDescent="0.25">
      <c r="B64" s="57" t="s">
        <v>290</v>
      </c>
      <c r="C64" s="35"/>
      <c r="D64" s="35"/>
      <c r="E64" s="35"/>
      <c r="F64" s="35"/>
      <c r="G64" s="70"/>
      <c r="H64" s="65"/>
      <c r="J64" s="57" t="s">
        <v>290</v>
      </c>
      <c r="K64" s="35"/>
      <c r="L64" s="35"/>
      <c r="M64" s="35"/>
      <c r="N64" s="35"/>
      <c r="O64" s="70"/>
      <c r="P64" s="65"/>
    </row>
    <row r="65" spans="2:16" hidden="1" x14ac:dyDescent="0.25">
      <c r="B65" s="58" t="s">
        <v>263</v>
      </c>
      <c r="G65" s="89" t="s">
        <v>9</v>
      </c>
      <c r="H65" s="75"/>
      <c r="J65" s="58" t="s">
        <v>263</v>
      </c>
      <c r="O65" s="89" t="s">
        <v>9</v>
      </c>
      <c r="P65" s="75"/>
    </row>
    <row r="66" spans="2:16" hidden="1" x14ac:dyDescent="0.25">
      <c r="B66" s="58" t="s">
        <v>317</v>
      </c>
      <c r="G66" s="89" t="s">
        <v>9</v>
      </c>
      <c r="H66" s="75"/>
      <c r="J66" s="58" t="s">
        <v>317</v>
      </c>
      <c r="O66" s="89" t="s">
        <v>9</v>
      </c>
      <c r="P66" s="75"/>
    </row>
    <row r="67" spans="2:16" hidden="1" x14ac:dyDescent="0.25">
      <c r="B67" s="58" t="s">
        <v>318</v>
      </c>
      <c r="G67" s="89" t="s">
        <v>9</v>
      </c>
      <c r="H67" s="75"/>
      <c r="J67" s="58" t="s">
        <v>318</v>
      </c>
      <c r="O67" s="89" t="s">
        <v>9</v>
      </c>
      <c r="P67" s="75"/>
    </row>
    <row r="68" spans="2:16" hidden="1" x14ac:dyDescent="0.25">
      <c r="B68" s="58" t="s">
        <v>319</v>
      </c>
      <c r="G68" s="89" t="s">
        <v>9</v>
      </c>
      <c r="H68" s="75"/>
      <c r="J68" s="58" t="s">
        <v>319</v>
      </c>
      <c r="O68" s="89" t="s">
        <v>9</v>
      </c>
      <c r="P68" s="75"/>
    </row>
    <row r="69" spans="2:16" hidden="1" x14ac:dyDescent="0.25">
      <c r="B69" s="58"/>
      <c r="G69" s="89"/>
      <c r="H69" s="75"/>
      <c r="J69" s="58"/>
      <c r="O69" s="89"/>
      <c r="P69" s="75"/>
    </row>
    <row r="70" spans="2:16" hidden="1" x14ac:dyDescent="0.25">
      <c r="B70" s="57" t="s">
        <v>294</v>
      </c>
      <c r="C70" s="35"/>
      <c r="D70" s="35"/>
      <c r="E70" s="35"/>
      <c r="F70" s="35"/>
      <c r="G70" s="70"/>
      <c r="H70" s="65"/>
      <c r="J70" s="57" t="s">
        <v>294</v>
      </c>
      <c r="K70" s="35"/>
      <c r="L70" s="35"/>
      <c r="M70" s="35"/>
      <c r="N70" s="35"/>
      <c r="O70" s="70"/>
      <c r="P70" s="65"/>
    </row>
    <row r="71" spans="2:16" hidden="1" x14ac:dyDescent="0.25">
      <c r="B71" s="58" t="s">
        <v>265</v>
      </c>
      <c r="G71" s="89" t="s">
        <v>9</v>
      </c>
      <c r="H71" s="75"/>
      <c r="J71" s="58" t="s">
        <v>265</v>
      </c>
      <c r="O71" s="89" t="s">
        <v>9</v>
      </c>
      <c r="P71" s="75"/>
    </row>
    <row r="72" spans="2:16" hidden="1" x14ac:dyDescent="0.25">
      <c r="B72" s="58" t="s">
        <v>308</v>
      </c>
      <c r="G72" s="89" t="s">
        <v>9</v>
      </c>
      <c r="H72" s="75"/>
      <c r="J72" s="58" t="s">
        <v>308</v>
      </c>
      <c r="O72" s="89" t="s">
        <v>9</v>
      </c>
      <c r="P72" s="75"/>
    </row>
    <row r="73" spans="2:16" hidden="1" x14ac:dyDescent="0.25">
      <c r="B73" s="58" t="s">
        <v>313</v>
      </c>
      <c r="G73" s="89" t="s">
        <v>9</v>
      </c>
      <c r="H73" s="75"/>
      <c r="J73" s="58" t="s">
        <v>313</v>
      </c>
      <c r="O73" s="89" t="s">
        <v>9</v>
      </c>
      <c r="P73" s="75"/>
    </row>
    <row r="74" spans="2:16" hidden="1" x14ac:dyDescent="0.25">
      <c r="B74" s="60"/>
      <c r="C74" s="61"/>
      <c r="D74" s="61"/>
      <c r="E74" s="61"/>
      <c r="F74" s="61"/>
      <c r="G74" s="81"/>
      <c r="H74" s="82"/>
      <c r="J74" s="60"/>
      <c r="K74" s="61"/>
      <c r="L74" s="61"/>
      <c r="M74" s="61"/>
      <c r="N74" s="61"/>
      <c r="O74" s="81"/>
      <c r="P74" s="82"/>
    </row>
    <row r="75" spans="2:16" hidden="1" x14ac:dyDescent="0.25">
      <c r="B75" s="57" t="s">
        <v>299</v>
      </c>
      <c r="G75" s="89"/>
      <c r="H75" s="75"/>
      <c r="J75" s="57" t="s">
        <v>299</v>
      </c>
      <c r="O75" s="89"/>
      <c r="P75" s="75"/>
    </row>
    <row r="76" spans="2:16" hidden="1" x14ac:dyDescent="0.25">
      <c r="B76" s="58" t="s">
        <v>306</v>
      </c>
      <c r="G76" s="89" t="s">
        <v>9</v>
      </c>
      <c r="H76" s="75"/>
      <c r="J76" s="58" t="s">
        <v>306</v>
      </c>
      <c r="O76" s="89" t="s">
        <v>9</v>
      </c>
      <c r="P76" s="75"/>
    </row>
    <row r="77" spans="2:16" hidden="1" x14ac:dyDescent="0.25">
      <c r="B77" s="58" t="s">
        <v>308</v>
      </c>
      <c r="G77" s="89" t="s">
        <v>9</v>
      </c>
      <c r="H77" s="75"/>
      <c r="J77" s="58" t="s">
        <v>308</v>
      </c>
      <c r="O77" s="89" t="s">
        <v>9</v>
      </c>
      <c r="P77" s="75"/>
    </row>
    <row r="78" spans="2:16" hidden="1" x14ac:dyDescent="0.25">
      <c r="B78" s="58" t="s">
        <v>309</v>
      </c>
      <c r="G78" s="89" t="s">
        <v>9</v>
      </c>
      <c r="H78" s="75"/>
      <c r="J78" s="58" t="s">
        <v>309</v>
      </c>
      <c r="O78" s="89" t="s">
        <v>9</v>
      </c>
      <c r="P78" s="75"/>
    </row>
    <row r="79" spans="2:16" hidden="1" x14ac:dyDescent="0.25">
      <c r="B79" s="58" t="s">
        <v>307</v>
      </c>
      <c r="G79" s="89" t="s">
        <v>7</v>
      </c>
      <c r="H79" s="75">
        <v>1</v>
      </c>
      <c r="J79" s="58" t="s">
        <v>307</v>
      </c>
      <c r="O79" s="89" t="s">
        <v>177</v>
      </c>
      <c r="P79" s="75">
        <v>1</v>
      </c>
    </row>
    <row r="80" spans="2:16" hidden="1" x14ac:dyDescent="0.25">
      <c r="B80" s="58" t="s">
        <v>311</v>
      </c>
      <c r="G80" s="89" t="s">
        <v>7</v>
      </c>
      <c r="H80" s="75">
        <v>1</v>
      </c>
      <c r="J80" s="58" t="s">
        <v>311</v>
      </c>
      <c r="O80" s="89" t="s">
        <v>177</v>
      </c>
      <c r="P80" s="75">
        <v>1</v>
      </c>
    </row>
    <row r="81" spans="2:16" hidden="1" x14ac:dyDescent="0.25">
      <c r="B81" s="58" t="s">
        <v>312</v>
      </c>
      <c r="G81" s="89" t="s">
        <v>7</v>
      </c>
      <c r="H81" s="75">
        <v>1</v>
      </c>
      <c r="J81" s="58" t="s">
        <v>312</v>
      </c>
      <c r="O81" s="89" t="s">
        <v>177</v>
      </c>
      <c r="P81" s="75">
        <v>1</v>
      </c>
    </row>
    <row r="82" spans="2:16" hidden="1" x14ac:dyDescent="0.25">
      <c r="B82" s="58"/>
      <c r="G82" s="89"/>
      <c r="H82" s="75"/>
      <c r="J82" s="58"/>
      <c r="O82" s="89"/>
      <c r="P82" s="75"/>
    </row>
    <row r="83" spans="2:16" hidden="1" x14ac:dyDescent="0.25">
      <c r="B83" s="57" t="s">
        <v>303</v>
      </c>
      <c r="C83" s="35"/>
      <c r="D83" s="35"/>
      <c r="E83" s="35"/>
      <c r="F83" s="35"/>
      <c r="G83" s="70"/>
      <c r="H83" s="65"/>
      <c r="J83" s="57" t="s">
        <v>303</v>
      </c>
      <c r="K83" s="35"/>
      <c r="L83" s="35"/>
      <c r="M83" s="35"/>
      <c r="N83" s="35"/>
      <c r="O83" s="70"/>
      <c r="P83" s="65"/>
    </row>
    <row r="84" spans="2:16" hidden="1" x14ac:dyDescent="0.25">
      <c r="B84" s="58" t="s">
        <v>329</v>
      </c>
      <c r="G84" s="89" t="s">
        <v>7</v>
      </c>
      <c r="H84" s="75">
        <v>1</v>
      </c>
      <c r="J84" s="58" t="s">
        <v>329</v>
      </c>
      <c r="O84" s="89" t="s">
        <v>177</v>
      </c>
      <c r="P84" s="75">
        <v>0.8</v>
      </c>
    </row>
    <row r="85" spans="2:16" hidden="1" x14ac:dyDescent="0.25">
      <c r="B85" s="58" t="s">
        <v>333</v>
      </c>
      <c r="G85" s="89" t="s">
        <v>7</v>
      </c>
      <c r="H85" s="75">
        <v>1</v>
      </c>
      <c r="J85" s="58" t="s">
        <v>333</v>
      </c>
      <c r="O85" s="89" t="s">
        <v>177</v>
      </c>
      <c r="P85" s="75">
        <v>0.8</v>
      </c>
    </row>
    <row r="86" spans="2:16" hidden="1" x14ac:dyDescent="0.25">
      <c r="B86" s="60" t="s">
        <v>334</v>
      </c>
      <c r="C86" s="61"/>
      <c r="D86" s="61"/>
      <c r="E86" s="61"/>
      <c r="F86" s="61"/>
      <c r="G86" s="112" t="s">
        <v>7</v>
      </c>
      <c r="H86" s="81">
        <v>1</v>
      </c>
      <c r="J86" s="60" t="s">
        <v>334</v>
      </c>
      <c r="K86" s="61"/>
      <c r="L86" s="61"/>
      <c r="M86" s="61"/>
      <c r="N86" s="61"/>
      <c r="O86" s="112" t="s">
        <v>177</v>
      </c>
      <c r="P86" s="81">
        <v>0.8</v>
      </c>
    </row>
    <row r="144" spans="10:11" x14ac:dyDescent="0.25">
      <c r="J144" s="28"/>
      <c r="K144" s="28"/>
    </row>
    <row r="145" spans="10:11" x14ac:dyDescent="0.25">
      <c r="J145" s="28"/>
      <c r="K145" s="28"/>
    </row>
    <row r="146" spans="10:11" x14ac:dyDescent="0.25">
      <c r="J146" s="28"/>
      <c r="K146" s="28"/>
    </row>
    <row r="147" spans="10:11" x14ac:dyDescent="0.25">
      <c r="J147" s="28"/>
      <c r="K147" s="28"/>
    </row>
    <row r="148" spans="10:11" x14ac:dyDescent="0.25">
      <c r="J148" s="28"/>
      <c r="K148" s="28"/>
    </row>
    <row r="149" spans="10:11" x14ac:dyDescent="0.25">
      <c r="J149" s="28"/>
      <c r="K149" s="28"/>
    </row>
    <row r="150" spans="10:11" x14ac:dyDescent="0.25">
      <c r="J150" s="28"/>
      <c r="K150" s="28"/>
    </row>
    <row r="151" spans="10:11" x14ac:dyDescent="0.25">
      <c r="J151" s="28"/>
      <c r="K151" s="28"/>
    </row>
    <row r="152" spans="10:11" x14ac:dyDescent="0.25">
      <c r="J152" s="28"/>
      <c r="K152" s="28"/>
    </row>
    <row r="153" spans="10:11" x14ac:dyDescent="0.25">
      <c r="J153" s="28"/>
      <c r="K153" s="28"/>
    </row>
    <row r="154" spans="10:11" x14ac:dyDescent="0.25">
      <c r="J154" s="28"/>
      <c r="K154" s="28"/>
    </row>
    <row r="155" spans="10:11" x14ac:dyDescent="0.25">
      <c r="J155" s="28"/>
      <c r="K155" s="28"/>
    </row>
    <row r="156" spans="10:11" x14ac:dyDescent="0.25">
      <c r="J156" s="28"/>
      <c r="K156" s="28"/>
    </row>
    <row r="157" spans="10:11" x14ac:dyDescent="0.25">
      <c r="J157" s="28"/>
      <c r="K157" s="28"/>
    </row>
    <row r="158" spans="10:11" x14ac:dyDescent="0.25">
      <c r="J158" s="28"/>
      <c r="K158" s="28"/>
    </row>
    <row r="159" spans="10:11" x14ac:dyDescent="0.25">
      <c r="J159" s="28"/>
      <c r="K159" s="28"/>
    </row>
    <row r="160" spans="10:11" x14ac:dyDescent="0.25">
      <c r="J160" s="28"/>
      <c r="K160" s="28"/>
    </row>
    <row r="161" spans="10:11" x14ac:dyDescent="0.25">
      <c r="J161" s="28"/>
      <c r="K161" s="28"/>
    </row>
    <row r="162" spans="10:11" x14ac:dyDescent="0.25">
      <c r="J162" s="28"/>
      <c r="K162" s="28"/>
    </row>
    <row r="163" spans="10:11" x14ac:dyDescent="0.25">
      <c r="J163" s="28"/>
      <c r="K163" s="28"/>
    </row>
    <row r="164" spans="10:11" x14ac:dyDescent="0.25">
      <c r="J164" s="28"/>
      <c r="K164" s="28"/>
    </row>
  </sheetData>
  <sheetProtection password="CDF4" sheet="1" objects="1" scenarios="1"/>
  <mergeCells count="19">
    <mergeCell ref="A1:I1"/>
    <mergeCell ref="F8:G8"/>
    <mergeCell ref="F9:G9"/>
    <mergeCell ref="F10:G10"/>
    <mergeCell ref="F19:G19"/>
    <mergeCell ref="F11:G11"/>
    <mergeCell ref="F16:G16"/>
    <mergeCell ref="F17:G17"/>
    <mergeCell ref="F18:G18"/>
    <mergeCell ref="F23:G23"/>
    <mergeCell ref="B49:F49"/>
    <mergeCell ref="J49:N49"/>
    <mergeCell ref="B29:F30"/>
    <mergeCell ref="B39:E39"/>
    <mergeCell ref="H23:H24"/>
    <mergeCell ref="I23:J23"/>
    <mergeCell ref="B48:H48"/>
    <mergeCell ref="J48:P48"/>
    <mergeCell ref="B23:E24"/>
  </mergeCells>
  <phoneticPr fontId="3" type="noConversion"/>
  <pageMargins left="0.75" right="0.75" top="1" bottom="1" header="0.5" footer="0.5"/>
  <pageSetup paperSize="9" orientation="portrait" r:id="rId1"/>
  <headerFooter alignWithMargins="0"/>
  <ignoredErrors>
    <ignoredError sqref="A14 A22 A2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372" r:id="rId4" name="Drop Down 12">
              <controlPr defaultSize="0" autoLine="0" autoPict="0">
                <anchor moveWithCells="1">
                  <from>
                    <xdr:col>1</xdr:col>
                    <xdr:colOff>7620</xdr:colOff>
                    <xdr:row>7</xdr:row>
                    <xdr:rowOff>0</xdr:rowOff>
                  </from>
                  <to>
                    <xdr:col>5</xdr:col>
                    <xdr:colOff>0</xdr:colOff>
                    <xdr:row>8</xdr:row>
                    <xdr:rowOff>7620</xdr:rowOff>
                  </to>
                </anchor>
              </controlPr>
            </control>
          </mc:Choice>
        </mc:AlternateContent>
        <mc:AlternateContent xmlns:mc="http://schemas.openxmlformats.org/markup-compatibility/2006">
          <mc:Choice Requires="x14">
            <control shapeId="15373" r:id="rId5" name="Drop Down 13">
              <controlPr defaultSize="0" autoLine="0" autoPict="0">
                <anchor moveWithCells="1">
                  <from>
                    <xdr:col>1</xdr:col>
                    <xdr:colOff>7620</xdr:colOff>
                    <xdr:row>8</xdr:row>
                    <xdr:rowOff>0</xdr:rowOff>
                  </from>
                  <to>
                    <xdr:col>5</xdr:col>
                    <xdr:colOff>0</xdr:colOff>
                    <xdr:row>9</xdr:row>
                    <xdr:rowOff>22860</xdr:rowOff>
                  </to>
                </anchor>
              </controlPr>
            </control>
          </mc:Choice>
        </mc:AlternateContent>
        <mc:AlternateContent xmlns:mc="http://schemas.openxmlformats.org/markup-compatibility/2006">
          <mc:Choice Requires="x14">
            <control shapeId="15374" r:id="rId6" name="Drop Down 14">
              <controlPr defaultSize="0" autoLine="0" autoPict="0">
                <anchor moveWithCells="1">
                  <from>
                    <xdr:col>1</xdr:col>
                    <xdr:colOff>7620</xdr:colOff>
                    <xdr:row>9</xdr:row>
                    <xdr:rowOff>0</xdr:rowOff>
                  </from>
                  <to>
                    <xdr:col>5</xdr:col>
                    <xdr:colOff>0</xdr:colOff>
                    <xdr:row>10</xdr:row>
                    <xdr:rowOff>7620</xdr:rowOff>
                  </to>
                </anchor>
              </controlPr>
            </control>
          </mc:Choice>
        </mc:AlternateContent>
        <mc:AlternateContent xmlns:mc="http://schemas.openxmlformats.org/markup-compatibility/2006">
          <mc:Choice Requires="x14">
            <control shapeId="15375" r:id="rId7" name="Drop Down 15">
              <controlPr defaultSize="0" autoLine="0" autoPict="0">
                <anchor moveWithCells="1">
                  <from>
                    <xdr:col>1</xdr:col>
                    <xdr:colOff>7620</xdr:colOff>
                    <xdr:row>15</xdr:row>
                    <xdr:rowOff>0</xdr:rowOff>
                  </from>
                  <to>
                    <xdr:col>5</xdr:col>
                    <xdr:colOff>22860</xdr:colOff>
                    <xdr:row>16</xdr:row>
                    <xdr:rowOff>7620</xdr:rowOff>
                  </to>
                </anchor>
              </controlPr>
            </control>
          </mc:Choice>
        </mc:AlternateContent>
        <mc:AlternateContent xmlns:mc="http://schemas.openxmlformats.org/markup-compatibility/2006">
          <mc:Choice Requires="x14">
            <control shapeId="15376" r:id="rId8" name="Drop Down 16">
              <controlPr defaultSize="0" autoLine="0" autoPict="0">
                <anchor moveWithCells="1">
                  <from>
                    <xdr:col>1</xdr:col>
                    <xdr:colOff>7620</xdr:colOff>
                    <xdr:row>16</xdr:row>
                    <xdr:rowOff>0</xdr:rowOff>
                  </from>
                  <to>
                    <xdr:col>5</xdr:col>
                    <xdr:colOff>7620</xdr:colOff>
                    <xdr:row>17</xdr:row>
                    <xdr:rowOff>7620</xdr:rowOff>
                  </to>
                </anchor>
              </controlPr>
            </control>
          </mc:Choice>
        </mc:AlternateContent>
        <mc:AlternateContent xmlns:mc="http://schemas.openxmlformats.org/markup-compatibility/2006">
          <mc:Choice Requires="x14">
            <control shapeId="15377" r:id="rId9" name="Drop Down 17">
              <controlPr defaultSize="0" autoLine="0" autoPict="0">
                <anchor moveWithCells="1">
                  <from>
                    <xdr:col>1</xdr:col>
                    <xdr:colOff>7620</xdr:colOff>
                    <xdr:row>17</xdr:row>
                    <xdr:rowOff>0</xdr:rowOff>
                  </from>
                  <to>
                    <xdr:col>5</xdr:col>
                    <xdr:colOff>22860</xdr:colOff>
                    <xdr:row>18</xdr:row>
                    <xdr:rowOff>7620</xdr:rowOff>
                  </to>
                </anchor>
              </controlPr>
            </control>
          </mc:Choice>
        </mc:AlternateContent>
        <mc:AlternateContent xmlns:mc="http://schemas.openxmlformats.org/markup-compatibility/2006">
          <mc:Choice Requires="x14">
            <control shapeId="15378" r:id="rId10" name="Drop Down 18">
              <controlPr defaultSize="0" autoLine="0" autoPict="0">
                <anchor moveWithCells="1">
                  <from>
                    <xdr:col>1</xdr:col>
                    <xdr:colOff>7620</xdr:colOff>
                    <xdr:row>17</xdr:row>
                    <xdr:rowOff>0</xdr:rowOff>
                  </from>
                  <to>
                    <xdr:col>5</xdr:col>
                    <xdr:colOff>0</xdr:colOff>
                    <xdr:row>18</xdr:row>
                    <xdr:rowOff>7620</xdr:rowOff>
                  </to>
                </anchor>
              </controlPr>
            </control>
          </mc:Choice>
        </mc:AlternateContent>
        <mc:AlternateContent xmlns:mc="http://schemas.openxmlformats.org/markup-compatibility/2006">
          <mc:Choice Requires="x14">
            <control shapeId="15379" r:id="rId11" name="Drop Down 19">
              <controlPr defaultSize="0" autoLine="0" autoPict="0">
                <anchor moveWithCells="1">
                  <from>
                    <xdr:col>3</xdr:col>
                    <xdr:colOff>99060</xdr:colOff>
                    <xdr:row>2</xdr:row>
                    <xdr:rowOff>60960</xdr:rowOff>
                  </from>
                  <to>
                    <xdr:col>7</xdr:col>
                    <xdr:colOff>381000</xdr:colOff>
                    <xdr:row>3</xdr:row>
                    <xdr:rowOff>68580</xdr:rowOff>
                  </to>
                </anchor>
              </controlPr>
            </control>
          </mc:Choice>
        </mc:AlternateContent>
        <mc:AlternateContent xmlns:mc="http://schemas.openxmlformats.org/markup-compatibility/2006">
          <mc:Choice Requires="x14">
            <control shapeId="15381" r:id="rId12" name="Button 21">
              <controlPr defaultSize="0" print="0" autoFill="0" autoPict="0" macro="[0]!Pedestrian">
                <anchor moveWithCells="1" sizeWithCells="1">
                  <from>
                    <xdr:col>12</xdr:col>
                    <xdr:colOff>266700</xdr:colOff>
                    <xdr:row>1</xdr:row>
                    <xdr:rowOff>144780</xdr:rowOff>
                  </from>
                  <to>
                    <xdr:col>13</xdr:col>
                    <xdr:colOff>312420</xdr:colOff>
                    <xdr:row>1</xdr:row>
                    <xdr:rowOff>541020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F172"/>
  <sheetViews>
    <sheetView showGridLines="0" zoomScale="75" zoomScaleNormal="75" workbookViewId="0">
      <selection activeCell="H8" sqref="H8"/>
    </sheetView>
  </sheetViews>
  <sheetFormatPr defaultColWidth="9.109375" defaultRowHeight="13.2" x14ac:dyDescent="0.25"/>
  <cols>
    <col min="1" max="1" width="5.109375" style="27" customWidth="1"/>
    <col min="2" max="2" width="11.44140625" style="27" customWidth="1"/>
    <col min="3" max="3" width="11.33203125" style="27" bestFit="1" customWidth="1"/>
    <col min="4" max="4" width="9" style="27" customWidth="1"/>
    <col min="5" max="6" width="9.109375" style="27"/>
    <col min="7" max="7" width="10.44140625" style="27" customWidth="1"/>
    <col min="8" max="8" width="11.5546875" style="27" customWidth="1"/>
    <col min="9" max="9" width="11.88671875" style="27" customWidth="1"/>
    <col min="10" max="13" width="9.109375" style="27"/>
    <col min="14" max="14" width="12.109375" style="27" customWidth="1"/>
    <col min="15" max="15" width="12" style="27" customWidth="1"/>
    <col min="16" max="16" width="11.88671875" style="27" customWidth="1"/>
    <col min="17" max="18" width="9.109375" style="27"/>
    <col min="19" max="19" width="0" style="27" hidden="1" customWidth="1"/>
    <col min="20" max="21" width="9.109375" style="27"/>
    <col min="22" max="22" width="12.109375" style="27" customWidth="1"/>
    <col min="23" max="23" width="16.44140625" style="27" customWidth="1"/>
    <col min="24" max="30" width="9.109375" style="27"/>
    <col min="31" max="31" width="13.88671875" style="27" customWidth="1"/>
    <col min="32" max="16384" width="9.109375" style="27"/>
  </cols>
  <sheetData>
    <row r="1" spans="1:19" ht="33.75" customHeight="1" x14ac:dyDescent="0.25">
      <c r="A1" s="351" t="s">
        <v>253</v>
      </c>
      <c r="B1" s="351"/>
      <c r="C1" s="351"/>
      <c r="D1" s="351"/>
      <c r="E1" s="351"/>
      <c r="F1" s="351"/>
      <c r="G1" s="351"/>
      <c r="H1" s="351"/>
      <c r="I1" s="351"/>
      <c r="J1" s="103"/>
      <c r="N1" s="29" t="s">
        <v>368</v>
      </c>
    </row>
    <row r="2" spans="1:19" ht="68.25" customHeight="1" x14ac:dyDescent="0.25">
      <c r="A2" s="102"/>
      <c r="B2" s="102"/>
      <c r="C2" s="102"/>
      <c r="D2" s="102"/>
      <c r="E2" s="102"/>
      <c r="F2" s="102"/>
      <c r="G2" s="102"/>
      <c r="H2" s="102"/>
      <c r="I2" s="102"/>
      <c r="J2" s="103"/>
    </row>
    <row r="3" spans="1:19" ht="15" customHeight="1" x14ac:dyDescent="0.25">
      <c r="A3" s="102"/>
      <c r="B3" s="30" t="s">
        <v>25</v>
      </c>
      <c r="C3" s="102"/>
      <c r="D3" s="102"/>
      <c r="E3" s="102"/>
      <c r="F3" s="102"/>
      <c r="G3" s="102"/>
      <c r="H3" s="102"/>
      <c r="I3" s="102"/>
      <c r="J3" s="103"/>
      <c r="S3" s="31">
        <v>1</v>
      </c>
    </row>
    <row r="4" spans="1:19" ht="15" customHeight="1" x14ac:dyDescent="0.25">
      <c r="A4" s="102"/>
      <c r="B4" s="30"/>
      <c r="C4" s="102"/>
      <c r="D4" s="102"/>
      <c r="E4" s="102"/>
      <c r="F4" s="102"/>
      <c r="G4" s="102"/>
      <c r="H4" s="102"/>
      <c r="I4" s="102"/>
      <c r="J4" s="103"/>
    </row>
    <row r="6" spans="1:19" x14ac:dyDescent="0.25">
      <c r="A6" s="29"/>
      <c r="B6" s="30" t="s">
        <v>254</v>
      </c>
    </row>
    <row r="7" spans="1:19" x14ac:dyDescent="0.25">
      <c r="B7" s="4" t="s">
        <v>27</v>
      </c>
      <c r="C7" s="5"/>
      <c r="D7" s="5"/>
      <c r="E7" s="6"/>
      <c r="F7" s="4" t="s">
        <v>29</v>
      </c>
      <c r="G7" s="7"/>
      <c r="H7" s="8" t="s">
        <v>28</v>
      </c>
      <c r="I7" s="9" t="s">
        <v>269</v>
      </c>
      <c r="J7" s="8" t="s">
        <v>324</v>
      </c>
    </row>
    <row r="8" spans="1:19" ht="15" customHeight="1" x14ac:dyDescent="0.25">
      <c r="F8" s="320" t="str">
        <f>INDEX($AE$58:$AE$151,S8)</f>
        <v xml:space="preserve"> </v>
      </c>
      <c r="G8" s="321"/>
      <c r="H8" s="84"/>
      <c r="I8" s="13" t="str">
        <f>INDEX($AF$58:$AF$151,S8)</f>
        <v xml:space="preserve"> </v>
      </c>
      <c r="J8" s="2" t="str">
        <f>+IF(I8=" ","",H8*I8)</f>
        <v/>
      </c>
      <c r="S8" s="31">
        <v>1</v>
      </c>
    </row>
    <row r="9" spans="1:19" ht="15" customHeight="1" x14ac:dyDescent="0.25">
      <c r="F9" s="320" t="str">
        <f>INDEX($AE$58:$AE$151,S9)</f>
        <v xml:space="preserve"> </v>
      </c>
      <c r="G9" s="321"/>
      <c r="H9" s="84"/>
      <c r="I9" s="13" t="str">
        <f>INDEX($AF$58:$AF$151,S9)</f>
        <v xml:space="preserve"> </v>
      </c>
      <c r="J9" s="2" t="str">
        <f>+IF(I9=" ","",H9*I9)</f>
        <v/>
      </c>
      <c r="S9" s="31">
        <v>1</v>
      </c>
    </row>
    <row r="10" spans="1:19" ht="15" customHeight="1" x14ac:dyDescent="0.25">
      <c r="F10" s="320" t="str">
        <f>INDEX($AE$58:$AE$151,S10)</f>
        <v xml:space="preserve"> </v>
      </c>
      <c r="G10" s="321"/>
      <c r="H10" s="84"/>
      <c r="I10" s="13" t="str">
        <f>INDEX($AF$58:$AF$151,S10)</f>
        <v xml:space="preserve"> </v>
      </c>
      <c r="J10" s="2" t="str">
        <f>+IF(I10=" ","",H10*I10)</f>
        <v/>
      </c>
      <c r="S10" s="31">
        <v>1</v>
      </c>
    </row>
    <row r="11" spans="1:19" ht="15" customHeight="1" x14ac:dyDescent="0.25">
      <c r="E11" s="39" t="str">
        <f>+IF(OR(F8="FPA",F9="FPA",F10="FPA")," Please summarise First Principles Assessment (FPA):","Do not use this line - First Principles Assessment only")</f>
        <v>Do not use this line - First Principles Assessment only</v>
      </c>
      <c r="F11" s="312"/>
      <c r="G11" s="313"/>
      <c r="H11" s="84"/>
      <c r="I11" s="84"/>
      <c r="J11" s="3">
        <f>+IF(I11=" ","",H11*I11)</f>
        <v>0</v>
      </c>
    </row>
    <row r="12" spans="1:19" x14ac:dyDescent="0.25">
      <c r="I12" s="40" t="s">
        <v>31</v>
      </c>
      <c r="J12" s="23">
        <f>SUM(J8:J11)</f>
        <v>0</v>
      </c>
    </row>
    <row r="14" spans="1:19" x14ac:dyDescent="0.25">
      <c r="A14" s="29" t="s">
        <v>32</v>
      </c>
      <c r="B14" s="30" t="s">
        <v>255</v>
      </c>
    </row>
    <row r="15" spans="1:19" x14ac:dyDescent="0.25">
      <c r="B15" s="4" t="s">
        <v>27</v>
      </c>
      <c r="C15" s="5"/>
      <c r="D15" s="5"/>
      <c r="E15" s="6"/>
      <c r="F15" s="4" t="s">
        <v>29</v>
      </c>
      <c r="G15" s="7"/>
      <c r="H15" s="8" t="s">
        <v>28</v>
      </c>
      <c r="I15" s="9" t="str">
        <f>+I7</f>
        <v>TDU/unit</v>
      </c>
      <c r="J15" s="9" t="str">
        <f>+J7</f>
        <v>TDU's</v>
      </c>
    </row>
    <row r="16" spans="1:19" ht="15" customHeight="1" x14ac:dyDescent="0.25">
      <c r="F16" s="320" t="str">
        <f>INDEX($AE$58:$AE$151,S16)</f>
        <v xml:space="preserve"> </v>
      </c>
      <c r="G16" s="321"/>
      <c r="H16" s="84"/>
      <c r="I16" s="13" t="str">
        <f>INDEX($AF$58:$AF$151,S16)</f>
        <v xml:space="preserve"> </v>
      </c>
      <c r="J16" s="2" t="str">
        <f>+IF(I16=" ","",H16*I16)</f>
        <v/>
      </c>
      <c r="S16" s="31">
        <v>1</v>
      </c>
    </row>
    <row r="17" spans="1:19" ht="15" customHeight="1" x14ac:dyDescent="0.25">
      <c r="F17" s="320" t="str">
        <f>INDEX($AE$58:$AE$151,S17)</f>
        <v xml:space="preserve"> </v>
      </c>
      <c r="G17" s="321"/>
      <c r="H17" s="84"/>
      <c r="I17" s="13" t="str">
        <f>INDEX($AF$58:$AF$151,S17)</f>
        <v xml:space="preserve"> </v>
      </c>
      <c r="J17" s="2" t="str">
        <f>+IF(I17=" ","",H17*I17)</f>
        <v/>
      </c>
      <c r="S17" s="31">
        <v>1</v>
      </c>
    </row>
    <row r="18" spans="1:19" ht="15" customHeight="1" x14ac:dyDescent="0.25">
      <c r="F18" s="320" t="str">
        <f>INDEX($AE$58:$AE$151,S18)</f>
        <v xml:space="preserve"> </v>
      </c>
      <c r="G18" s="321"/>
      <c r="H18" s="84"/>
      <c r="I18" s="13" t="str">
        <f>INDEX($AF$58:$AF$151,S18)</f>
        <v xml:space="preserve"> </v>
      </c>
      <c r="J18" s="2" t="str">
        <f>+IF(I18=" ","",H18*I18)</f>
        <v/>
      </c>
      <c r="S18" s="31">
        <v>1</v>
      </c>
    </row>
    <row r="19" spans="1:19" ht="15" customHeight="1" x14ac:dyDescent="0.25">
      <c r="E19" s="39" t="str">
        <f>+IF(OR(F16="FPA",F17="FPA",F18="FPA")," Please summarise First Principles Assessment (FPA):","Do not use this line - First Principles Assessment only:")</f>
        <v>Do not use this line - First Principles Assessment only:</v>
      </c>
      <c r="F19" s="312"/>
      <c r="G19" s="313"/>
      <c r="H19" s="84"/>
      <c r="I19" s="84"/>
      <c r="J19" s="3">
        <f>+IF(I19=" ","",H19*I19)</f>
        <v>0</v>
      </c>
    </row>
    <row r="20" spans="1:19" x14ac:dyDescent="0.25">
      <c r="I20" s="40" t="s">
        <v>31</v>
      </c>
      <c r="J20" s="23">
        <f>SUM(J16:J19)</f>
        <v>0</v>
      </c>
    </row>
    <row r="22" spans="1:19" x14ac:dyDescent="0.25">
      <c r="A22" s="29" t="s">
        <v>33</v>
      </c>
      <c r="B22" s="30" t="s">
        <v>256</v>
      </c>
    </row>
    <row r="23" spans="1:19" x14ac:dyDescent="0.25">
      <c r="B23" s="301" t="s">
        <v>18</v>
      </c>
      <c r="C23" s="302"/>
      <c r="D23" s="302"/>
      <c r="E23" s="303"/>
      <c r="F23" s="323" t="s">
        <v>36</v>
      </c>
      <c r="G23" s="324"/>
      <c r="H23" s="325"/>
      <c r="I23" s="329" t="s">
        <v>98</v>
      </c>
      <c r="J23" s="323" t="s">
        <v>99</v>
      </c>
      <c r="K23" s="324"/>
      <c r="L23" s="325"/>
    </row>
    <row r="24" spans="1:19" x14ac:dyDescent="0.25">
      <c r="B24" s="304"/>
      <c r="C24" s="305"/>
      <c r="D24" s="305"/>
      <c r="E24" s="306"/>
      <c r="F24" s="8" t="s">
        <v>261</v>
      </c>
      <c r="G24" s="114" t="s">
        <v>262</v>
      </c>
      <c r="H24" s="8" t="s">
        <v>21</v>
      </c>
      <c r="I24" s="330"/>
      <c r="J24" s="8" t="str">
        <f>+F24</f>
        <v>Regional</v>
      </c>
      <c r="K24" s="114" t="s">
        <v>262</v>
      </c>
      <c r="L24" s="8" t="s">
        <v>21</v>
      </c>
    </row>
    <row r="25" spans="1:19" ht="15" customHeight="1" x14ac:dyDescent="0.25">
      <c r="F25" s="10">
        <f>+INDEX(E50:E53,S25)</f>
        <v>0</v>
      </c>
      <c r="G25" s="10">
        <f>+INDEX(F50:F53,S25)</f>
        <v>0</v>
      </c>
      <c r="H25" s="11">
        <f>+E49</f>
        <v>39034</v>
      </c>
      <c r="I25" s="12">
        <f>+Indexation!G9</f>
        <v>1.7651515151515149</v>
      </c>
      <c r="J25" s="10">
        <f>+$I$25*F25</f>
        <v>0</v>
      </c>
      <c r="K25" s="10">
        <f>+$I$25*G25</f>
        <v>0</v>
      </c>
      <c r="L25" s="11">
        <f>+Indexation!E9</f>
        <v>45444</v>
      </c>
      <c r="S25" s="31">
        <v>1</v>
      </c>
    </row>
    <row r="26" spans="1:19" x14ac:dyDescent="0.25">
      <c r="B26" s="37"/>
      <c r="I26" s="37" t="s">
        <v>37</v>
      </c>
    </row>
    <row r="28" spans="1:19" x14ac:dyDescent="0.25">
      <c r="A28" s="29" t="s">
        <v>34</v>
      </c>
      <c r="B28" s="30" t="s">
        <v>394</v>
      </c>
    </row>
    <row r="29" spans="1:19" x14ac:dyDescent="0.25">
      <c r="B29" s="301" t="s">
        <v>383</v>
      </c>
      <c r="C29" s="302"/>
      <c r="D29" s="302"/>
      <c r="E29" s="302"/>
      <c r="F29" s="303"/>
      <c r="G29" s="116" t="s">
        <v>389</v>
      </c>
    </row>
    <row r="30" spans="1:19" x14ac:dyDescent="0.25">
      <c r="B30" s="304"/>
      <c r="C30" s="305"/>
      <c r="D30" s="305"/>
      <c r="E30" s="305"/>
      <c r="F30" s="306"/>
      <c r="G30" s="117">
        <f>+L25</f>
        <v>45444</v>
      </c>
    </row>
    <row r="31" spans="1:19" ht="15" customHeight="1" x14ac:dyDescent="0.25">
      <c r="B31" s="290" t="s">
        <v>409</v>
      </c>
      <c r="C31" s="291"/>
      <c r="D31" s="294"/>
      <c r="E31" s="295"/>
      <c r="F31" s="296"/>
      <c r="G31" s="299">
        <f>+J25*(J12-J20)</f>
        <v>0</v>
      </c>
      <c r="H31" s="47" t="str">
        <f>+IF(G31&lt;0,"No monetary credit given for excess credits (Policy s6.5)","")</f>
        <v/>
      </c>
    </row>
    <row r="32" spans="1:19" x14ac:dyDescent="0.25">
      <c r="A32" s="29"/>
      <c r="B32" s="292"/>
      <c r="C32" s="293"/>
      <c r="D32" s="297"/>
      <c r="E32" s="297"/>
      <c r="F32" s="298"/>
      <c r="G32" s="308"/>
    </row>
    <row r="33" spans="2:8" x14ac:dyDescent="0.25">
      <c r="B33" s="290" t="s">
        <v>410</v>
      </c>
      <c r="C33" s="291"/>
      <c r="D33" s="291"/>
      <c r="E33" s="295"/>
      <c r="F33" s="296"/>
      <c r="G33" s="299">
        <f>+(J12-J20)*K25</f>
        <v>0</v>
      </c>
      <c r="H33" s="47" t="str">
        <f>+IF(G33&lt;0,"No monetary credit given for excess credits (Policy s6.5)","")</f>
        <v/>
      </c>
    </row>
    <row r="34" spans="2:8" x14ac:dyDescent="0.25">
      <c r="B34" s="292"/>
      <c r="C34" s="293"/>
      <c r="D34" s="297"/>
      <c r="E34" s="297"/>
      <c r="F34" s="298"/>
      <c r="G34" s="300"/>
    </row>
    <row r="37" spans="2:8" x14ac:dyDescent="0.25">
      <c r="B37" s="56" t="s">
        <v>38</v>
      </c>
    </row>
    <row r="39" spans="2:8" x14ac:dyDescent="0.25">
      <c r="B39" s="284" t="s">
        <v>25</v>
      </c>
      <c r="C39" s="285"/>
      <c r="D39" s="285"/>
      <c r="E39" s="286"/>
    </row>
    <row r="40" spans="2:8" x14ac:dyDescent="0.25">
      <c r="B40" s="57" t="s">
        <v>30</v>
      </c>
      <c r="C40" s="35"/>
      <c r="D40" s="35"/>
      <c r="E40" s="36"/>
    </row>
    <row r="41" spans="2:8" x14ac:dyDescent="0.25">
      <c r="B41" s="58" t="s">
        <v>26</v>
      </c>
      <c r="E41" s="59"/>
    </row>
    <row r="42" spans="2:8" x14ac:dyDescent="0.25">
      <c r="B42" s="58" t="s">
        <v>326</v>
      </c>
      <c r="E42" s="59"/>
    </row>
    <row r="43" spans="2:8" ht="12.75" customHeight="1" x14ac:dyDescent="0.25">
      <c r="B43" s="60" t="s">
        <v>325</v>
      </c>
      <c r="C43" s="61"/>
      <c r="D43" s="61"/>
      <c r="E43" s="62"/>
    </row>
    <row r="46" spans="2:8" x14ac:dyDescent="0.25">
      <c r="B46" s="281" t="s">
        <v>414</v>
      </c>
      <c r="C46" s="282"/>
      <c r="D46" s="282"/>
      <c r="E46" s="282"/>
      <c r="F46" s="283"/>
    </row>
    <row r="47" spans="2:8" ht="15" customHeight="1" x14ac:dyDescent="0.25">
      <c r="B47" s="359" t="s">
        <v>18</v>
      </c>
      <c r="C47" s="360"/>
      <c r="D47" s="361"/>
      <c r="E47" s="188" t="s">
        <v>261</v>
      </c>
      <c r="F47" s="188" t="s">
        <v>262</v>
      </c>
    </row>
    <row r="48" spans="2:8" x14ac:dyDescent="0.25">
      <c r="B48" s="362"/>
      <c r="C48" s="363"/>
      <c r="D48" s="364"/>
      <c r="E48" s="98" t="s">
        <v>24</v>
      </c>
      <c r="F48" s="186" t="s">
        <v>24</v>
      </c>
    </row>
    <row r="49" spans="2:32" x14ac:dyDescent="0.25">
      <c r="B49" s="365"/>
      <c r="C49" s="366"/>
      <c r="D49" s="367"/>
      <c r="E49" s="105">
        <f>+Indexation!C9</f>
        <v>39034</v>
      </c>
      <c r="F49" s="187">
        <f>+E49</f>
        <v>39034</v>
      </c>
    </row>
    <row r="50" spans="2:32" x14ac:dyDescent="0.25">
      <c r="B50" s="278" t="s">
        <v>30</v>
      </c>
      <c r="C50" s="279"/>
      <c r="D50" s="36"/>
      <c r="E50" s="106"/>
      <c r="F50" s="106"/>
    </row>
    <row r="51" spans="2:32" x14ac:dyDescent="0.25">
      <c r="B51" s="355" t="s">
        <v>257</v>
      </c>
      <c r="C51" s="356"/>
      <c r="D51" s="59"/>
      <c r="E51" s="109">
        <v>938</v>
      </c>
      <c r="F51" s="109">
        <v>534</v>
      </c>
    </row>
    <row r="52" spans="2:32" x14ac:dyDescent="0.25">
      <c r="B52" s="107" t="s">
        <v>258</v>
      </c>
      <c r="C52" s="108"/>
      <c r="D52" s="59"/>
      <c r="E52" s="109">
        <v>984</v>
      </c>
      <c r="F52" s="109">
        <v>386</v>
      </c>
    </row>
    <row r="53" spans="2:32" x14ac:dyDescent="0.25">
      <c r="B53" s="357" t="s">
        <v>259</v>
      </c>
      <c r="C53" s="358"/>
      <c r="D53" s="62"/>
      <c r="E53" s="110">
        <v>1133</v>
      </c>
      <c r="F53" s="110">
        <v>1136</v>
      </c>
    </row>
    <row r="56" spans="2:32" x14ac:dyDescent="0.25">
      <c r="B56" s="275" t="s">
        <v>95</v>
      </c>
      <c r="C56" s="276"/>
      <c r="D56" s="276"/>
      <c r="E56" s="276"/>
      <c r="F56" s="276"/>
      <c r="G56" s="276"/>
      <c r="H56" s="277"/>
      <c r="J56" s="275" t="s">
        <v>338</v>
      </c>
      <c r="K56" s="276"/>
      <c r="L56" s="276"/>
      <c r="M56" s="276"/>
      <c r="N56" s="276"/>
      <c r="O56" s="276"/>
      <c r="P56" s="277"/>
      <c r="R56" s="275" t="s">
        <v>340</v>
      </c>
      <c r="S56" s="276"/>
      <c r="T56" s="276"/>
      <c r="U56" s="276"/>
      <c r="V56" s="276"/>
      <c r="W56" s="276"/>
      <c r="X56" s="277"/>
      <c r="Z56" s="275" t="s">
        <v>39</v>
      </c>
      <c r="AA56" s="276"/>
      <c r="AB56" s="276"/>
      <c r="AC56" s="276"/>
      <c r="AD56" s="276"/>
      <c r="AE56" s="276"/>
      <c r="AF56" s="277"/>
    </row>
    <row r="57" spans="2:32" x14ac:dyDescent="0.25">
      <c r="B57" s="345" t="s">
        <v>5</v>
      </c>
      <c r="C57" s="346"/>
      <c r="D57" s="346"/>
      <c r="E57" s="346"/>
      <c r="F57" s="347"/>
      <c r="G57" s="111" t="s">
        <v>6</v>
      </c>
      <c r="H57" s="115" t="s">
        <v>269</v>
      </c>
      <c r="J57" s="345" t="s">
        <v>5</v>
      </c>
      <c r="K57" s="346"/>
      <c r="L57" s="346"/>
      <c r="M57" s="346"/>
      <c r="N57" s="347"/>
      <c r="O57" s="111" t="s">
        <v>6</v>
      </c>
      <c r="P57" s="115" t="s">
        <v>269</v>
      </c>
      <c r="R57" s="352" t="s">
        <v>41</v>
      </c>
      <c r="S57" s="353"/>
      <c r="T57" s="353"/>
      <c r="U57" s="353"/>
      <c r="V57" s="354"/>
      <c r="W57" s="111" t="s">
        <v>6</v>
      </c>
      <c r="X57" s="115" t="s">
        <v>269</v>
      </c>
      <c r="Z57" s="176" t="str">
        <f>IF($S$3=2,B57,IF($S$3=3,J57,IF($S$3=4,R57,"")))</f>
        <v/>
      </c>
      <c r="AA57" s="177"/>
      <c r="AB57" s="177"/>
      <c r="AC57" s="177"/>
      <c r="AD57" s="177"/>
      <c r="AE57" s="189" t="str">
        <f>IF($S$3=2,G57,IF($S$3=3,O57,IF($S$3=4,W57,"")))</f>
        <v/>
      </c>
      <c r="AF57" s="190" t="str">
        <f>IF($S$3=2,H57,IF($S$3=3,P57,IF($S$3=4,X57,"")))</f>
        <v/>
      </c>
    </row>
    <row r="58" spans="2:32" x14ac:dyDescent="0.25">
      <c r="B58" s="32" t="s">
        <v>30</v>
      </c>
      <c r="C58" s="44"/>
      <c r="D58" s="44"/>
      <c r="E58" s="44"/>
      <c r="F58" s="44"/>
      <c r="G58" s="32" t="s">
        <v>30</v>
      </c>
      <c r="H58" s="66" t="s">
        <v>30</v>
      </c>
      <c r="J58" s="32" t="s">
        <v>30</v>
      </c>
      <c r="K58" s="44"/>
      <c r="L58" s="44"/>
      <c r="M58" s="44"/>
      <c r="N58" s="44"/>
      <c r="O58" s="32" t="s">
        <v>30</v>
      </c>
      <c r="P58" s="66" t="s">
        <v>30</v>
      </c>
      <c r="R58" s="32" t="s">
        <v>30</v>
      </c>
      <c r="S58" s="44"/>
      <c r="T58" s="44"/>
      <c r="U58" s="44"/>
      <c r="V58" s="44"/>
      <c r="W58" s="66" t="s">
        <v>30</v>
      </c>
      <c r="X58" s="66" t="s">
        <v>30</v>
      </c>
      <c r="Z58" s="179" t="s">
        <v>30</v>
      </c>
      <c r="AA58" s="178"/>
      <c r="AB58" s="178"/>
      <c r="AC58" s="178"/>
      <c r="AD58" s="178"/>
      <c r="AE58" s="184" t="s">
        <v>30</v>
      </c>
      <c r="AF58" s="182" t="s">
        <v>30</v>
      </c>
    </row>
    <row r="59" spans="2:32" x14ac:dyDescent="0.25">
      <c r="B59" s="58" t="s">
        <v>266</v>
      </c>
      <c r="G59" s="89" t="s">
        <v>30</v>
      </c>
      <c r="H59" s="75" t="s">
        <v>30</v>
      </c>
      <c r="J59" s="58" t="s">
        <v>266</v>
      </c>
      <c r="O59" s="89" t="s">
        <v>30</v>
      </c>
      <c r="P59" s="75" t="s">
        <v>30</v>
      </c>
      <c r="R59" s="58" t="s">
        <v>150</v>
      </c>
      <c r="W59" s="75" t="s">
        <v>359</v>
      </c>
      <c r="X59" s="75">
        <v>9.1999999999999993</v>
      </c>
      <c r="Z59" s="179" t="str">
        <f>IF($S$3=2,B59,IF($S$3=3,J59,IF($S$3=4,R59,"")))</f>
        <v/>
      </c>
      <c r="AA59" s="178"/>
      <c r="AB59" s="178"/>
      <c r="AC59" s="178"/>
      <c r="AD59" s="178"/>
      <c r="AE59" s="184" t="str">
        <f t="shared" ref="AE59:AF61" si="0">IF($S$3=2,G59,IF($S$3=3,O59,IF($S$3=4,W59,"")))</f>
        <v/>
      </c>
      <c r="AF59" s="182" t="str">
        <f t="shared" si="0"/>
        <v/>
      </c>
    </row>
    <row r="60" spans="2:32" x14ac:dyDescent="0.25">
      <c r="B60" s="58" t="s">
        <v>0</v>
      </c>
      <c r="G60" s="89" t="s">
        <v>7</v>
      </c>
      <c r="H60" s="75">
        <v>2.2000000000000002</v>
      </c>
      <c r="J60" s="58" t="s">
        <v>0</v>
      </c>
      <c r="O60" s="89" t="s">
        <v>8</v>
      </c>
      <c r="P60" s="75">
        <v>20</v>
      </c>
      <c r="R60" s="58" t="s">
        <v>341</v>
      </c>
      <c r="W60" s="75" t="s">
        <v>359</v>
      </c>
      <c r="X60" s="75">
        <v>9.1999999999999993</v>
      </c>
      <c r="Z60" s="179" t="str">
        <f>IF($S$3=2,B60,IF($S$3=3,J60,IF($S$3=4,R60,"")))</f>
        <v/>
      </c>
      <c r="AA60" s="178"/>
      <c r="AB60" s="178"/>
      <c r="AC60" s="178"/>
      <c r="AD60" s="178"/>
      <c r="AE60" s="184" t="str">
        <f t="shared" si="0"/>
        <v/>
      </c>
      <c r="AF60" s="182" t="str">
        <f t="shared" si="0"/>
        <v/>
      </c>
    </row>
    <row r="61" spans="2:32" x14ac:dyDescent="0.25">
      <c r="B61" s="58" t="s">
        <v>1</v>
      </c>
      <c r="G61" s="89" t="s">
        <v>7</v>
      </c>
      <c r="H61" s="75">
        <v>2.2000000000000002</v>
      </c>
      <c r="J61" s="58" t="s">
        <v>1</v>
      </c>
      <c r="O61" s="89" t="s">
        <v>8</v>
      </c>
      <c r="P61" s="75">
        <v>60</v>
      </c>
      <c r="R61" s="58" t="s">
        <v>12</v>
      </c>
      <c r="W61" s="75" t="s">
        <v>359</v>
      </c>
      <c r="X61" s="75">
        <v>9.1999999999999993</v>
      </c>
      <c r="Z61" s="179" t="str">
        <f>IF($S$3=2,B61,IF($S$3=3,J61,IF($S$3=4,R61,"")))</f>
        <v/>
      </c>
      <c r="AA61" s="178"/>
      <c r="AB61" s="178"/>
      <c r="AC61" s="178"/>
      <c r="AD61" s="178"/>
      <c r="AE61" s="184" t="str">
        <f t="shared" si="0"/>
        <v/>
      </c>
      <c r="AF61" s="182" t="str">
        <f t="shared" si="0"/>
        <v/>
      </c>
    </row>
    <row r="62" spans="2:32" x14ac:dyDescent="0.25">
      <c r="B62" s="58" t="s">
        <v>272</v>
      </c>
      <c r="G62" s="89" t="s">
        <v>7</v>
      </c>
      <c r="H62" s="75">
        <v>2.2000000000000002</v>
      </c>
      <c r="J62" s="58" t="s">
        <v>272</v>
      </c>
      <c r="O62" s="89" t="s">
        <v>8</v>
      </c>
      <c r="P62" s="75">
        <v>4</v>
      </c>
      <c r="R62" s="58" t="s">
        <v>342</v>
      </c>
      <c r="W62" s="75" t="s">
        <v>359</v>
      </c>
      <c r="X62" s="75">
        <v>9.1999999999999993</v>
      </c>
      <c r="Z62" s="179" t="str">
        <f t="shared" ref="Z62:Z83" si="1">IF($S$3=2,B62,IF($S$3=3,J62,IF($S$3=4,R62,"")))</f>
        <v/>
      </c>
      <c r="AA62" s="178"/>
      <c r="AB62" s="178"/>
      <c r="AC62" s="178"/>
      <c r="AD62" s="178"/>
      <c r="AE62" s="184" t="str">
        <f t="shared" ref="AE62:AE83" si="2">IF($S$3=2,G62,IF($S$3=3,O62,IF($S$3=4,W62,"")))</f>
        <v/>
      </c>
      <c r="AF62" s="182" t="str">
        <f t="shared" ref="AF62:AF83" si="3">IF($S$3=2,H62,IF($S$3=3,P62,IF($S$3=4,X62,"")))</f>
        <v/>
      </c>
    </row>
    <row r="63" spans="2:32" x14ac:dyDescent="0.25">
      <c r="B63" s="60" t="s">
        <v>30</v>
      </c>
      <c r="C63" s="61"/>
      <c r="D63" s="61"/>
      <c r="E63" s="61"/>
      <c r="F63" s="61"/>
      <c r="G63" s="112" t="s">
        <v>30</v>
      </c>
      <c r="H63" s="81" t="s">
        <v>30</v>
      </c>
      <c r="J63" s="60" t="s">
        <v>30</v>
      </c>
      <c r="K63" s="61"/>
      <c r="L63" s="61"/>
      <c r="M63" s="61"/>
      <c r="N63" s="61"/>
      <c r="O63" s="112" t="s">
        <v>30</v>
      </c>
      <c r="P63" s="81" t="s">
        <v>30</v>
      </c>
      <c r="R63" s="58" t="s">
        <v>161</v>
      </c>
      <c r="W63" s="75" t="s">
        <v>359</v>
      </c>
      <c r="X63" s="75">
        <v>9.1999999999999993</v>
      </c>
      <c r="Z63" s="179" t="str">
        <f t="shared" si="1"/>
        <v/>
      </c>
      <c r="AA63" s="178"/>
      <c r="AB63" s="178"/>
      <c r="AC63" s="178"/>
      <c r="AD63" s="178"/>
      <c r="AE63" s="184" t="str">
        <f t="shared" si="2"/>
        <v/>
      </c>
      <c r="AF63" s="182" t="str">
        <f t="shared" si="3"/>
        <v/>
      </c>
    </row>
    <row r="64" spans="2:32" x14ac:dyDescent="0.25">
      <c r="B64" s="58" t="s">
        <v>267</v>
      </c>
      <c r="G64" s="75" t="s">
        <v>30</v>
      </c>
      <c r="H64" s="76" t="s">
        <v>30</v>
      </c>
      <c r="J64" s="58" t="s">
        <v>267</v>
      </c>
      <c r="O64" s="75" t="s">
        <v>30</v>
      </c>
      <c r="P64" s="76" t="s">
        <v>30</v>
      </c>
      <c r="R64" s="58" t="s">
        <v>343</v>
      </c>
      <c r="W64" s="75" t="s">
        <v>359</v>
      </c>
      <c r="X64" s="75">
        <v>6.1</v>
      </c>
      <c r="Z64" s="179" t="str">
        <f t="shared" si="1"/>
        <v/>
      </c>
      <c r="AA64" s="178"/>
      <c r="AB64" s="178"/>
      <c r="AC64" s="178"/>
      <c r="AD64" s="178"/>
      <c r="AE64" s="184" t="str">
        <f t="shared" si="2"/>
        <v/>
      </c>
      <c r="AF64" s="182" t="str">
        <f t="shared" si="3"/>
        <v/>
      </c>
    </row>
    <row r="65" spans="2:32" x14ac:dyDescent="0.25">
      <c r="B65" s="58" t="s">
        <v>268</v>
      </c>
      <c r="G65" s="75" t="s">
        <v>8</v>
      </c>
      <c r="H65" s="76">
        <v>65</v>
      </c>
      <c r="J65" s="58" t="s">
        <v>268</v>
      </c>
      <c r="O65" s="75" t="s">
        <v>8</v>
      </c>
      <c r="P65" s="76">
        <v>65</v>
      </c>
      <c r="R65" s="58" t="s">
        <v>344</v>
      </c>
      <c r="W65" s="75" t="s">
        <v>359</v>
      </c>
      <c r="X65" s="75">
        <v>6.1</v>
      </c>
      <c r="Z65" s="179" t="str">
        <f t="shared" si="1"/>
        <v/>
      </c>
      <c r="AA65" s="178"/>
      <c r="AB65" s="178"/>
      <c r="AC65" s="178"/>
      <c r="AD65" s="178"/>
      <c r="AE65" s="184" t="str">
        <f t="shared" si="2"/>
        <v/>
      </c>
      <c r="AF65" s="182" t="str">
        <f t="shared" si="3"/>
        <v/>
      </c>
    </row>
    <row r="66" spans="2:32" x14ac:dyDescent="0.25">
      <c r="B66" s="58" t="s">
        <v>3</v>
      </c>
      <c r="G66" s="75" t="s">
        <v>8</v>
      </c>
      <c r="H66" s="76">
        <v>70</v>
      </c>
      <c r="J66" s="58" t="s">
        <v>3</v>
      </c>
      <c r="O66" s="75" t="s">
        <v>8</v>
      </c>
      <c r="P66" s="76">
        <v>70</v>
      </c>
      <c r="R66" s="58" t="s">
        <v>345</v>
      </c>
      <c r="W66" s="75" t="s">
        <v>360</v>
      </c>
      <c r="X66" s="75">
        <v>0.25</v>
      </c>
      <c r="Z66" s="179" t="str">
        <f t="shared" si="1"/>
        <v/>
      </c>
      <c r="AA66" s="178"/>
      <c r="AB66" s="178"/>
      <c r="AC66" s="178"/>
      <c r="AD66" s="178"/>
      <c r="AE66" s="184" t="str">
        <f t="shared" si="2"/>
        <v/>
      </c>
      <c r="AF66" s="182" t="str">
        <f t="shared" si="3"/>
        <v/>
      </c>
    </row>
    <row r="67" spans="2:32" x14ac:dyDescent="0.25">
      <c r="B67" s="58" t="s">
        <v>2</v>
      </c>
      <c r="G67" s="75" t="s">
        <v>8</v>
      </c>
      <c r="H67" s="76">
        <v>75</v>
      </c>
      <c r="J67" s="58" t="s">
        <v>2</v>
      </c>
      <c r="O67" s="75" t="s">
        <v>8</v>
      </c>
      <c r="P67" s="76">
        <v>75</v>
      </c>
      <c r="R67" s="58" t="s">
        <v>17</v>
      </c>
      <c r="W67" s="75" t="s">
        <v>359</v>
      </c>
      <c r="X67" s="75">
        <v>1</v>
      </c>
      <c r="Z67" s="179" t="str">
        <f t="shared" si="1"/>
        <v/>
      </c>
      <c r="AA67" s="178"/>
      <c r="AB67" s="178"/>
      <c r="AC67" s="178"/>
      <c r="AD67" s="178"/>
      <c r="AE67" s="184" t="str">
        <f t="shared" si="2"/>
        <v/>
      </c>
      <c r="AF67" s="182" t="str">
        <f t="shared" si="3"/>
        <v/>
      </c>
    </row>
    <row r="68" spans="2:32" x14ac:dyDescent="0.25">
      <c r="B68" s="58" t="s">
        <v>273</v>
      </c>
      <c r="G68" s="75" t="s">
        <v>8</v>
      </c>
      <c r="H68" s="76">
        <v>75</v>
      </c>
      <c r="J68" s="58" t="s">
        <v>273</v>
      </c>
      <c r="O68" s="75" t="s">
        <v>8</v>
      </c>
      <c r="P68" s="76">
        <v>75</v>
      </c>
      <c r="R68" s="58" t="s">
        <v>346</v>
      </c>
      <c r="W68" s="75" t="s">
        <v>359</v>
      </c>
      <c r="X68" s="75">
        <v>1</v>
      </c>
      <c r="Z68" s="179" t="str">
        <f t="shared" si="1"/>
        <v/>
      </c>
      <c r="AA68" s="178"/>
      <c r="AB68" s="178"/>
      <c r="AC68" s="178"/>
      <c r="AD68" s="178"/>
      <c r="AE68" s="184" t="str">
        <f t="shared" si="2"/>
        <v/>
      </c>
      <c r="AF68" s="182" t="str">
        <f t="shared" si="3"/>
        <v/>
      </c>
    </row>
    <row r="69" spans="2:32" x14ac:dyDescent="0.25">
      <c r="B69" s="58" t="s">
        <v>30</v>
      </c>
      <c r="G69" s="75" t="s">
        <v>30</v>
      </c>
      <c r="H69" s="76" t="s">
        <v>30</v>
      </c>
      <c r="J69" s="58" t="s">
        <v>30</v>
      </c>
      <c r="K69" s="27" t="s">
        <v>30</v>
      </c>
      <c r="O69" s="75" t="s">
        <v>30</v>
      </c>
      <c r="P69" s="76" t="s">
        <v>30</v>
      </c>
      <c r="R69" s="58" t="s">
        <v>348</v>
      </c>
      <c r="W69" s="75" t="s">
        <v>359</v>
      </c>
      <c r="X69" s="75">
        <v>1</v>
      </c>
      <c r="Z69" s="179" t="str">
        <f t="shared" si="1"/>
        <v/>
      </c>
      <c r="AA69" s="178"/>
      <c r="AB69" s="178"/>
      <c r="AC69" s="178"/>
      <c r="AD69" s="178"/>
      <c r="AE69" s="184" t="str">
        <f t="shared" si="2"/>
        <v/>
      </c>
      <c r="AF69" s="182" t="str">
        <f t="shared" si="3"/>
        <v/>
      </c>
    </row>
    <row r="70" spans="2:32" x14ac:dyDescent="0.25">
      <c r="B70" s="57" t="s">
        <v>270</v>
      </c>
      <c r="C70" s="35"/>
      <c r="D70" s="35"/>
      <c r="E70" s="35"/>
      <c r="F70" s="35"/>
      <c r="G70" s="70" t="s">
        <v>30</v>
      </c>
      <c r="H70" s="65" t="s">
        <v>30</v>
      </c>
      <c r="J70" s="57" t="s">
        <v>270</v>
      </c>
      <c r="K70" s="35"/>
      <c r="L70" s="35"/>
      <c r="M70" s="35"/>
      <c r="N70" s="35"/>
      <c r="O70" s="70" t="s">
        <v>30</v>
      </c>
      <c r="P70" s="65" t="s">
        <v>30</v>
      </c>
      <c r="R70" s="58" t="s">
        <v>347</v>
      </c>
      <c r="W70" s="75" t="s">
        <v>359</v>
      </c>
      <c r="X70" s="75">
        <v>1</v>
      </c>
      <c r="Z70" s="179" t="str">
        <f t="shared" si="1"/>
        <v/>
      </c>
      <c r="AA70" s="178"/>
      <c r="AB70" s="178"/>
      <c r="AC70" s="178"/>
      <c r="AD70" s="178"/>
      <c r="AE70" s="184" t="str">
        <f t="shared" si="2"/>
        <v/>
      </c>
      <c r="AF70" s="182" t="str">
        <f t="shared" si="3"/>
        <v/>
      </c>
    </row>
    <row r="71" spans="2:32" x14ac:dyDescent="0.25">
      <c r="B71" s="58" t="s">
        <v>274</v>
      </c>
      <c r="G71" s="75" t="s">
        <v>8</v>
      </c>
      <c r="H71" s="76">
        <v>36</v>
      </c>
      <c r="J71" s="58" t="s">
        <v>274</v>
      </c>
      <c r="O71" s="75" t="s">
        <v>8</v>
      </c>
      <c r="P71" s="76">
        <v>36</v>
      </c>
      <c r="R71" s="58" t="s">
        <v>349</v>
      </c>
      <c r="W71" s="75" t="s">
        <v>359</v>
      </c>
      <c r="X71" s="75">
        <v>1</v>
      </c>
      <c r="Z71" s="179" t="str">
        <f t="shared" si="1"/>
        <v/>
      </c>
      <c r="AA71" s="178"/>
      <c r="AB71" s="178"/>
      <c r="AC71" s="178"/>
      <c r="AD71" s="178"/>
      <c r="AE71" s="184" t="str">
        <f t="shared" si="2"/>
        <v/>
      </c>
      <c r="AF71" s="182" t="str">
        <f t="shared" si="3"/>
        <v/>
      </c>
    </row>
    <row r="72" spans="2:32" x14ac:dyDescent="0.25">
      <c r="B72" s="58" t="s">
        <v>16</v>
      </c>
      <c r="G72" s="75" t="s">
        <v>8</v>
      </c>
      <c r="H72" s="76">
        <v>36</v>
      </c>
      <c r="J72" s="58" t="s">
        <v>16</v>
      </c>
      <c r="O72" s="75" t="s">
        <v>8</v>
      </c>
      <c r="P72" s="76">
        <v>36</v>
      </c>
      <c r="R72" s="58" t="s">
        <v>350</v>
      </c>
      <c r="W72" s="75" t="s">
        <v>177</v>
      </c>
      <c r="X72" s="75">
        <v>2.2000000000000002</v>
      </c>
      <c r="Z72" s="179" t="str">
        <f t="shared" si="1"/>
        <v/>
      </c>
      <c r="AA72" s="178"/>
      <c r="AB72" s="178"/>
      <c r="AC72" s="178"/>
      <c r="AD72" s="178"/>
      <c r="AE72" s="184" t="str">
        <f t="shared" si="2"/>
        <v/>
      </c>
      <c r="AF72" s="182" t="str">
        <f t="shared" si="3"/>
        <v/>
      </c>
    </row>
    <row r="73" spans="2:32" x14ac:dyDescent="0.25">
      <c r="B73" s="58" t="s">
        <v>275</v>
      </c>
      <c r="G73" s="75" t="s">
        <v>8</v>
      </c>
      <c r="H73" s="76">
        <v>36</v>
      </c>
      <c r="J73" s="58" t="s">
        <v>275</v>
      </c>
      <c r="O73" s="75" t="s">
        <v>8</v>
      </c>
      <c r="P73" s="76">
        <v>36</v>
      </c>
      <c r="R73" s="58" t="s">
        <v>351</v>
      </c>
      <c r="W73" s="75" t="s">
        <v>15</v>
      </c>
      <c r="X73" s="75">
        <v>2.2000000000000002</v>
      </c>
      <c r="Z73" s="179" t="str">
        <f t="shared" si="1"/>
        <v/>
      </c>
      <c r="AA73" s="178"/>
      <c r="AB73" s="178"/>
      <c r="AC73" s="178"/>
      <c r="AD73" s="178"/>
      <c r="AE73" s="184" t="str">
        <f t="shared" si="2"/>
        <v/>
      </c>
      <c r="AF73" s="182" t="str">
        <f t="shared" si="3"/>
        <v/>
      </c>
    </row>
    <row r="74" spans="2:32" x14ac:dyDescent="0.25">
      <c r="B74" s="60" t="s">
        <v>30</v>
      </c>
      <c r="C74" s="61"/>
      <c r="D74" s="61"/>
      <c r="E74" s="61"/>
      <c r="F74" s="61"/>
      <c r="G74" s="81" t="s">
        <v>30</v>
      </c>
      <c r="H74" s="82" t="s">
        <v>30</v>
      </c>
      <c r="J74" s="60" t="s">
        <v>30</v>
      </c>
      <c r="K74" s="61"/>
      <c r="L74" s="61"/>
      <c r="M74" s="61"/>
      <c r="N74" s="61"/>
      <c r="O74" s="81" t="s">
        <v>30</v>
      </c>
      <c r="P74" s="82" t="s">
        <v>30</v>
      </c>
      <c r="R74" s="58" t="s">
        <v>11</v>
      </c>
      <c r="W74" s="75" t="s">
        <v>15</v>
      </c>
      <c r="X74" s="75">
        <v>2.2000000000000002</v>
      </c>
      <c r="Z74" s="179" t="str">
        <f t="shared" si="1"/>
        <v/>
      </c>
      <c r="AA74" s="178"/>
      <c r="AB74" s="178"/>
      <c r="AC74" s="178"/>
      <c r="AD74" s="178"/>
      <c r="AE74" s="184" t="str">
        <f t="shared" si="2"/>
        <v/>
      </c>
      <c r="AF74" s="182" t="str">
        <f t="shared" si="3"/>
        <v/>
      </c>
    </row>
    <row r="75" spans="2:32" x14ac:dyDescent="0.25">
      <c r="B75" s="57" t="s">
        <v>271</v>
      </c>
      <c r="C75" s="35"/>
      <c r="D75" s="35"/>
      <c r="E75" s="35"/>
      <c r="F75" s="35"/>
      <c r="G75" s="70"/>
      <c r="H75" s="65"/>
      <c r="J75" s="57" t="s">
        <v>271</v>
      </c>
      <c r="K75" s="35"/>
      <c r="L75" s="35"/>
      <c r="M75" s="35"/>
      <c r="N75" s="35"/>
      <c r="O75" s="70" t="s">
        <v>30</v>
      </c>
      <c r="P75" s="65" t="s">
        <v>30</v>
      </c>
      <c r="R75" s="58" t="s">
        <v>352</v>
      </c>
      <c r="W75" s="75" t="s">
        <v>359</v>
      </c>
      <c r="X75" s="75">
        <v>9.8000000000000007</v>
      </c>
      <c r="Z75" s="179" t="str">
        <f t="shared" si="1"/>
        <v/>
      </c>
      <c r="AA75" s="178"/>
      <c r="AB75" s="178"/>
      <c r="AC75" s="178"/>
      <c r="AD75" s="178"/>
      <c r="AE75" s="184" t="str">
        <f t="shared" si="2"/>
        <v/>
      </c>
      <c r="AF75" s="182" t="str">
        <f t="shared" si="3"/>
        <v/>
      </c>
    </row>
    <row r="76" spans="2:32" x14ac:dyDescent="0.25">
      <c r="B76" s="58" t="s">
        <v>276</v>
      </c>
      <c r="G76" s="75" t="s">
        <v>7</v>
      </c>
      <c r="H76" s="76">
        <v>2.2000000000000002</v>
      </c>
      <c r="J76" s="58" t="s">
        <v>276</v>
      </c>
      <c r="O76" s="75" t="s">
        <v>9</v>
      </c>
      <c r="P76" s="76" t="s">
        <v>30</v>
      </c>
      <c r="R76" s="58" t="s">
        <v>353</v>
      </c>
      <c r="W76" s="75" t="s">
        <v>359</v>
      </c>
      <c r="X76" s="75">
        <v>9.8000000000000007</v>
      </c>
      <c r="Z76" s="179" t="str">
        <f t="shared" si="1"/>
        <v/>
      </c>
      <c r="AA76" s="178"/>
      <c r="AB76" s="178"/>
      <c r="AC76" s="178"/>
      <c r="AD76" s="178"/>
      <c r="AE76" s="184" t="str">
        <f t="shared" si="2"/>
        <v/>
      </c>
      <c r="AF76" s="182" t="str">
        <f t="shared" si="3"/>
        <v/>
      </c>
    </row>
    <row r="77" spans="2:32" x14ac:dyDescent="0.25">
      <c r="B77" s="58" t="s">
        <v>277</v>
      </c>
      <c r="G77" s="75" t="s">
        <v>7</v>
      </c>
      <c r="H77" s="76">
        <v>2.2000000000000002</v>
      </c>
      <c r="J77" s="58" t="s">
        <v>277</v>
      </c>
      <c r="O77" s="75" t="s">
        <v>9</v>
      </c>
      <c r="P77" s="76" t="s">
        <v>30</v>
      </c>
      <c r="R77" s="58" t="s">
        <v>354</v>
      </c>
      <c r="W77" s="75" t="s">
        <v>359</v>
      </c>
      <c r="X77" s="75">
        <v>9.8000000000000007</v>
      </c>
      <c r="Z77" s="179" t="str">
        <f t="shared" si="1"/>
        <v/>
      </c>
      <c r="AA77" s="178"/>
      <c r="AB77" s="178"/>
      <c r="AC77" s="178"/>
      <c r="AD77" s="178"/>
      <c r="AE77" s="184" t="str">
        <f t="shared" si="2"/>
        <v/>
      </c>
      <c r="AF77" s="182" t="str">
        <f t="shared" si="3"/>
        <v/>
      </c>
    </row>
    <row r="78" spans="2:32" x14ac:dyDescent="0.25">
      <c r="B78" s="58" t="s">
        <v>278</v>
      </c>
      <c r="G78" s="75" t="s">
        <v>7</v>
      </c>
      <c r="H78" s="76">
        <v>2.2000000000000002</v>
      </c>
      <c r="J78" s="58" t="s">
        <v>278</v>
      </c>
      <c r="O78" s="75" t="s">
        <v>9</v>
      </c>
      <c r="P78" s="76" t="s">
        <v>30</v>
      </c>
      <c r="R78" s="58" t="s">
        <v>355</v>
      </c>
      <c r="W78" s="75" t="s">
        <v>359</v>
      </c>
      <c r="X78" s="75">
        <v>9.8000000000000007</v>
      </c>
      <c r="Z78" s="179" t="str">
        <f t="shared" si="1"/>
        <v/>
      </c>
      <c r="AA78" s="178"/>
      <c r="AB78" s="178"/>
      <c r="AC78" s="178"/>
      <c r="AD78" s="178"/>
      <c r="AE78" s="184" t="str">
        <f t="shared" si="2"/>
        <v/>
      </c>
      <c r="AF78" s="182" t="str">
        <f t="shared" si="3"/>
        <v/>
      </c>
    </row>
    <row r="79" spans="2:32" x14ac:dyDescent="0.25">
      <c r="B79" s="60" t="s">
        <v>30</v>
      </c>
      <c r="C79" s="61"/>
      <c r="D79" s="61"/>
      <c r="E79" s="61"/>
      <c r="F79" s="61"/>
      <c r="G79" s="81" t="s">
        <v>30</v>
      </c>
      <c r="H79" s="82" t="s">
        <v>30</v>
      </c>
      <c r="J79" s="60" t="s">
        <v>30</v>
      </c>
      <c r="K79" s="61"/>
      <c r="L79" s="61"/>
      <c r="M79" s="61"/>
      <c r="N79" s="61"/>
      <c r="O79" s="81" t="s">
        <v>30</v>
      </c>
      <c r="P79" s="82" t="s">
        <v>30</v>
      </c>
      <c r="R79" s="58" t="s">
        <v>356</v>
      </c>
      <c r="W79" s="75" t="s">
        <v>359</v>
      </c>
      <c r="X79" s="75">
        <v>1</v>
      </c>
      <c r="Z79" s="179" t="str">
        <f t="shared" si="1"/>
        <v/>
      </c>
      <c r="AA79" s="178"/>
      <c r="AB79" s="178"/>
      <c r="AC79" s="178"/>
      <c r="AD79" s="178"/>
      <c r="AE79" s="184" t="str">
        <f t="shared" si="2"/>
        <v/>
      </c>
      <c r="AF79" s="182" t="str">
        <f t="shared" si="3"/>
        <v/>
      </c>
    </row>
    <row r="80" spans="2:32" x14ac:dyDescent="0.25">
      <c r="B80" s="57" t="s">
        <v>280</v>
      </c>
      <c r="C80" s="35"/>
      <c r="D80" s="35"/>
      <c r="E80" s="35"/>
      <c r="F80" s="35"/>
      <c r="G80" s="70" t="s">
        <v>30</v>
      </c>
      <c r="H80" s="65" t="s">
        <v>30</v>
      </c>
      <c r="J80" s="57" t="s">
        <v>280</v>
      </c>
      <c r="K80" s="35"/>
      <c r="L80" s="35"/>
      <c r="M80" s="35"/>
      <c r="N80" s="35"/>
      <c r="O80" s="70" t="s">
        <v>30</v>
      </c>
      <c r="P80" s="65" t="s">
        <v>30</v>
      </c>
      <c r="R80" s="58" t="s">
        <v>138</v>
      </c>
      <c r="W80" s="87"/>
      <c r="X80" s="75">
        <v>0</v>
      </c>
      <c r="Z80" s="179" t="str">
        <f t="shared" si="1"/>
        <v/>
      </c>
      <c r="AA80" s="178"/>
      <c r="AB80" s="178"/>
      <c r="AC80" s="178"/>
      <c r="AD80" s="178"/>
      <c r="AE80" s="184" t="str">
        <f t="shared" si="2"/>
        <v/>
      </c>
      <c r="AF80" s="182" t="str">
        <f t="shared" si="3"/>
        <v/>
      </c>
    </row>
    <row r="81" spans="2:32" x14ac:dyDescent="0.25">
      <c r="B81" s="58" t="s">
        <v>279</v>
      </c>
      <c r="G81" s="75" t="s">
        <v>30</v>
      </c>
      <c r="H81" s="76">
        <v>0</v>
      </c>
      <c r="J81" s="58" t="s">
        <v>279</v>
      </c>
      <c r="O81" s="75" t="s">
        <v>30</v>
      </c>
      <c r="P81" s="76">
        <v>0</v>
      </c>
      <c r="R81" s="58" t="s">
        <v>357</v>
      </c>
      <c r="W81" s="75" t="s">
        <v>359</v>
      </c>
      <c r="X81" s="75">
        <v>1</v>
      </c>
      <c r="Z81" s="179" t="str">
        <f t="shared" si="1"/>
        <v/>
      </c>
      <c r="AA81" s="178"/>
      <c r="AB81" s="178"/>
      <c r="AC81" s="178"/>
      <c r="AD81" s="178"/>
      <c r="AE81" s="184" t="str">
        <f t="shared" si="2"/>
        <v/>
      </c>
      <c r="AF81" s="182" t="str">
        <f t="shared" si="3"/>
        <v/>
      </c>
    </row>
    <row r="82" spans="2:32" x14ac:dyDescent="0.25">
      <c r="B82" s="60" t="s">
        <v>30</v>
      </c>
      <c r="C82" s="61"/>
      <c r="D82" s="61"/>
      <c r="E82" s="61"/>
      <c r="F82" s="61"/>
      <c r="G82" s="81" t="s">
        <v>30</v>
      </c>
      <c r="H82" s="82" t="s">
        <v>30</v>
      </c>
      <c r="J82" s="60" t="s">
        <v>30</v>
      </c>
      <c r="K82" s="61"/>
      <c r="L82" s="61"/>
      <c r="M82" s="61"/>
      <c r="N82" s="61"/>
      <c r="O82" s="81" t="s">
        <v>30</v>
      </c>
      <c r="P82" s="82" t="s">
        <v>30</v>
      </c>
      <c r="R82" s="58" t="s">
        <v>358</v>
      </c>
      <c r="W82" s="75" t="s">
        <v>359</v>
      </c>
      <c r="X82" s="75">
        <v>1</v>
      </c>
      <c r="Z82" s="179" t="str">
        <f t="shared" si="1"/>
        <v/>
      </c>
      <c r="AA82" s="178"/>
      <c r="AB82" s="178"/>
      <c r="AC82" s="178"/>
      <c r="AD82" s="178"/>
      <c r="AE82" s="184" t="str">
        <f t="shared" si="2"/>
        <v/>
      </c>
      <c r="AF82" s="182" t="str">
        <f t="shared" si="3"/>
        <v/>
      </c>
    </row>
    <row r="83" spans="2:32" x14ac:dyDescent="0.25">
      <c r="B83" s="57" t="s">
        <v>281</v>
      </c>
      <c r="C83" s="35"/>
      <c r="D83" s="35"/>
      <c r="E83" s="35"/>
      <c r="F83" s="35"/>
      <c r="G83" s="70" t="s">
        <v>30</v>
      </c>
      <c r="H83" s="65" t="s">
        <v>30</v>
      </c>
      <c r="J83" s="57" t="s">
        <v>281</v>
      </c>
      <c r="K83" s="35"/>
      <c r="L83" s="35"/>
      <c r="M83" s="35"/>
      <c r="N83" s="35"/>
      <c r="O83" s="70" t="s">
        <v>30</v>
      </c>
      <c r="P83" s="65" t="s">
        <v>30</v>
      </c>
      <c r="R83" s="60" t="s">
        <v>10</v>
      </c>
      <c r="S83" s="61"/>
      <c r="T83" s="61"/>
      <c r="U83" s="61"/>
      <c r="V83" s="61"/>
      <c r="W83" s="81" t="s">
        <v>9</v>
      </c>
      <c r="X83" s="90"/>
      <c r="Z83" s="179" t="str">
        <f t="shared" si="1"/>
        <v/>
      </c>
      <c r="AA83" s="178"/>
      <c r="AB83" s="178"/>
      <c r="AC83" s="178"/>
      <c r="AD83" s="178"/>
      <c r="AE83" s="184" t="str">
        <f t="shared" si="2"/>
        <v/>
      </c>
      <c r="AF83" s="182" t="str">
        <f t="shared" si="3"/>
        <v/>
      </c>
    </row>
    <row r="84" spans="2:32" x14ac:dyDescent="0.25">
      <c r="B84" s="58" t="s">
        <v>282</v>
      </c>
      <c r="G84" s="75" t="s">
        <v>30</v>
      </c>
      <c r="H84" s="76">
        <v>0</v>
      </c>
      <c r="J84" s="58" t="s">
        <v>282</v>
      </c>
      <c r="O84" s="75" t="s">
        <v>30</v>
      </c>
      <c r="P84" s="76">
        <v>0</v>
      </c>
      <c r="Z84" s="179" t="str">
        <f t="shared" ref="Z84:Z147" si="4">IF($S$3=2,B84,IF($S$3=3,J84,IF($S$3=4,R84,"")))</f>
        <v/>
      </c>
      <c r="AA84" s="178"/>
      <c r="AB84" s="178"/>
      <c r="AC84" s="178"/>
      <c r="AD84" s="178"/>
      <c r="AE84" s="184" t="str">
        <f t="shared" ref="AE84:AE147" si="5">IF($S$3=2,G84,IF($S$3=3,O84,IF($S$3=4,W84,"")))</f>
        <v/>
      </c>
      <c r="AF84" s="182" t="str">
        <f t="shared" ref="AF84:AF147" si="6">IF($S$3=2,H84,IF($S$3=3,P84,IF($S$3=4,X84,"")))</f>
        <v/>
      </c>
    </row>
    <row r="85" spans="2:32" x14ac:dyDescent="0.25">
      <c r="B85" s="58" t="s">
        <v>283</v>
      </c>
      <c r="G85" s="75" t="s">
        <v>7</v>
      </c>
      <c r="H85" s="76">
        <v>2.2000000000000002</v>
      </c>
      <c r="J85" s="58" t="s">
        <v>283</v>
      </c>
      <c r="O85" s="75" t="s">
        <v>8</v>
      </c>
      <c r="P85" s="76">
        <v>20</v>
      </c>
      <c r="Z85" s="179" t="str">
        <f t="shared" si="4"/>
        <v/>
      </c>
      <c r="AA85" s="178"/>
      <c r="AB85" s="178"/>
      <c r="AC85" s="178"/>
      <c r="AD85" s="178"/>
      <c r="AE85" s="184" t="str">
        <f t="shared" si="5"/>
        <v/>
      </c>
      <c r="AF85" s="182" t="str">
        <f t="shared" si="6"/>
        <v/>
      </c>
    </row>
    <row r="86" spans="2:32" x14ac:dyDescent="0.25">
      <c r="B86" s="58" t="s">
        <v>284</v>
      </c>
      <c r="G86" s="75" t="s">
        <v>7</v>
      </c>
      <c r="H86" s="76">
        <v>2.2000000000000002</v>
      </c>
      <c r="J86" s="58" t="s">
        <v>284</v>
      </c>
      <c r="O86" s="75" t="s">
        <v>8</v>
      </c>
      <c r="P86" s="76">
        <v>4</v>
      </c>
      <c r="Z86" s="179" t="str">
        <f t="shared" si="4"/>
        <v/>
      </c>
      <c r="AA86" s="178"/>
      <c r="AB86" s="178"/>
      <c r="AC86" s="178"/>
      <c r="AD86" s="178"/>
      <c r="AE86" s="184" t="str">
        <f t="shared" si="5"/>
        <v/>
      </c>
      <c r="AF86" s="182" t="str">
        <f t="shared" si="6"/>
        <v/>
      </c>
    </row>
    <row r="87" spans="2:32" x14ac:dyDescent="0.25">
      <c r="B87" s="58" t="s">
        <v>285</v>
      </c>
      <c r="G87" s="75" t="s">
        <v>7</v>
      </c>
      <c r="H87" s="76">
        <v>2.2000000000000002</v>
      </c>
      <c r="J87" s="58" t="s">
        <v>285</v>
      </c>
      <c r="O87" s="75" t="s">
        <v>8</v>
      </c>
      <c r="P87" s="76">
        <v>20</v>
      </c>
      <c r="Z87" s="179" t="str">
        <f t="shared" si="4"/>
        <v/>
      </c>
      <c r="AA87" s="178"/>
      <c r="AB87" s="178"/>
      <c r="AC87" s="178"/>
      <c r="AD87" s="178"/>
      <c r="AE87" s="184" t="str">
        <f t="shared" si="5"/>
        <v/>
      </c>
      <c r="AF87" s="182" t="str">
        <f t="shared" si="6"/>
        <v/>
      </c>
    </row>
    <row r="88" spans="2:32" x14ac:dyDescent="0.25">
      <c r="B88" s="58" t="s">
        <v>286</v>
      </c>
      <c r="G88" s="75" t="s">
        <v>9</v>
      </c>
      <c r="H88" s="76" t="s">
        <v>30</v>
      </c>
      <c r="J88" s="58" t="s">
        <v>286</v>
      </c>
      <c r="O88" s="75" t="s">
        <v>9</v>
      </c>
      <c r="P88" s="76" t="s">
        <v>30</v>
      </c>
      <c r="Z88" s="179" t="str">
        <f t="shared" si="4"/>
        <v/>
      </c>
      <c r="AA88" s="178"/>
      <c r="AB88" s="178"/>
      <c r="AC88" s="178"/>
      <c r="AD88" s="178"/>
      <c r="AE88" s="184" t="str">
        <f t="shared" si="5"/>
        <v/>
      </c>
      <c r="AF88" s="182" t="str">
        <f t="shared" si="6"/>
        <v/>
      </c>
    </row>
    <row r="89" spans="2:32" x14ac:dyDescent="0.25">
      <c r="B89" s="58" t="s">
        <v>287</v>
      </c>
      <c r="G89" s="75" t="s">
        <v>30</v>
      </c>
      <c r="H89" s="76">
        <v>0</v>
      </c>
      <c r="J89" s="58" t="s">
        <v>287</v>
      </c>
      <c r="O89" s="75" t="s">
        <v>30</v>
      </c>
      <c r="P89" s="76">
        <v>0</v>
      </c>
      <c r="Z89" s="179" t="str">
        <f t="shared" si="4"/>
        <v/>
      </c>
      <c r="AA89" s="178"/>
      <c r="AB89" s="178"/>
      <c r="AC89" s="178"/>
      <c r="AD89" s="178"/>
      <c r="AE89" s="184" t="str">
        <f t="shared" si="5"/>
        <v/>
      </c>
      <c r="AF89" s="182" t="str">
        <f t="shared" si="6"/>
        <v/>
      </c>
    </row>
    <row r="90" spans="2:32" x14ac:dyDescent="0.25">
      <c r="B90" s="58" t="s">
        <v>288</v>
      </c>
      <c r="G90" s="75" t="s">
        <v>9</v>
      </c>
      <c r="H90" s="76" t="s">
        <v>30</v>
      </c>
      <c r="J90" s="58" t="s">
        <v>288</v>
      </c>
      <c r="O90" s="75" t="s">
        <v>9</v>
      </c>
      <c r="P90" s="76" t="s">
        <v>30</v>
      </c>
      <c r="Z90" s="179" t="str">
        <f t="shared" si="4"/>
        <v/>
      </c>
      <c r="AA90" s="178"/>
      <c r="AB90" s="178"/>
      <c r="AC90" s="178"/>
      <c r="AD90" s="178"/>
      <c r="AE90" s="184" t="str">
        <f t="shared" si="5"/>
        <v/>
      </c>
      <c r="AF90" s="182" t="str">
        <f t="shared" si="6"/>
        <v/>
      </c>
    </row>
    <row r="91" spans="2:32" x14ac:dyDescent="0.25">
      <c r="B91" s="58" t="s">
        <v>4</v>
      </c>
      <c r="G91" s="75" t="s">
        <v>7</v>
      </c>
      <c r="H91" s="76">
        <v>2.2000000000000002</v>
      </c>
      <c r="J91" s="58" t="s">
        <v>4</v>
      </c>
      <c r="O91" s="75" t="s">
        <v>9</v>
      </c>
      <c r="P91" s="76" t="s">
        <v>30</v>
      </c>
      <c r="Z91" s="179" t="str">
        <f t="shared" si="4"/>
        <v/>
      </c>
      <c r="AA91" s="178"/>
      <c r="AB91" s="178"/>
      <c r="AC91" s="178"/>
      <c r="AD91" s="178"/>
      <c r="AE91" s="184" t="str">
        <f t="shared" si="5"/>
        <v/>
      </c>
      <c r="AF91" s="182" t="str">
        <f t="shared" si="6"/>
        <v/>
      </c>
    </row>
    <row r="92" spans="2:32" x14ac:dyDescent="0.25">
      <c r="B92" s="58" t="s">
        <v>320</v>
      </c>
      <c r="G92" s="75" t="s">
        <v>8</v>
      </c>
      <c r="H92" s="76">
        <v>75</v>
      </c>
      <c r="J92" s="58" t="s">
        <v>320</v>
      </c>
      <c r="O92" s="75" t="s">
        <v>8</v>
      </c>
      <c r="P92" s="76">
        <v>70</v>
      </c>
      <c r="Z92" s="179" t="str">
        <f t="shared" si="4"/>
        <v/>
      </c>
      <c r="AA92" s="178"/>
      <c r="AB92" s="178"/>
      <c r="AC92" s="178"/>
      <c r="AD92" s="178"/>
      <c r="AE92" s="184" t="str">
        <f t="shared" si="5"/>
        <v/>
      </c>
      <c r="AF92" s="182" t="str">
        <f t="shared" si="6"/>
        <v/>
      </c>
    </row>
    <row r="93" spans="2:32" x14ac:dyDescent="0.25">
      <c r="B93" s="60" t="s">
        <v>30</v>
      </c>
      <c r="C93" s="61"/>
      <c r="D93" s="61"/>
      <c r="E93" s="61"/>
      <c r="F93" s="61"/>
      <c r="G93" s="81" t="s">
        <v>30</v>
      </c>
      <c r="H93" s="82" t="s">
        <v>30</v>
      </c>
      <c r="J93" s="60" t="s">
        <v>30</v>
      </c>
      <c r="K93" s="61"/>
      <c r="L93" s="61"/>
      <c r="M93" s="61"/>
      <c r="N93" s="61"/>
      <c r="O93" s="81" t="s">
        <v>30</v>
      </c>
      <c r="P93" s="82" t="s">
        <v>30</v>
      </c>
      <c r="Z93" s="179" t="str">
        <f t="shared" si="4"/>
        <v/>
      </c>
      <c r="AA93" s="178"/>
      <c r="AB93" s="178"/>
      <c r="AC93" s="178"/>
      <c r="AD93" s="178"/>
      <c r="AE93" s="184" t="str">
        <f t="shared" si="5"/>
        <v/>
      </c>
      <c r="AF93" s="182" t="str">
        <f t="shared" si="6"/>
        <v/>
      </c>
    </row>
    <row r="94" spans="2:32" x14ac:dyDescent="0.25">
      <c r="B94" s="57" t="s">
        <v>289</v>
      </c>
      <c r="C94" s="35"/>
      <c r="D94" s="35"/>
      <c r="E94" s="35"/>
      <c r="F94" s="35"/>
      <c r="G94" s="70" t="s">
        <v>30</v>
      </c>
      <c r="H94" s="65" t="s">
        <v>30</v>
      </c>
      <c r="J94" s="57" t="s">
        <v>289</v>
      </c>
      <c r="K94" s="35"/>
      <c r="L94" s="35"/>
      <c r="M94" s="35"/>
      <c r="N94" s="35"/>
      <c r="O94" s="70" t="s">
        <v>30</v>
      </c>
      <c r="P94" s="65" t="s">
        <v>30</v>
      </c>
      <c r="Z94" s="179" t="str">
        <f t="shared" si="4"/>
        <v/>
      </c>
      <c r="AA94" s="178"/>
      <c r="AB94" s="178"/>
      <c r="AC94" s="178"/>
      <c r="AD94" s="178"/>
      <c r="AE94" s="184" t="str">
        <f t="shared" si="5"/>
        <v/>
      </c>
      <c r="AF94" s="182" t="str">
        <f t="shared" si="6"/>
        <v/>
      </c>
    </row>
    <row r="95" spans="2:32" x14ac:dyDescent="0.25">
      <c r="B95" s="58" t="s">
        <v>283</v>
      </c>
      <c r="G95" s="75" t="s">
        <v>7</v>
      </c>
      <c r="H95" s="76">
        <v>2.8</v>
      </c>
      <c r="J95" s="58" t="s">
        <v>283</v>
      </c>
      <c r="O95" s="75" t="s">
        <v>30</v>
      </c>
      <c r="P95" s="76">
        <v>20</v>
      </c>
      <c r="Z95" s="179" t="str">
        <f t="shared" si="4"/>
        <v/>
      </c>
      <c r="AA95" s="178"/>
      <c r="AB95" s="178"/>
      <c r="AC95" s="178"/>
      <c r="AD95" s="178"/>
      <c r="AE95" s="184" t="str">
        <f t="shared" si="5"/>
        <v/>
      </c>
      <c r="AF95" s="182" t="str">
        <f t="shared" si="6"/>
        <v/>
      </c>
    </row>
    <row r="96" spans="2:32" x14ac:dyDescent="0.25">
      <c r="B96" s="58" t="s">
        <v>282</v>
      </c>
      <c r="G96" s="75" t="s">
        <v>30</v>
      </c>
      <c r="H96" s="76">
        <v>0</v>
      </c>
      <c r="J96" s="58" t="s">
        <v>282</v>
      </c>
      <c r="O96" s="75" t="s">
        <v>30</v>
      </c>
      <c r="P96" s="76">
        <v>0</v>
      </c>
      <c r="Z96" s="179" t="str">
        <f t="shared" si="4"/>
        <v/>
      </c>
      <c r="AA96" s="178"/>
      <c r="AB96" s="178"/>
      <c r="AC96" s="178"/>
      <c r="AD96" s="178"/>
      <c r="AE96" s="184" t="str">
        <f t="shared" si="5"/>
        <v/>
      </c>
      <c r="AF96" s="182" t="str">
        <f t="shared" si="6"/>
        <v/>
      </c>
    </row>
    <row r="97" spans="2:32" x14ac:dyDescent="0.25">
      <c r="B97" s="58" t="s">
        <v>321</v>
      </c>
      <c r="G97" s="75" t="s">
        <v>30</v>
      </c>
      <c r="H97" s="76">
        <v>0</v>
      </c>
      <c r="J97" s="58" t="s">
        <v>321</v>
      </c>
      <c r="O97" s="75" t="s">
        <v>30</v>
      </c>
      <c r="P97" s="76">
        <v>0</v>
      </c>
      <c r="Z97" s="179" t="str">
        <f t="shared" si="4"/>
        <v/>
      </c>
      <c r="AA97" s="178"/>
      <c r="AB97" s="178"/>
      <c r="AC97" s="178"/>
      <c r="AD97" s="178"/>
      <c r="AE97" s="184" t="str">
        <f t="shared" si="5"/>
        <v/>
      </c>
      <c r="AF97" s="182" t="str">
        <f t="shared" si="6"/>
        <v/>
      </c>
    </row>
    <row r="98" spans="2:32" x14ac:dyDescent="0.25">
      <c r="B98" s="58" t="s">
        <v>288</v>
      </c>
      <c r="G98" s="75" t="s">
        <v>9</v>
      </c>
      <c r="H98" s="76" t="s">
        <v>30</v>
      </c>
      <c r="J98" s="58" t="s">
        <v>288</v>
      </c>
      <c r="O98" s="75" t="s">
        <v>9</v>
      </c>
      <c r="P98" s="76" t="s">
        <v>30</v>
      </c>
      <c r="Z98" s="179" t="str">
        <f t="shared" si="4"/>
        <v/>
      </c>
      <c r="AA98" s="178"/>
      <c r="AB98" s="178"/>
      <c r="AC98" s="178"/>
      <c r="AD98" s="178"/>
      <c r="AE98" s="184" t="str">
        <f t="shared" si="5"/>
        <v/>
      </c>
      <c r="AF98" s="182" t="str">
        <f t="shared" si="6"/>
        <v/>
      </c>
    </row>
    <row r="99" spans="2:32" x14ac:dyDescent="0.25">
      <c r="B99" s="60" t="s">
        <v>30</v>
      </c>
      <c r="C99" s="61"/>
      <c r="D99" s="61"/>
      <c r="E99" s="61"/>
      <c r="F99" s="61"/>
      <c r="G99" s="81" t="s">
        <v>30</v>
      </c>
      <c r="H99" s="82" t="s">
        <v>30</v>
      </c>
      <c r="J99" s="60" t="s">
        <v>30</v>
      </c>
      <c r="K99" s="61"/>
      <c r="L99" s="61"/>
      <c r="M99" s="61"/>
      <c r="N99" s="61"/>
      <c r="O99" s="81" t="s">
        <v>30</v>
      </c>
      <c r="P99" s="82" t="s">
        <v>30</v>
      </c>
      <c r="Z99" s="179" t="str">
        <f t="shared" si="4"/>
        <v/>
      </c>
      <c r="AA99" s="178"/>
      <c r="AB99" s="178"/>
      <c r="AC99" s="178"/>
      <c r="AD99" s="178"/>
      <c r="AE99" s="184" t="str">
        <f t="shared" si="5"/>
        <v/>
      </c>
      <c r="AF99" s="182" t="str">
        <f t="shared" si="6"/>
        <v/>
      </c>
    </row>
    <row r="100" spans="2:32" x14ac:dyDescent="0.25">
      <c r="B100" s="57" t="s">
        <v>290</v>
      </c>
      <c r="C100" s="35"/>
      <c r="D100" s="35"/>
      <c r="E100" s="35"/>
      <c r="F100" s="35"/>
      <c r="G100" s="70" t="s">
        <v>30</v>
      </c>
      <c r="H100" s="65" t="s">
        <v>30</v>
      </c>
      <c r="J100" s="57" t="s">
        <v>290</v>
      </c>
      <c r="K100" s="35"/>
      <c r="L100" s="35"/>
      <c r="M100" s="35"/>
      <c r="N100" s="35"/>
      <c r="O100" s="70" t="s">
        <v>30</v>
      </c>
      <c r="P100" s="65" t="s">
        <v>30</v>
      </c>
      <c r="Z100" s="179" t="str">
        <f t="shared" si="4"/>
        <v/>
      </c>
      <c r="AA100" s="178"/>
      <c r="AB100" s="178"/>
      <c r="AC100" s="178"/>
      <c r="AD100" s="178"/>
      <c r="AE100" s="184" t="str">
        <f t="shared" si="5"/>
        <v/>
      </c>
      <c r="AF100" s="182" t="str">
        <f t="shared" si="6"/>
        <v/>
      </c>
    </row>
    <row r="101" spans="2:32" x14ac:dyDescent="0.25">
      <c r="B101" s="58" t="s">
        <v>263</v>
      </c>
      <c r="G101" s="75" t="s">
        <v>9</v>
      </c>
      <c r="H101" s="76" t="s">
        <v>30</v>
      </c>
      <c r="J101" s="58" t="s">
        <v>263</v>
      </c>
      <c r="O101" s="75" t="s">
        <v>9</v>
      </c>
      <c r="P101" s="76" t="s">
        <v>30</v>
      </c>
      <c r="Z101" s="179" t="str">
        <f t="shared" si="4"/>
        <v/>
      </c>
      <c r="AA101" s="178"/>
      <c r="AB101" s="178"/>
      <c r="AC101" s="178"/>
      <c r="AD101" s="178"/>
      <c r="AE101" s="184" t="str">
        <f t="shared" si="5"/>
        <v/>
      </c>
      <c r="AF101" s="182" t="str">
        <f t="shared" si="6"/>
        <v/>
      </c>
    </row>
    <row r="102" spans="2:32" x14ac:dyDescent="0.25">
      <c r="B102" s="58" t="s">
        <v>317</v>
      </c>
      <c r="G102" s="75" t="s">
        <v>9</v>
      </c>
      <c r="H102" s="76" t="s">
        <v>30</v>
      </c>
      <c r="J102" s="58" t="s">
        <v>317</v>
      </c>
      <c r="O102" s="75" t="s">
        <v>9</v>
      </c>
      <c r="P102" s="76" t="s">
        <v>30</v>
      </c>
      <c r="Z102" s="179" t="str">
        <f t="shared" si="4"/>
        <v/>
      </c>
      <c r="AA102" s="178"/>
      <c r="AB102" s="178"/>
      <c r="AC102" s="178"/>
      <c r="AD102" s="178"/>
      <c r="AE102" s="184" t="str">
        <f t="shared" si="5"/>
        <v/>
      </c>
      <c r="AF102" s="182" t="str">
        <f t="shared" si="6"/>
        <v/>
      </c>
    </row>
    <row r="103" spans="2:32" x14ac:dyDescent="0.25">
      <c r="B103" s="58" t="s">
        <v>318</v>
      </c>
      <c r="G103" s="75" t="s">
        <v>9</v>
      </c>
      <c r="H103" s="76" t="s">
        <v>30</v>
      </c>
      <c r="J103" s="58" t="s">
        <v>318</v>
      </c>
      <c r="O103" s="75" t="s">
        <v>9</v>
      </c>
      <c r="P103" s="76" t="s">
        <v>30</v>
      </c>
      <c r="Z103" s="179" t="str">
        <f t="shared" si="4"/>
        <v/>
      </c>
      <c r="AA103" s="178"/>
      <c r="AB103" s="178"/>
      <c r="AC103" s="178"/>
      <c r="AD103" s="178"/>
      <c r="AE103" s="184" t="str">
        <f t="shared" si="5"/>
        <v/>
      </c>
      <c r="AF103" s="182" t="str">
        <f t="shared" si="6"/>
        <v/>
      </c>
    </row>
    <row r="104" spans="2:32" x14ac:dyDescent="0.25">
      <c r="B104" s="58" t="s">
        <v>319</v>
      </c>
      <c r="G104" s="75" t="s">
        <v>9</v>
      </c>
      <c r="H104" s="76" t="s">
        <v>30</v>
      </c>
      <c r="J104" s="58" t="s">
        <v>319</v>
      </c>
      <c r="O104" s="75" t="s">
        <v>9</v>
      </c>
      <c r="P104" s="76" t="s">
        <v>30</v>
      </c>
      <c r="Z104" s="179" t="str">
        <f t="shared" si="4"/>
        <v/>
      </c>
      <c r="AA104" s="178"/>
      <c r="AB104" s="178"/>
      <c r="AC104" s="178"/>
      <c r="AD104" s="178"/>
      <c r="AE104" s="184" t="str">
        <f t="shared" si="5"/>
        <v/>
      </c>
      <c r="AF104" s="182" t="str">
        <f t="shared" si="6"/>
        <v/>
      </c>
    </row>
    <row r="105" spans="2:32" x14ac:dyDescent="0.25">
      <c r="B105" s="58" t="s">
        <v>322</v>
      </c>
      <c r="G105" s="75" t="s">
        <v>7</v>
      </c>
      <c r="H105" s="76">
        <v>2.2000000000000002</v>
      </c>
      <c r="J105" s="58" t="s">
        <v>322</v>
      </c>
      <c r="O105" s="75" t="s">
        <v>8</v>
      </c>
      <c r="P105" s="76">
        <v>4</v>
      </c>
      <c r="Z105" s="179" t="str">
        <f t="shared" si="4"/>
        <v/>
      </c>
      <c r="AA105" s="178"/>
      <c r="AB105" s="178"/>
      <c r="AC105" s="178"/>
      <c r="AD105" s="178"/>
      <c r="AE105" s="184" t="str">
        <f t="shared" si="5"/>
        <v/>
      </c>
      <c r="AF105" s="182" t="str">
        <f t="shared" si="6"/>
        <v/>
      </c>
    </row>
    <row r="106" spans="2:32" x14ac:dyDescent="0.25">
      <c r="B106" s="58" t="s">
        <v>291</v>
      </c>
      <c r="G106" s="75" t="s">
        <v>30</v>
      </c>
      <c r="H106" s="76">
        <v>0</v>
      </c>
      <c r="J106" s="58" t="s">
        <v>291</v>
      </c>
      <c r="O106" s="75">
        <v>0</v>
      </c>
      <c r="P106" s="76" t="s">
        <v>30</v>
      </c>
      <c r="Z106" s="179" t="str">
        <f t="shared" si="4"/>
        <v/>
      </c>
      <c r="AA106" s="178"/>
      <c r="AB106" s="178"/>
      <c r="AC106" s="178"/>
      <c r="AD106" s="178"/>
      <c r="AE106" s="184" t="str">
        <f t="shared" si="5"/>
        <v/>
      </c>
      <c r="AF106" s="182" t="str">
        <f t="shared" si="6"/>
        <v/>
      </c>
    </row>
    <row r="107" spans="2:32" x14ac:dyDescent="0.25">
      <c r="B107" s="58" t="s">
        <v>292</v>
      </c>
      <c r="G107" s="75" t="s">
        <v>7</v>
      </c>
      <c r="H107" s="76">
        <v>2.2000000000000002</v>
      </c>
      <c r="J107" s="58" t="s">
        <v>292</v>
      </c>
      <c r="O107" s="75" t="s">
        <v>9</v>
      </c>
      <c r="P107" s="76" t="s">
        <v>30</v>
      </c>
      <c r="Z107" s="179" t="str">
        <f t="shared" si="4"/>
        <v/>
      </c>
      <c r="AA107" s="178"/>
      <c r="AB107" s="178"/>
      <c r="AC107" s="178"/>
      <c r="AD107" s="178"/>
      <c r="AE107" s="184" t="str">
        <f t="shared" si="5"/>
        <v/>
      </c>
      <c r="AF107" s="182" t="str">
        <f t="shared" si="6"/>
        <v/>
      </c>
    </row>
    <row r="108" spans="2:32" x14ac:dyDescent="0.25">
      <c r="B108" s="58" t="s">
        <v>293</v>
      </c>
      <c r="G108" s="75" t="s">
        <v>9</v>
      </c>
      <c r="H108" s="76" t="s">
        <v>30</v>
      </c>
      <c r="J108" s="58" t="s">
        <v>293</v>
      </c>
      <c r="O108" s="75" t="s">
        <v>9</v>
      </c>
      <c r="P108" s="76" t="s">
        <v>30</v>
      </c>
      <c r="Z108" s="179" t="str">
        <f t="shared" si="4"/>
        <v/>
      </c>
      <c r="AA108" s="178"/>
      <c r="AB108" s="178"/>
      <c r="AC108" s="178"/>
      <c r="AD108" s="178"/>
      <c r="AE108" s="184" t="str">
        <f t="shared" si="5"/>
        <v/>
      </c>
      <c r="AF108" s="182" t="str">
        <f t="shared" si="6"/>
        <v/>
      </c>
    </row>
    <row r="109" spans="2:32" x14ac:dyDescent="0.25">
      <c r="B109" s="60" t="s">
        <v>30</v>
      </c>
      <c r="C109" s="61"/>
      <c r="D109" s="61"/>
      <c r="E109" s="61"/>
      <c r="F109" s="61"/>
      <c r="G109" s="81" t="s">
        <v>30</v>
      </c>
      <c r="H109" s="82" t="s">
        <v>30</v>
      </c>
      <c r="J109" s="60" t="s">
        <v>30</v>
      </c>
      <c r="K109" s="61"/>
      <c r="L109" s="61"/>
      <c r="M109" s="61"/>
      <c r="N109" s="61"/>
      <c r="O109" s="81" t="s">
        <v>30</v>
      </c>
      <c r="P109" s="82" t="s">
        <v>30</v>
      </c>
      <c r="Z109" s="179" t="str">
        <f t="shared" si="4"/>
        <v/>
      </c>
      <c r="AA109" s="178"/>
      <c r="AB109" s="178"/>
      <c r="AC109" s="178"/>
      <c r="AD109" s="178"/>
      <c r="AE109" s="184" t="str">
        <f t="shared" si="5"/>
        <v/>
      </c>
      <c r="AF109" s="182" t="str">
        <f t="shared" si="6"/>
        <v/>
      </c>
    </row>
    <row r="110" spans="2:32" x14ac:dyDescent="0.25">
      <c r="B110" s="57" t="s">
        <v>294</v>
      </c>
      <c r="C110" s="35"/>
      <c r="D110" s="35"/>
      <c r="E110" s="35"/>
      <c r="F110" s="35"/>
      <c r="G110" s="70" t="s">
        <v>30</v>
      </c>
      <c r="H110" s="65" t="s">
        <v>30</v>
      </c>
      <c r="J110" s="57" t="s">
        <v>294</v>
      </c>
      <c r="K110" s="35"/>
      <c r="L110" s="35"/>
      <c r="M110" s="35"/>
      <c r="N110" s="35"/>
      <c r="O110" s="70" t="s">
        <v>30</v>
      </c>
      <c r="P110" s="65" t="s">
        <v>30</v>
      </c>
      <c r="Z110" s="179" t="str">
        <f t="shared" si="4"/>
        <v/>
      </c>
      <c r="AA110" s="178"/>
      <c r="AB110" s="178"/>
      <c r="AC110" s="178"/>
      <c r="AD110" s="178"/>
      <c r="AE110" s="184" t="str">
        <f t="shared" si="5"/>
        <v/>
      </c>
      <c r="AF110" s="182" t="str">
        <f t="shared" si="6"/>
        <v/>
      </c>
    </row>
    <row r="111" spans="2:32" x14ac:dyDescent="0.25">
      <c r="B111" s="58" t="s">
        <v>264</v>
      </c>
      <c r="G111" s="75" t="s">
        <v>30</v>
      </c>
      <c r="H111" s="76">
        <v>0</v>
      </c>
      <c r="J111" s="58" t="s">
        <v>339</v>
      </c>
      <c r="O111" s="75" t="s">
        <v>30</v>
      </c>
      <c r="P111" s="76">
        <v>0</v>
      </c>
      <c r="Z111" s="179" t="str">
        <f t="shared" si="4"/>
        <v/>
      </c>
      <c r="AA111" s="178"/>
      <c r="AB111" s="178"/>
      <c r="AC111" s="178"/>
      <c r="AD111" s="178"/>
      <c r="AE111" s="184" t="str">
        <f t="shared" si="5"/>
        <v/>
      </c>
      <c r="AF111" s="182" t="str">
        <f t="shared" si="6"/>
        <v/>
      </c>
    </row>
    <row r="112" spans="2:32" x14ac:dyDescent="0.25">
      <c r="B112" s="58" t="s">
        <v>265</v>
      </c>
      <c r="G112" s="75" t="s">
        <v>9</v>
      </c>
      <c r="H112" s="76" t="s">
        <v>30</v>
      </c>
      <c r="J112" s="58" t="s">
        <v>265</v>
      </c>
      <c r="O112" s="75" t="s">
        <v>9</v>
      </c>
      <c r="P112" s="76" t="s">
        <v>30</v>
      </c>
      <c r="Z112" s="179" t="str">
        <f t="shared" si="4"/>
        <v/>
      </c>
      <c r="AA112" s="178"/>
      <c r="AB112" s="178"/>
      <c r="AC112" s="178"/>
      <c r="AD112" s="178"/>
      <c r="AE112" s="184" t="str">
        <f t="shared" si="5"/>
        <v/>
      </c>
      <c r="AF112" s="182" t="str">
        <f t="shared" si="6"/>
        <v/>
      </c>
    </row>
    <row r="113" spans="2:32" x14ac:dyDescent="0.25">
      <c r="B113" s="58" t="s">
        <v>308</v>
      </c>
      <c r="G113" s="75" t="s">
        <v>9</v>
      </c>
      <c r="H113" s="76" t="s">
        <v>30</v>
      </c>
      <c r="J113" s="58" t="s">
        <v>308</v>
      </c>
      <c r="O113" s="75" t="s">
        <v>9</v>
      </c>
      <c r="P113" s="76" t="s">
        <v>30</v>
      </c>
      <c r="Z113" s="179" t="str">
        <f t="shared" si="4"/>
        <v/>
      </c>
      <c r="AA113" s="178"/>
      <c r="AB113" s="178"/>
      <c r="AC113" s="178"/>
      <c r="AD113" s="178"/>
      <c r="AE113" s="184" t="str">
        <f t="shared" si="5"/>
        <v/>
      </c>
      <c r="AF113" s="182" t="str">
        <f t="shared" si="6"/>
        <v/>
      </c>
    </row>
    <row r="114" spans="2:32" x14ac:dyDescent="0.25">
      <c r="B114" s="58" t="s">
        <v>313</v>
      </c>
      <c r="G114" s="75" t="s">
        <v>30</v>
      </c>
      <c r="H114" s="76" t="s">
        <v>30</v>
      </c>
      <c r="J114" s="58" t="s">
        <v>313</v>
      </c>
      <c r="O114" s="75" t="s">
        <v>9</v>
      </c>
      <c r="P114" s="76" t="s">
        <v>30</v>
      </c>
      <c r="Z114" s="179" t="str">
        <f t="shared" si="4"/>
        <v/>
      </c>
      <c r="AA114" s="178"/>
      <c r="AB114" s="178"/>
      <c r="AC114" s="178"/>
      <c r="AD114" s="178"/>
      <c r="AE114" s="184" t="str">
        <f t="shared" si="5"/>
        <v/>
      </c>
      <c r="AF114" s="182" t="str">
        <f t="shared" si="6"/>
        <v/>
      </c>
    </row>
    <row r="115" spans="2:32" x14ac:dyDescent="0.25">
      <c r="B115" s="58" t="s">
        <v>295</v>
      </c>
      <c r="G115" s="75" t="s">
        <v>30</v>
      </c>
      <c r="H115" s="76">
        <v>0</v>
      </c>
      <c r="J115" s="58" t="s">
        <v>295</v>
      </c>
      <c r="O115" s="75" t="s">
        <v>30</v>
      </c>
      <c r="P115" s="76">
        <v>0</v>
      </c>
      <c r="Z115" s="179" t="str">
        <f t="shared" si="4"/>
        <v/>
      </c>
      <c r="AA115" s="178"/>
      <c r="AB115" s="178"/>
      <c r="AC115" s="178"/>
      <c r="AD115" s="178"/>
      <c r="AE115" s="184" t="str">
        <f t="shared" si="5"/>
        <v/>
      </c>
      <c r="AF115" s="182" t="str">
        <f t="shared" si="6"/>
        <v/>
      </c>
    </row>
    <row r="116" spans="2:32" x14ac:dyDescent="0.25">
      <c r="B116" s="58" t="s">
        <v>296</v>
      </c>
      <c r="G116" s="75" t="s">
        <v>30</v>
      </c>
      <c r="H116" s="76">
        <v>0</v>
      </c>
      <c r="J116" s="58" t="s">
        <v>296</v>
      </c>
      <c r="O116" s="75" t="s">
        <v>30</v>
      </c>
      <c r="P116" s="76">
        <v>0</v>
      </c>
      <c r="Z116" s="179" t="str">
        <f t="shared" si="4"/>
        <v/>
      </c>
      <c r="AA116" s="178"/>
      <c r="AB116" s="178"/>
      <c r="AC116" s="178"/>
      <c r="AD116" s="178"/>
      <c r="AE116" s="184" t="str">
        <f t="shared" si="5"/>
        <v/>
      </c>
      <c r="AF116" s="182" t="str">
        <f t="shared" si="6"/>
        <v/>
      </c>
    </row>
    <row r="117" spans="2:32" x14ac:dyDescent="0.25">
      <c r="B117" s="58" t="s">
        <v>297</v>
      </c>
      <c r="G117" s="75" t="s">
        <v>30</v>
      </c>
      <c r="H117" s="76">
        <v>0</v>
      </c>
      <c r="J117" s="58" t="s">
        <v>297</v>
      </c>
      <c r="O117" s="75" t="s">
        <v>30</v>
      </c>
      <c r="P117" s="76">
        <v>0</v>
      </c>
      <c r="Z117" s="179" t="str">
        <f t="shared" si="4"/>
        <v/>
      </c>
      <c r="AA117" s="178"/>
      <c r="AB117" s="178"/>
      <c r="AC117" s="178"/>
      <c r="AD117" s="178"/>
      <c r="AE117" s="184" t="str">
        <f t="shared" si="5"/>
        <v/>
      </c>
      <c r="AF117" s="182" t="str">
        <f t="shared" si="6"/>
        <v/>
      </c>
    </row>
    <row r="118" spans="2:32" x14ac:dyDescent="0.25">
      <c r="B118" s="58" t="s">
        <v>298</v>
      </c>
      <c r="G118" s="75" t="s">
        <v>9</v>
      </c>
      <c r="H118" s="76" t="s">
        <v>30</v>
      </c>
      <c r="J118" s="58" t="s">
        <v>298</v>
      </c>
      <c r="O118" s="75" t="s">
        <v>9</v>
      </c>
      <c r="P118" s="76" t="s">
        <v>30</v>
      </c>
      <c r="Z118" s="179" t="str">
        <f t="shared" si="4"/>
        <v/>
      </c>
      <c r="AA118" s="178"/>
      <c r="AB118" s="178"/>
      <c r="AC118" s="178"/>
      <c r="AD118" s="178"/>
      <c r="AE118" s="184" t="str">
        <f t="shared" si="5"/>
        <v/>
      </c>
      <c r="AF118" s="182" t="str">
        <f t="shared" si="6"/>
        <v/>
      </c>
    </row>
    <row r="119" spans="2:32" x14ac:dyDescent="0.25">
      <c r="B119" s="58" t="s">
        <v>314</v>
      </c>
      <c r="G119" s="75" t="s">
        <v>9</v>
      </c>
      <c r="H119" s="76" t="s">
        <v>30</v>
      </c>
      <c r="J119" s="58" t="s">
        <v>314</v>
      </c>
      <c r="O119" s="75" t="s">
        <v>9</v>
      </c>
      <c r="P119" s="76" t="s">
        <v>30</v>
      </c>
      <c r="Z119" s="179" t="str">
        <f t="shared" si="4"/>
        <v/>
      </c>
      <c r="AA119" s="178"/>
      <c r="AB119" s="178"/>
      <c r="AC119" s="178"/>
      <c r="AD119" s="178"/>
      <c r="AE119" s="184" t="str">
        <f t="shared" si="5"/>
        <v/>
      </c>
      <c r="AF119" s="182" t="str">
        <f t="shared" si="6"/>
        <v/>
      </c>
    </row>
    <row r="120" spans="2:32" x14ac:dyDescent="0.25">
      <c r="B120" s="58" t="s">
        <v>315</v>
      </c>
      <c r="G120" s="75" t="s">
        <v>9</v>
      </c>
      <c r="H120" s="76" t="s">
        <v>30</v>
      </c>
      <c r="J120" s="58" t="s">
        <v>315</v>
      </c>
      <c r="O120" s="75" t="s">
        <v>9</v>
      </c>
      <c r="P120" s="76" t="s">
        <v>30</v>
      </c>
      <c r="Z120" s="179" t="str">
        <f t="shared" si="4"/>
        <v/>
      </c>
      <c r="AA120" s="178"/>
      <c r="AB120" s="178"/>
      <c r="AC120" s="178"/>
      <c r="AD120" s="178"/>
      <c r="AE120" s="184" t="str">
        <f t="shared" si="5"/>
        <v/>
      </c>
      <c r="AF120" s="182" t="str">
        <f t="shared" si="6"/>
        <v/>
      </c>
    </row>
    <row r="121" spans="2:32" x14ac:dyDescent="0.25">
      <c r="B121" s="58" t="s">
        <v>316</v>
      </c>
      <c r="G121" s="75" t="s">
        <v>9</v>
      </c>
      <c r="H121" s="76" t="s">
        <v>30</v>
      </c>
      <c r="J121" s="58" t="s">
        <v>316</v>
      </c>
      <c r="O121" s="75" t="s">
        <v>9</v>
      </c>
      <c r="P121" s="76" t="s">
        <v>30</v>
      </c>
      <c r="Z121" s="179" t="str">
        <f t="shared" si="4"/>
        <v/>
      </c>
      <c r="AA121" s="178"/>
      <c r="AB121" s="178"/>
      <c r="AC121" s="178"/>
      <c r="AD121" s="178"/>
      <c r="AE121" s="184" t="str">
        <f t="shared" si="5"/>
        <v/>
      </c>
      <c r="AF121" s="182" t="str">
        <f t="shared" si="6"/>
        <v/>
      </c>
    </row>
    <row r="122" spans="2:32" x14ac:dyDescent="0.25">
      <c r="B122" s="58" t="s">
        <v>30</v>
      </c>
      <c r="G122" s="75" t="s">
        <v>30</v>
      </c>
      <c r="H122" s="76" t="s">
        <v>30</v>
      </c>
      <c r="J122" s="58" t="s">
        <v>30</v>
      </c>
      <c r="O122" s="75" t="s">
        <v>30</v>
      </c>
      <c r="P122" s="76" t="s">
        <v>30</v>
      </c>
      <c r="Z122" s="179" t="str">
        <f t="shared" si="4"/>
        <v/>
      </c>
      <c r="AA122" s="178"/>
      <c r="AB122" s="178"/>
      <c r="AC122" s="178"/>
      <c r="AD122" s="178"/>
      <c r="AE122" s="184" t="str">
        <f t="shared" si="5"/>
        <v/>
      </c>
      <c r="AF122" s="182" t="str">
        <f t="shared" si="6"/>
        <v/>
      </c>
    </row>
    <row r="123" spans="2:32" x14ac:dyDescent="0.25">
      <c r="B123" s="57" t="s">
        <v>299</v>
      </c>
      <c r="C123" s="35"/>
      <c r="D123" s="35"/>
      <c r="E123" s="35"/>
      <c r="F123" s="35"/>
      <c r="G123" s="70" t="s">
        <v>30</v>
      </c>
      <c r="H123" s="65" t="s">
        <v>30</v>
      </c>
      <c r="J123" s="57" t="s">
        <v>299</v>
      </c>
      <c r="K123" s="35"/>
      <c r="L123" s="35"/>
      <c r="M123" s="35"/>
      <c r="N123" s="35"/>
      <c r="O123" s="70" t="s">
        <v>30</v>
      </c>
      <c r="P123" s="65" t="s">
        <v>30</v>
      </c>
      <c r="Z123" s="179" t="str">
        <f t="shared" si="4"/>
        <v/>
      </c>
      <c r="AA123" s="178"/>
      <c r="AB123" s="178"/>
      <c r="AC123" s="178"/>
      <c r="AD123" s="178"/>
      <c r="AE123" s="184" t="str">
        <f t="shared" si="5"/>
        <v/>
      </c>
      <c r="AF123" s="182" t="str">
        <f t="shared" si="6"/>
        <v/>
      </c>
    </row>
    <row r="124" spans="2:32" x14ac:dyDescent="0.25">
      <c r="B124" s="58" t="s">
        <v>300</v>
      </c>
      <c r="G124" s="75" t="s">
        <v>7</v>
      </c>
      <c r="H124" s="76">
        <v>2.2000000000000002</v>
      </c>
      <c r="J124" s="58" t="s">
        <v>300</v>
      </c>
      <c r="O124" s="75" t="s">
        <v>9</v>
      </c>
      <c r="P124" s="76" t="s">
        <v>30</v>
      </c>
      <c r="Z124" s="179" t="str">
        <f t="shared" si="4"/>
        <v/>
      </c>
      <c r="AA124" s="178"/>
      <c r="AB124" s="178"/>
      <c r="AC124" s="178"/>
      <c r="AD124" s="178"/>
      <c r="AE124" s="184" t="str">
        <f t="shared" si="5"/>
        <v/>
      </c>
      <c r="AF124" s="182" t="str">
        <f t="shared" si="6"/>
        <v/>
      </c>
    </row>
    <row r="125" spans="2:32" x14ac:dyDescent="0.25">
      <c r="B125" s="58" t="s">
        <v>305</v>
      </c>
      <c r="G125" s="75" t="s">
        <v>9</v>
      </c>
      <c r="H125" s="76" t="s">
        <v>30</v>
      </c>
      <c r="J125" s="58" t="s">
        <v>305</v>
      </c>
      <c r="O125" s="75" t="s">
        <v>9</v>
      </c>
      <c r="P125" s="76" t="s">
        <v>30</v>
      </c>
      <c r="Z125" s="179" t="str">
        <f t="shared" si="4"/>
        <v/>
      </c>
      <c r="AA125" s="178"/>
      <c r="AB125" s="178"/>
      <c r="AC125" s="178"/>
      <c r="AD125" s="178"/>
      <c r="AE125" s="184" t="str">
        <f t="shared" si="5"/>
        <v/>
      </c>
      <c r="AF125" s="182" t="str">
        <f t="shared" si="6"/>
        <v/>
      </c>
    </row>
    <row r="126" spans="2:32" x14ac:dyDescent="0.25">
      <c r="B126" s="58" t="s">
        <v>306</v>
      </c>
      <c r="G126" s="75" t="s">
        <v>30</v>
      </c>
      <c r="H126" s="76" t="s">
        <v>30</v>
      </c>
      <c r="J126" s="58" t="s">
        <v>306</v>
      </c>
      <c r="O126" s="75" t="s">
        <v>9</v>
      </c>
      <c r="P126" s="76" t="s">
        <v>30</v>
      </c>
      <c r="Z126" s="179" t="str">
        <f t="shared" si="4"/>
        <v/>
      </c>
      <c r="AA126" s="178"/>
      <c r="AB126" s="178"/>
      <c r="AC126" s="178"/>
      <c r="AD126" s="178"/>
      <c r="AE126" s="184" t="str">
        <f t="shared" si="5"/>
        <v/>
      </c>
      <c r="AF126" s="182" t="str">
        <f t="shared" si="6"/>
        <v/>
      </c>
    </row>
    <row r="127" spans="2:32" x14ac:dyDescent="0.25">
      <c r="B127" s="58" t="s">
        <v>308</v>
      </c>
      <c r="G127" s="75" t="s">
        <v>30</v>
      </c>
      <c r="H127" s="76" t="s">
        <v>30</v>
      </c>
      <c r="J127" s="58" t="s">
        <v>308</v>
      </c>
      <c r="O127" s="75" t="s">
        <v>9</v>
      </c>
      <c r="P127" s="76" t="s">
        <v>30</v>
      </c>
      <c r="Z127" s="179" t="str">
        <f t="shared" si="4"/>
        <v/>
      </c>
      <c r="AA127" s="178"/>
      <c r="AB127" s="178"/>
      <c r="AC127" s="178"/>
      <c r="AD127" s="178"/>
      <c r="AE127" s="184" t="str">
        <f t="shared" si="5"/>
        <v/>
      </c>
      <c r="AF127" s="182" t="str">
        <f t="shared" si="6"/>
        <v/>
      </c>
    </row>
    <row r="128" spans="2:32" x14ac:dyDescent="0.25">
      <c r="B128" s="58" t="s">
        <v>309</v>
      </c>
      <c r="G128" s="75" t="s">
        <v>9</v>
      </c>
      <c r="H128" s="76" t="s">
        <v>30</v>
      </c>
      <c r="J128" s="58" t="s">
        <v>309</v>
      </c>
      <c r="O128" s="75" t="s">
        <v>9</v>
      </c>
      <c r="P128" s="76" t="s">
        <v>30</v>
      </c>
      <c r="Z128" s="179" t="str">
        <f t="shared" si="4"/>
        <v/>
      </c>
      <c r="AA128" s="178"/>
      <c r="AB128" s="178"/>
      <c r="AC128" s="178"/>
      <c r="AD128" s="178"/>
      <c r="AE128" s="184" t="str">
        <f t="shared" si="5"/>
        <v/>
      </c>
      <c r="AF128" s="182" t="str">
        <f t="shared" si="6"/>
        <v/>
      </c>
    </row>
    <row r="129" spans="2:32" x14ac:dyDescent="0.25">
      <c r="B129" s="58" t="s">
        <v>301</v>
      </c>
      <c r="G129" s="75" t="s">
        <v>30</v>
      </c>
      <c r="H129" s="76">
        <v>0</v>
      </c>
      <c r="J129" s="58" t="s">
        <v>301</v>
      </c>
      <c r="O129" s="75" t="s">
        <v>30</v>
      </c>
      <c r="P129" s="76">
        <v>0</v>
      </c>
      <c r="Z129" s="179" t="str">
        <f t="shared" si="4"/>
        <v/>
      </c>
      <c r="AA129" s="178"/>
      <c r="AB129" s="178"/>
      <c r="AC129" s="178"/>
      <c r="AD129" s="178"/>
      <c r="AE129" s="184" t="str">
        <f t="shared" si="5"/>
        <v/>
      </c>
      <c r="AF129" s="182" t="str">
        <f t="shared" si="6"/>
        <v/>
      </c>
    </row>
    <row r="130" spans="2:32" x14ac:dyDescent="0.25">
      <c r="B130" s="58" t="s">
        <v>310</v>
      </c>
      <c r="G130" s="75" t="s">
        <v>30</v>
      </c>
      <c r="H130" s="76">
        <v>0</v>
      </c>
      <c r="J130" s="58" t="s">
        <v>310</v>
      </c>
      <c r="O130" s="75" t="s">
        <v>30</v>
      </c>
      <c r="P130" s="76">
        <v>0</v>
      </c>
      <c r="Z130" s="179" t="str">
        <f t="shared" si="4"/>
        <v/>
      </c>
      <c r="AA130" s="178"/>
      <c r="AB130" s="178"/>
      <c r="AC130" s="178"/>
      <c r="AD130" s="178"/>
      <c r="AE130" s="184" t="str">
        <f t="shared" si="5"/>
        <v/>
      </c>
      <c r="AF130" s="182" t="str">
        <f t="shared" si="6"/>
        <v/>
      </c>
    </row>
    <row r="131" spans="2:32" x14ac:dyDescent="0.25">
      <c r="B131" s="58" t="s">
        <v>307</v>
      </c>
      <c r="G131" s="75" t="s">
        <v>7</v>
      </c>
      <c r="H131" s="76">
        <v>2.2000000000000002</v>
      </c>
      <c r="J131" s="58" t="s">
        <v>307</v>
      </c>
      <c r="O131" s="75" t="s">
        <v>9</v>
      </c>
      <c r="P131" s="76" t="s">
        <v>30</v>
      </c>
      <c r="Z131" s="179" t="str">
        <f t="shared" si="4"/>
        <v/>
      </c>
      <c r="AA131" s="178"/>
      <c r="AB131" s="178"/>
      <c r="AC131" s="178"/>
      <c r="AD131" s="178"/>
      <c r="AE131" s="184" t="str">
        <f t="shared" si="5"/>
        <v/>
      </c>
      <c r="AF131" s="182" t="str">
        <f t="shared" si="6"/>
        <v/>
      </c>
    </row>
    <row r="132" spans="2:32" x14ac:dyDescent="0.25">
      <c r="B132" s="58" t="s">
        <v>311</v>
      </c>
      <c r="G132" s="75" t="s">
        <v>7</v>
      </c>
      <c r="H132" s="76">
        <v>2.2000000000000002</v>
      </c>
      <c r="J132" s="58" t="s">
        <v>311</v>
      </c>
      <c r="O132" s="75" t="s">
        <v>9</v>
      </c>
      <c r="P132" s="76" t="s">
        <v>30</v>
      </c>
      <c r="Z132" s="179" t="str">
        <f t="shared" si="4"/>
        <v/>
      </c>
      <c r="AA132" s="178"/>
      <c r="AB132" s="178"/>
      <c r="AC132" s="178"/>
      <c r="AD132" s="178"/>
      <c r="AE132" s="184" t="str">
        <f t="shared" si="5"/>
        <v/>
      </c>
      <c r="AF132" s="182" t="str">
        <f t="shared" si="6"/>
        <v/>
      </c>
    </row>
    <row r="133" spans="2:32" x14ac:dyDescent="0.25">
      <c r="B133" s="58" t="s">
        <v>312</v>
      </c>
      <c r="G133" s="75" t="s">
        <v>30</v>
      </c>
      <c r="H133" s="76" t="s">
        <v>30</v>
      </c>
      <c r="J133" s="58" t="s">
        <v>312</v>
      </c>
      <c r="O133" s="75" t="s">
        <v>9</v>
      </c>
      <c r="P133" s="76" t="s">
        <v>30</v>
      </c>
      <c r="Z133" s="179" t="str">
        <f t="shared" si="4"/>
        <v/>
      </c>
      <c r="AA133" s="178"/>
      <c r="AB133" s="178"/>
      <c r="AC133" s="178"/>
      <c r="AD133" s="178"/>
      <c r="AE133" s="184" t="str">
        <f t="shared" si="5"/>
        <v/>
      </c>
      <c r="AF133" s="182" t="str">
        <f t="shared" si="6"/>
        <v/>
      </c>
    </row>
    <row r="134" spans="2:32" x14ac:dyDescent="0.25">
      <c r="B134" s="60" t="s">
        <v>30</v>
      </c>
      <c r="C134" s="61"/>
      <c r="D134" s="61"/>
      <c r="E134" s="61"/>
      <c r="F134" s="61"/>
      <c r="G134" s="81" t="s">
        <v>30</v>
      </c>
      <c r="H134" s="82" t="s">
        <v>30</v>
      </c>
      <c r="J134" s="60" t="s">
        <v>30</v>
      </c>
      <c r="K134" s="61"/>
      <c r="L134" s="61"/>
      <c r="M134" s="61"/>
      <c r="N134" s="61"/>
      <c r="O134" s="81" t="s">
        <v>30</v>
      </c>
      <c r="P134" s="82" t="s">
        <v>30</v>
      </c>
      <c r="Z134" s="179" t="str">
        <f t="shared" si="4"/>
        <v/>
      </c>
      <c r="AA134" s="178"/>
      <c r="AB134" s="178"/>
      <c r="AC134" s="178"/>
      <c r="AD134" s="178"/>
      <c r="AE134" s="184" t="str">
        <f t="shared" si="5"/>
        <v/>
      </c>
      <c r="AF134" s="182" t="str">
        <f t="shared" si="6"/>
        <v/>
      </c>
    </row>
    <row r="135" spans="2:32" x14ac:dyDescent="0.25">
      <c r="B135" s="57" t="s">
        <v>303</v>
      </c>
      <c r="C135" s="35"/>
      <c r="D135" s="35"/>
      <c r="E135" s="35"/>
      <c r="F135" s="35"/>
      <c r="G135" s="70" t="s">
        <v>30</v>
      </c>
      <c r="H135" s="65" t="s">
        <v>30</v>
      </c>
      <c r="J135" s="57" t="s">
        <v>303</v>
      </c>
      <c r="K135" s="35"/>
      <c r="L135" s="35"/>
      <c r="M135" s="35"/>
      <c r="N135" s="35"/>
      <c r="O135" s="70" t="s">
        <v>30</v>
      </c>
      <c r="P135" s="65" t="s">
        <v>30</v>
      </c>
      <c r="Z135" s="179" t="str">
        <f t="shared" si="4"/>
        <v/>
      </c>
      <c r="AA135" s="178"/>
      <c r="AB135" s="178"/>
      <c r="AC135" s="178"/>
      <c r="AD135" s="178"/>
      <c r="AE135" s="184" t="str">
        <f t="shared" si="5"/>
        <v/>
      </c>
      <c r="AF135" s="182" t="str">
        <f t="shared" si="6"/>
        <v/>
      </c>
    </row>
    <row r="136" spans="2:32" x14ac:dyDescent="0.25">
      <c r="B136" s="58" t="s">
        <v>323</v>
      </c>
      <c r="G136" s="75" t="s">
        <v>9</v>
      </c>
      <c r="H136" s="76" t="s">
        <v>30</v>
      </c>
      <c r="J136" s="58" t="s">
        <v>323</v>
      </c>
      <c r="O136" s="75" t="s">
        <v>9</v>
      </c>
      <c r="P136" s="76" t="s">
        <v>30</v>
      </c>
      <c r="Z136" s="179" t="str">
        <f t="shared" si="4"/>
        <v/>
      </c>
      <c r="AA136" s="178"/>
      <c r="AB136" s="178"/>
      <c r="AC136" s="178"/>
      <c r="AD136" s="178"/>
      <c r="AE136" s="184" t="str">
        <f t="shared" si="5"/>
        <v/>
      </c>
      <c r="AF136" s="182" t="str">
        <f t="shared" si="6"/>
        <v/>
      </c>
    </row>
    <row r="137" spans="2:32" x14ac:dyDescent="0.25">
      <c r="B137" s="58" t="s">
        <v>302</v>
      </c>
      <c r="G137" s="75" t="s">
        <v>30</v>
      </c>
      <c r="H137" s="76">
        <v>0</v>
      </c>
      <c r="J137" s="58" t="s">
        <v>302</v>
      </c>
      <c r="O137" s="75" t="s">
        <v>30</v>
      </c>
      <c r="P137" s="76">
        <v>0</v>
      </c>
      <c r="Z137" s="179" t="str">
        <f t="shared" si="4"/>
        <v/>
      </c>
      <c r="AA137" s="178"/>
      <c r="AB137" s="178"/>
      <c r="AC137" s="178"/>
      <c r="AD137" s="178"/>
      <c r="AE137" s="184" t="str">
        <f t="shared" si="5"/>
        <v/>
      </c>
      <c r="AF137" s="182" t="str">
        <f t="shared" si="6"/>
        <v/>
      </c>
    </row>
    <row r="138" spans="2:32" x14ac:dyDescent="0.25">
      <c r="B138" s="58" t="s">
        <v>327</v>
      </c>
      <c r="G138" s="75" t="s">
        <v>7</v>
      </c>
      <c r="H138" s="76">
        <v>2.2000000000000002</v>
      </c>
      <c r="J138" s="58" t="s">
        <v>327</v>
      </c>
      <c r="O138" s="75" t="s">
        <v>8</v>
      </c>
      <c r="P138" s="76">
        <v>70</v>
      </c>
      <c r="Z138" s="179" t="str">
        <f t="shared" si="4"/>
        <v/>
      </c>
      <c r="AA138" s="178"/>
      <c r="AB138" s="178"/>
      <c r="AC138" s="178"/>
      <c r="AD138" s="178"/>
      <c r="AE138" s="184" t="str">
        <f t="shared" si="5"/>
        <v/>
      </c>
      <c r="AF138" s="182" t="str">
        <f t="shared" si="6"/>
        <v/>
      </c>
    </row>
    <row r="139" spans="2:32" x14ac:dyDescent="0.25">
      <c r="B139" s="58" t="s">
        <v>328</v>
      </c>
      <c r="G139" s="75" t="s">
        <v>7</v>
      </c>
      <c r="H139" s="76">
        <v>2.2000000000000002</v>
      </c>
      <c r="J139" s="58" t="s">
        <v>328</v>
      </c>
      <c r="O139" s="75" t="s">
        <v>9</v>
      </c>
      <c r="P139" s="76" t="s">
        <v>30</v>
      </c>
      <c r="Z139" s="179" t="str">
        <f t="shared" si="4"/>
        <v/>
      </c>
      <c r="AA139" s="178"/>
      <c r="AB139" s="178"/>
      <c r="AC139" s="178"/>
      <c r="AD139" s="178"/>
      <c r="AE139" s="184" t="str">
        <f t="shared" si="5"/>
        <v/>
      </c>
      <c r="AF139" s="182" t="str">
        <f t="shared" si="6"/>
        <v/>
      </c>
    </row>
    <row r="140" spans="2:32" x14ac:dyDescent="0.25">
      <c r="B140" s="58" t="s">
        <v>329</v>
      </c>
      <c r="G140" s="75" t="s">
        <v>7</v>
      </c>
      <c r="H140" s="76">
        <v>2.2000000000000002</v>
      </c>
      <c r="J140" s="58" t="s">
        <v>329</v>
      </c>
      <c r="O140" s="75" t="s">
        <v>8</v>
      </c>
      <c r="P140" s="76">
        <v>60</v>
      </c>
      <c r="Z140" s="179" t="str">
        <f t="shared" si="4"/>
        <v/>
      </c>
      <c r="AA140" s="178"/>
      <c r="AB140" s="178"/>
      <c r="AC140" s="178"/>
      <c r="AD140" s="178"/>
      <c r="AE140" s="184" t="str">
        <f t="shared" si="5"/>
        <v/>
      </c>
      <c r="AF140" s="182" t="str">
        <f t="shared" si="6"/>
        <v/>
      </c>
    </row>
    <row r="141" spans="2:32" x14ac:dyDescent="0.25">
      <c r="B141" s="58" t="s">
        <v>330</v>
      </c>
      <c r="G141" s="75" t="s">
        <v>30</v>
      </c>
      <c r="H141" s="76">
        <v>0</v>
      </c>
      <c r="J141" s="58" t="s">
        <v>330</v>
      </c>
      <c r="O141" s="75" t="s">
        <v>30</v>
      </c>
      <c r="P141" s="76">
        <v>0</v>
      </c>
      <c r="Z141" s="179" t="str">
        <f t="shared" si="4"/>
        <v/>
      </c>
      <c r="AA141" s="178"/>
      <c r="AB141" s="178"/>
      <c r="AC141" s="178"/>
      <c r="AD141" s="178"/>
      <c r="AE141" s="184" t="str">
        <f t="shared" si="5"/>
        <v/>
      </c>
      <c r="AF141" s="182" t="str">
        <f t="shared" si="6"/>
        <v/>
      </c>
    </row>
    <row r="142" spans="2:32" x14ac:dyDescent="0.25">
      <c r="B142" s="58" t="s">
        <v>331</v>
      </c>
      <c r="G142" s="75" t="s">
        <v>30</v>
      </c>
      <c r="H142" s="76">
        <v>0</v>
      </c>
      <c r="J142" s="58" t="s">
        <v>331</v>
      </c>
      <c r="O142" s="75" t="s">
        <v>30</v>
      </c>
      <c r="P142" s="76">
        <v>0</v>
      </c>
      <c r="Z142" s="179" t="str">
        <f t="shared" si="4"/>
        <v/>
      </c>
      <c r="AA142" s="178"/>
      <c r="AB142" s="178"/>
      <c r="AC142" s="178"/>
      <c r="AD142" s="178"/>
      <c r="AE142" s="184" t="str">
        <f t="shared" si="5"/>
        <v/>
      </c>
      <c r="AF142" s="182" t="str">
        <f t="shared" si="6"/>
        <v/>
      </c>
    </row>
    <row r="143" spans="2:32" x14ac:dyDescent="0.25">
      <c r="B143" s="58" t="s">
        <v>332</v>
      </c>
      <c r="G143" s="75" t="s">
        <v>30</v>
      </c>
      <c r="H143" s="76">
        <v>0</v>
      </c>
      <c r="J143" s="58" t="s">
        <v>332</v>
      </c>
      <c r="O143" s="75" t="s">
        <v>30</v>
      </c>
      <c r="P143" s="76">
        <v>0</v>
      </c>
      <c r="Z143" s="179" t="str">
        <f t="shared" si="4"/>
        <v/>
      </c>
      <c r="AA143" s="178"/>
      <c r="AB143" s="178"/>
      <c r="AC143" s="178"/>
      <c r="AD143" s="178"/>
      <c r="AE143" s="184" t="str">
        <f t="shared" si="5"/>
        <v/>
      </c>
      <c r="AF143" s="182" t="str">
        <f t="shared" si="6"/>
        <v/>
      </c>
    </row>
    <row r="144" spans="2:32" x14ac:dyDescent="0.25">
      <c r="B144" s="58" t="s">
        <v>333</v>
      </c>
      <c r="G144" s="75" t="s">
        <v>7</v>
      </c>
      <c r="H144" s="76">
        <v>2.2000000000000002</v>
      </c>
      <c r="J144" s="58" t="s">
        <v>333</v>
      </c>
      <c r="O144" s="75" t="s">
        <v>8</v>
      </c>
      <c r="P144" s="76">
        <v>60</v>
      </c>
      <c r="Z144" s="179" t="str">
        <f t="shared" si="4"/>
        <v/>
      </c>
      <c r="AA144" s="178"/>
      <c r="AB144" s="178"/>
      <c r="AC144" s="178"/>
      <c r="AD144" s="178"/>
      <c r="AE144" s="184" t="str">
        <f t="shared" si="5"/>
        <v/>
      </c>
      <c r="AF144" s="182" t="str">
        <f t="shared" si="6"/>
        <v/>
      </c>
    </row>
    <row r="145" spans="2:32" x14ac:dyDescent="0.25">
      <c r="B145" s="58" t="s">
        <v>334</v>
      </c>
      <c r="G145" s="75" t="s">
        <v>7</v>
      </c>
      <c r="H145" s="76">
        <v>2.2000000000000002</v>
      </c>
      <c r="J145" s="58" t="s">
        <v>334</v>
      </c>
      <c r="O145" s="75" t="s">
        <v>8</v>
      </c>
      <c r="P145" s="76">
        <v>60</v>
      </c>
      <c r="Z145" s="179" t="str">
        <f t="shared" si="4"/>
        <v/>
      </c>
      <c r="AA145" s="178"/>
      <c r="AB145" s="178"/>
      <c r="AC145" s="178"/>
      <c r="AD145" s="178"/>
      <c r="AE145" s="184" t="str">
        <f t="shared" si="5"/>
        <v/>
      </c>
      <c r="AF145" s="182" t="str">
        <f t="shared" si="6"/>
        <v/>
      </c>
    </row>
    <row r="146" spans="2:32" x14ac:dyDescent="0.25">
      <c r="B146" s="60" t="s">
        <v>30</v>
      </c>
      <c r="C146" s="61"/>
      <c r="D146" s="61"/>
      <c r="E146" s="61"/>
      <c r="F146" s="61"/>
      <c r="G146" s="81" t="s">
        <v>30</v>
      </c>
      <c r="H146" s="82" t="s">
        <v>30</v>
      </c>
      <c r="J146" s="60" t="s">
        <v>30</v>
      </c>
      <c r="K146" s="61"/>
      <c r="L146" s="61"/>
      <c r="M146" s="61"/>
      <c r="N146" s="61"/>
      <c r="O146" s="81" t="s">
        <v>30</v>
      </c>
      <c r="P146" s="82" t="s">
        <v>30</v>
      </c>
      <c r="Z146" s="179" t="str">
        <f t="shared" si="4"/>
        <v/>
      </c>
      <c r="AA146" s="178"/>
      <c r="AB146" s="178"/>
      <c r="AC146" s="178"/>
      <c r="AD146" s="178"/>
      <c r="AE146" s="184" t="str">
        <f t="shared" si="5"/>
        <v/>
      </c>
      <c r="AF146" s="182" t="str">
        <f t="shared" si="6"/>
        <v/>
      </c>
    </row>
    <row r="147" spans="2:32" x14ac:dyDescent="0.25">
      <c r="B147" s="58" t="s">
        <v>304</v>
      </c>
      <c r="G147" s="75" t="s">
        <v>30</v>
      </c>
      <c r="H147" s="76" t="s">
        <v>30</v>
      </c>
      <c r="J147" s="58" t="s">
        <v>304</v>
      </c>
      <c r="O147" s="75" t="s">
        <v>30</v>
      </c>
      <c r="P147" s="76" t="s">
        <v>30</v>
      </c>
      <c r="Z147" s="179" t="str">
        <f t="shared" si="4"/>
        <v/>
      </c>
      <c r="AA147" s="178"/>
      <c r="AB147" s="178"/>
      <c r="AC147" s="178"/>
      <c r="AD147" s="178"/>
      <c r="AE147" s="184" t="str">
        <f t="shared" si="5"/>
        <v/>
      </c>
      <c r="AF147" s="182" t="str">
        <f t="shared" si="6"/>
        <v/>
      </c>
    </row>
    <row r="148" spans="2:32" x14ac:dyDescent="0.25">
      <c r="B148" s="58" t="s">
        <v>335</v>
      </c>
      <c r="G148" s="75" t="s">
        <v>9</v>
      </c>
      <c r="H148" s="76" t="s">
        <v>30</v>
      </c>
      <c r="J148" s="58" t="s">
        <v>335</v>
      </c>
      <c r="O148" s="75" t="s">
        <v>9</v>
      </c>
      <c r="P148" s="76" t="s">
        <v>30</v>
      </c>
      <c r="Z148" s="179" t="str">
        <f>IF($S$3=2,B148,IF($S$3=3,J148,IF($S$3=4,R148,"")))</f>
        <v/>
      </c>
      <c r="AA148" s="178"/>
      <c r="AB148" s="178"/>
      <c r="AC148" s="178"/>
      <c r="AD148" s="178"/>
      <c r="AE148" s="184" t="str">
        <f t="shared" ref="AE148:AF151" si="7">IF($S$3=2,G148,IF($S$3=3,O148,IF($S$3=4,W148,"")))</f>
        <v/>
      </c>
      <c r="AF148" s="182" t="str">
        <f t="shared" si="7"/>
        <v/>
      </c>
    </row>
    <row r="149" spans="2:32" x14ac:dyDescent="0.25">
      <c r="B149" s="58" t="s">
        <v>336</v>
      </c>
      <c r="G149" s="75" t="s">
        <v>30</v>
      </c>
      <c r="H149" s="76">
        <v>0</v>
      </c>
      <c r="J149" s="58" t="s">
        <v>336</v>
      </c>
      <c r="O149" s="75" t="s">
        <v>30</v>
      </c>
      <c r="P149" s="76">
        <v>0</v>
      </c>
      <c r="Z149" s="179" t="str">
        <f>IF($S$3=2,B149,IF($S$3=3,J149,IF($S$3=4,R149,"")))</f>
        <v/>
      </c>
      <c r="AA149" s="178"/>
      <c r="AB149" s="178"/>
      <c r="AC149" s="178"/>
      <c r="AD149" s="178"/>
      <c r="AE149" s="184" t="str">
        <f t="shared" si="7"/>
        <v/>
      </c>
      <c r="AF149" s="182" t="str">
        <f t="shared" si="7"/>
        <v/>
      </c>
    </row>
    <row r="150" spans="2:32" x14ac:dyDescent="0.25">
      <c r="B150" s="58" t="s">
        <v>337</v>
      </c>
      <c r="G150" s="75" t="s">
        <v>9</v>
      </c>
      <c r="H150" s="76" t="s">
        <v>30</v>
      </c>
      <c r="J150" s="58" t="s">
        <v>337</v>
      </c>
      <c r="O150" s="75" t="s">
        <v>9</v>
      </c>
      <c r="P150" s="76" t="s">
        <v>30</v>
      </c>
      <c r="Z150" s="179" t="str">
        <f>IF($S$3=2,B150,IF($S$3=3,J150,IF($S$3=4,R150,"")))</f>
        <v/>
      </c>
      <c r="AA150" s="178"/>
      <c r="AB150" s="178"/>
      <c r="AC150" s="178"/>
      <c r="AD150" s="178"/>
      <c r="AE150" s="184" t="str">
        <f t="shared" si="7"/>
        <v/>
      </c>
      <c r="AF150" s="182" t="str">
        <f t="shared" si="7"/>
        <v/>
      </c>
    </row>
    <row r="151" spans="2:32" x14ac:dyDescent="0.25">
      <c r="B151" s="60"/>
      <c r="C151" s="61"/>
      <c r="D151" s="61"/>
      <c r="E151" s="61"/>
      <c r="F151" s="61"/>
      <c r="G151" s="90" t="s">
        <v>30</v>
      </c>
      <c r="H151" s="62" t="s">
        <v>30</v>
      </c>
      <c r="J151" s="60" t="s">
        <v>30</v>
      </c>
      <c r="K151" s="61"/>
      <c r="L151" s="61"/>
      <c r="M151" s="61"/>
      <c r="N151" s="61"/>
      <c r="O151" s="90" t="s">
        <v>30</v>
      </c>
      <c r="P151" s="62" t="s">
        <v>30</v>
      </c>
      <c r="Z151" s="180" t="str">
        <f>IF($S$3=2,B151,IF($S$3=3,J151,IF($S$3=4,R151,"")))</f>
        <v/>
      </c>
      <c r="AA151" s="181"/>
      <c r="AB151" s="181"/>
      <c r="AC151" s="181"/>
      <c r="AD151" s="181"/>
      <c r="AE151" s="185" t="str">
        <f t="shared" si="7"/>
        <v/>
      </c>
      <c r="AF151" s="183" t="str">
        <f t="shared" si="7"/>
        <v/>
      </c>
    </row>
    <row r="152" spans="2:32" x14ac:dyDescent="0.25">
      <c r="J152" s="28"/>
      <c r="K152" s="28"/>
    </row>
    <row r="153" spans="2:32" x14ac:dyDescent="0.25">
      <c r="J153" s="28"/>
      <c r="K153" s="28"/>
    </row>
    <row r="154" spans="2:32" x14ac:dyDescent="0.25">
      <c r="J154" s="28"/>
      <c r="K154" s="28"/>
    </row>
    <row r="155" spans="2:32" x14ac:dyDescent="0.25">
      <c r="J155" s="28"/>
      <c r="K155" s="28"/>
    </row>
    <row r="156" spans="2:32" x14ac:dyDescent="0.25">
      <c r="J156" s="28"/>
      <c r="K156" s="28"/>
    </row>
    <row r="157" spans="2:32" x14ac:dyDescent="0.25">
      <c r="J157" s="28"/>
      <c r="K157" s="28"/>
    </row>
    <row r="158" spans="2:32" x14ac:dyDescent="0.25">
      <c r="J158" s="28"/>
      <c r="K158" s="28"/>
    </row>
    <row r="159" spans="2:32" x14ac:dyDescent="0.25">
      <c r="J159" s="28"/>
      <c r="K159" s="28"/>
    </row>
    <row r="160" spans="2:32" x14ac:dyDescent="0.25">
      <c r="J160" s="28"/>
      <c r="K160" s="28"/>
    </row>
    <row r="161" spans="10:11" x14ac:dyDescent="0.25">
      <c r="J161" s="28"/>
      <c r="K161" s="28"/>
    </row>
    <row r="162" spans="10:11" x14ac:dyDescent="0.25">
      <c r="J162" s="28"/>
      <c r="K162" s="28"/>
    </row>
    <row r="163" spans="10:11" x14ac:dyDescent="0.25">
      <c r="J163" s="28"/>
      <c r="K163" s="28"/>
    </row>
    <row r="164" spans="10:11" x14ac:dyDescent="0.25">
      <c r="J164" s="28"/>
      <c r="K164" s="28"/>
    </row>
    <row r="165" spans="10:11" x14ac:dyDescent="0.25">
      <c r="J165" s="28"/>
      <c r="K165" s="28"/>
    </row>
    <row r="166" spans="10:11" x14ac:dyDescent="0.25">
      <c r="J166" s="28"/>
      <c r="K166" s="28"/>
    </row>
    <row r="167" spans="10:11" x14ac:dyDescent="0.25">
      <c r="J167" s="28"/>
      <c r="K167" s="28"/>
    </row>
    <row r="168" spans="10:11" x14ac:dyDescent="0.25">
      <c r="J168" s="28"/>
      <c r="K168" s="28"/>
    </row>
    <row r="169" spans="10:11" x14ac:dyDescent="0.25">
      <c r="J169" s="28"/>
      <c r="K169" s="28"/>
    </row>
    <row r="170" spans="10:11" x14ac:dyDescent="0.25">
      <c r="J170" s="28"/>
      <c r="K170" s="28"/>
    </row>
    <row r="171" spans="10:11" x14ac:dyDescent="0.25">
      <c r="J171" s="28"/>
      <c r="K171" s="28"/>
    </row>
    <row r="172" spans="10:11" x14ac:dyDescent="0.25">
      <c r="J172" s="28"/>
      <c r="K172" s="28"/>
    </row>
  </sheetData>
  <sheetProtection password="CDF4" sheet="1" objects="1" scenarios="1"/>
  <mergeCells count="33">
    <mergeCell ref="B29:F30"/>
    <mergeCell ref="B33:C34"/>
    <mergeCell ref="D33:F34"/>
    <mergeCell ref="G33:G34"/>
    <mergeCell ref="Z56:AF56"/>
    <mergeCell ref="B31:C32"/>
    <mergeCell ref="D31:F32"/>
    <mergeCell ref="G31:G32"/>
    <mergeCell ref="B50:C50"/>
    <mergeCell ref="B51:C51"/>
    <mergeCell ref="B53:C53"/>
    <mergeCell ref="B47:D49"/>
    <mergeCell ref="B46:F46"/>
    <mergeCell ref="B39:E39"/>
    <mergeCell ref="R57:V57"/>
    <mergeCell ref="B56:H56"/>
    <mergeCell ref="J56:P56"/>
    <mergeCell ref="J57:N57"/>
    <mergeCell ref="B57:F57"/>
    <mergeCell ref="R56:X56"/>
    <mergeCell ref="A1:I1"/>
    <mergeCell ref="F23:H23"/>
    <mergeCell ref="J23:L23"/>
    <mergeCell ref="B23:E24"/>
    <mergeCell ref="I23:I24"/>
    <mergeCell ref="F8:G8"/>
    <mergeCell ref="F9:G9"/>
    <mergeCell ref="F10:G10"/>
    <mergeCell ref="F11:G11"/>
    <mergeCell ref="F16:G16"/>
    <mergeCell ref="F17:G17"/>
    <mergeCell ref="F18:G18"/>
    <mergeCell ref="F19:G19"/>
  </mergeCells>
  <phoneticPr fontId="3" type="noConversion"/>
  <pageMargins left="0.75" right="0.75" top="1" bottom="1" header="0.5" footer="0.5"/>
  <pageSetup paperSize="9" orientation="portrait" horizontalDpi="4294967293" verticalDpi="300" r:id="rId1"/>
  <headerFooter alignWithMargins="0"/>
  <ignoredErrors>
    <ignoredError sqref="A14 A22 A2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1</xdr:col>
                    <xdr:colOff>7620</xdr:colOff>
                    <xdr:row>7</xdr:row>
                    <xdr:rowOff>0</xdr:rowOff>
                  </from>
                  <to>
                    <xdr:col>5</xdr:col>
                    <xdr:colOff>0</xdr:colOff>
                    <xdr:row>8</xdr:row>
                    <xdr:rowOff>7620</xdr:rowOff>
                  </to>
                </anchor>
              </controlPr>
            </control>
          </mc:Choice>
        </mc:AlternateContent>
        <mc:AlternateContent xmlns:mc="http://schemas.openxmlformats.org/markup-compatibility/2006">
          <mc:Choice Requires="x14">
            <control shapeId="11266" r:id="rId5" name="Drop Down 2">
              <controlPr defaultSize="0" autoLine="0" autoPict="0">
                <anchor moveWithCells="1">
                  <from>
                    <xdr:col>1</xdr:col>
                    <xdr:colOff>7620</xdr:colOff>
                    <xdr:row>8</xdr:row>
                    <xdr:rowOff>0</xdr:rowOff>
                  </from>
                  <to>
                    <xdr:col>5</xdr:col>
                    <xdr:colOff>0</xdr:colOff>
                    <xdr:row>9</xdr:row>
                    <xdr:rowOff>22860</xdr:rowOff>
                  </to>
                </anchor>
              </controlPr>
            </control>
          </mc:Choice>
        </mc:AlternateContent>
        <mc:AlternateContent xmlns:mc="http://schemas.openxmlformats.org/markup-compatibility/2006">
          <mc:Choice Requires="x14">
            <control shapeId="11267" r:id="rId6" name="Drop Down 3">
              <controlPr defaultSize="0" autoLine="0" autoPict="0">
                <anchor moveWithCells="1">
                  <from>
                    <xdr:col>1</xdr:col>
                    <xdr:colOff>7620</xdr:colOff>
                    <xdr:row>9</xdr:row>
                    <xdr:rowOff>0</xdr:rowOff>
                  </from>
                  <to>
                    <xdr:col>5</xdr:col>
                    <xdr:colOff>0</xdr:colOff>
                    <xdr:row>10</xdr:row>
                    <xdr:rowOff>7620</xdr:rowOff>
                  </to>
                </anchor>
              </controlPr>
            </control>
          </mc:Choice>
        </mc:AlternateContent>
        <mc:AlternateContent xmlns:mc="http://schemas.openxmlformats.org/markup-compatibility/2006">
          <mc:Choice Requires="x14">
            <control shapeId="11268" r:id="rId7" name="Drop Down 4">
              <controlPr defaultSize="0" autoLine="0" autoPict="0">
                <anchor moveWithCells="1">
                  <from>
                    <xdr:col>1</xdr:col>
                    <xdr:colOff>7620</xdr:colOff>
                    <xdr:row>15</xdr:row>
                    <xdr:rowOff>0</xdr:rowOff>
                  </from>
                  <to>
                    <xdr:col>5</xdr:col>
                    <xdr:colOff>22860</xdr:colOff>
                    <xdr:row>16</xdr:row>
                    <xdr:rowOff>7620</xdr:rowOff>
                  </to>
                </anchor>
              </controlPr>
            </control>
          </mc:Choice>
        </mc:AlternateContent>
        <mc:AlternateContent xmlns:mc="http://schemas.openxmlformats.org/markup-compatibility/2006">
          <mc:Choice Requires="x14">
            <control shapeId="11269" r:id="rId8" name="Drop Down 5">
              <controlPr defaultSize="0" autoLine="0" autoPict="0">
                <anchor moveWithCells="1">
                  <from>
                    <xdr:col>1</xdr:col>
                    <xdr:colOff>7620</xdr:colOff>
                    <xdr:row>16</xdr:row>
                    <xdr:rowOff>0</xdr:rowOff>
                  </from>
                  <to>
                    <xdr:col>5</xdr:col>
                    <xdr:colOff>7620</xdr:colOff>
                    <xdr:row>17</xdr:row>
                    <xdr:rowOff>7620</xdr:rowOff>
                  </to>
                </anchor>
              </controlPr>
            </control>
          </mc:Choice>
        </mc:AlternateContent>
        <mc:AlternateContent xmlns:mc="http://schemas.openxmlformats.org/markup-compatibility/2006">
          <mc:Choice Requires="x14">
            <control shapeId="11270" r:id="rId9" name="Drop Down 6">
              <controlPr defaultSize="0" autoLine="0" autoPict="0">
                <anchor moveWithCells="1">
                  <from>
                    <xdr:col>1</xdr:col>
                    <xdr:colOff>7620</xdr:colOff>
                    <xdr:row>17</xdr:row>
                    <xdr:rowOff>0</xdr:rowOff>
                  </from>
                  <to>
                    <xdr:col>5</xdr:col>
                    <xdr:colOff>22860</xdr:colOff>
                    <xdr:row>18</xdr:row>
                    <xdr:rowOff>7620</xdr:rowOff>
                  </to>
                </anchor>
              </controlPr>
            </control>
          </mc:Choice>
        </mc:AlternateContent>
        <mc:AlternateContent xmlns:mc="http://schemas.openxmlformats.org/markup-compatibility/2006">
          <mc:Choice Requires="x14">
            <control shapeId="11271" r:id="rId10" name="Drop Down 7">
              <controlPr defaultSize="0" autoLine="0" autoPict="0">
                <anchor moveWithCells="1">
                  <from>
                    <xdr:col>1</xdr:col>
                    <xdr:colOff>0</xdr:colOff>
                    <xdr:row>23</xdr:row>
                    <xdr:rowOff>152400</xdr:rowOff>
                  </from>
                  <to>
                    <xdr:col>5</xdr:col>
                    <xdr:colOff>0</xdr:colOff>
                    <xdr:row>25</xdr:row>
                    <xdr:rowOff>0</xdr:rowOff>
                  </to>
                </anchor>
              </controlPr>
            </control>
          </mc:Choice>
        </mc:AlternateContent>
        <mc:AlternateContent xmlns:mc="http://schemas.openxmlformats.org/markup-compatibility/2006">
          <mc:Choice Requires="x14">
            <control shapeId="11273" r:id="rId11" name="Drop Down 9">
              <controlPr defaultSize="0" autoLine="0" autoPict="0">
                <anchor moveWithCells="1">
                  <from>
                    <xdr:col>1</xdr:col>
                    <xdr:colOff>7620</xdr:colOff>
                    <xdr:row>17</xdr:row>
                    <xdr:rowOff>0</xdr:rowOff>
                  </from>
                  <to>
                    <xdr:col>5</xdr:col>
                    <xdr:colOff>0</xdr:colOff>
                    <xdr:row>18</xdr:row>
                    <xdr:rowOff>7620</xdr:rowOff>
                  </to>
                </anchor>
              </controlPr>
            </control>
          </mc:Choice>
        </mc:AlternateContent>
        <mc:AlternateContent xmlns:mc="http://schemas.openxmlformats.org/markup-compatibility/2006">
          <mc:Choice Requires="x14">
            <control shapeId="11275" r:id="rId12" name="Drop Down 11">
              <controlPr defaultSize="0" autoLine="0" autoPict="0">
                <anchor moveWithCells="1">
                  <from>
                    <xdr:col>3</xdr:col>
                    <xdr:colOff>99060</xdr:colOff>
                    <xdr:row>2</xdr:row>
                    <xdr:rowOff>60960</xdr:rowOff>
                  </from>
                  <to>
                    <xdr:col>7</xdr:col>
                    <xdr:colOff>297180</xdr:colOff>
                    <xdr:row>3</xdr:row>
                    <xdr:rowOff>68580</xdr:rowOff>
                  </to>
                </anchor>
              </controlPr>
            </control>
          </mc:Choice>
        </mc:AlternateContent>
        <mc:AlternateContent xmlns:mc="http://schemas.openxmlformats.org/markup-compatibility/2006">
          <mc:Choice Requires="x14">
            <control shapeId="11277" r:id="rId13" name="Button 13">
              <controlPr defaultSize="0" print="0" autoFill="0" autoPict="0" macro="[0]!Roads">
                <anchor moveWithCells="1" sizeWithCells="1">
                  <from>
                    <xdr:col>12</xdr:col>
                    <xdr:colOff>266700</xdr:colOff>
                    <xdr:row>1</xdr:row>
                    <xdr:rowOff>144780</xdr:rowOff>
                  </from>
                  <to>
                    <xdr:col>13</xdr:col>
                    <xdr:colOff>312420</xdr:colOff>
                    <xdr:row>1</xdr:row>
                    <xdr:rowOff>541020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S164"/>
  <sheetViews>
    <sheetView showGridLines="0" zoomScale="75" workbookViewId="0">
      <selection activeCell="H25" sqref="H25"/>
    </sheetView>
  </sheetViews>
  <sheetFormatPr defaultColWidth="9.109375" defaultRowHeight="13.2" x14ac:dyDescent="0.25"/>
  <cols>
    <col min="1" max="1" width="5.109375" style="27" customWidth="1"/>
    <col min="2" max="2" width="11.44140625" style="27" customWidth="1"/>
    <col min="3" max="3" width="11.33203125" style="27" bestFit="1" customWidth="1"/>
    <col min="4" max="4" width="9" style="27" customWidth="1"/>
    <col min="5" max="7" width="9.109375" style="27"/>
    <col min="8" max="8" width="11.5546875" style="27" customWidth="1"/>
    <col min="9" max="9" width="11.88671875" style="27" customWidth="1"/>
    <col min="10" max="13" width="9.109375" style="27"/>
    <col min="14" max="14" width="12.109375" style="27" customWidth="1"/>
    <col min="15" max="15" width="12" style="27" customWidth="1"/>
    <col min="16" max="16" width="11.88671875" style="27" customWidth="1"/>
    <col min="17" max="18" width="9.109375" style="27"/>
    <col min="19" max="19" width="0" style="27" hidden="1" customWidth="1"/>
    <col min="20" max="21" width="9.109375" style="27"/>
    <col min="22" max="22" width="12.109375" style="27" customWidth="1"/>
    <col min="23" max="23" width="16.44140625" style="27" customWidth="1"/>
    <col min="24" max="16384" width="9.109375" style="27"/>
  </cols>
  <sheetData>
    <row r="1" spans="1:19" ht="33.75" customHeight="1" x14ac:dyDescent="0.25">
      <c r="A1" s="351" t="s">
        <v>369</v>
      </c>
      <c r="B1" s="351"/>
      <c r="C1" s="351"/>
      <c r="D1" s="351"/>
      <c r="E1" s="351"/>
      <c r="F1" s="351"/>
      <c r="G1" s="351"/>
      <c r="H1" s="351"/>
      <c r="I1" s="351"/>
      <c r="J1" s="103"/>
      <c r="N1" s="29" t="s">
        <v>368</v>
      </c>
    </row>
    <row r="2" spans="1:19" ht="68.25" customHeight="1" x14ac:dyDescent="0.25">
      <c r="A2" s="102"/>
      <c r="B2" s="102"/>
      <c r="C2" s="102"/>
      <c r="D2" s="102"/>
      <c r="E2" s="102"/>
      <c r="F2" s="102"/>
      <c r="G2" s="102"/>
      <c r="H2" s="102"/>
      <c r="I2" s="102"/>
      <c r="J2" s="103"/>
    </row>
    <row r="3" spans="1:19" ht="15" customHeight="1" x14ac:dyDescent="0.25">
      <c r="A3" s="102"/>
      <c r="B3" s="30" t="s">
        <v>25</v>
      </c>
      <c r="C3" s="102"/>
      <c r="D3" s="102"/>
      <c r="E3" s="102"/>
      <c r="F3" s="102"/>
      <c r="G3" s="102"/>
      <c r="H3" s="102"/>
      <c r="I3" s="102"/>
      <c r="J3" s="103"/>
      <c r="S3" s="31">
        <v>1</v>
      </c>
    </row>
    <row r="4" spans="1:19" ht="15" customHeight="1" x14ac:dyDescent="0.25">
      <c r="A4" s="102"/>
      <c r="B4" s="30"/>
      <c r="C4" s="102"/>
      <c r="D4" s="102"/>
      <c r="E4" s="102"/>
      <c r="F4" s="102"/>
      <c r="G4" s="102"/>
      <c r="H4" s="102"/>
      <c r="I4" s="102"/>
      <c r="J4" s="103"/>
    </row>
    <row r="6" spans="1:19" x14ac:dyDescent="0.25">
      <c r="A6" s="29"/>
      <c r="B6" s="30" t="s">
        <v>254</v>
      </c>
    </row>
    <row r="7" spans="1:19" x14ac:dyDescent="0.25">
      <c r="B7" s="4" t="s">
        <v>27</v>
      </c>
      <c r="C7" s="5"/>
      <c r="D7" s="5"/>
      <c r="E7" s="6"/>
      <c r="F7" s="4" t="s">
        <v>29</v>
      </c>
      <c r="G7" s="7"/>
      <c r="H7" s="8" t="s">
        <v>28</v>
      </c>
      <c r="I7" s="9" t="s">
        <v>386</v>
      </c>
      <c r="J7" s="8" t="s">
        <v>385</v>
      </c>
    </row>
    <row r="8" spans="1:19" ht="15" customHeight="1" x14ac:dyDescent="0.25">
      <c r="F8" s="320" t="str">
        <f>+IF(S8=1,"",IF($S$3=2,INDEX($G$50:$G$143,S8),INDEX($O$50:$O$143,S8)))</f>
        <v/>
      </c>
      <c r="G8" s="321"/>
      <c r="H8" s="84"/>
      <c r="I8" s="1" t="str">
        <f>+IF(OR(F8="FPA",F8="")," ",IF(S3=2,INDEX($H$50:$H$143,S8),INDEX($P$50:$P$143,S8)))</f>
        <v xml:space="preserve"> </v>
      </c>
      <c r="J8" s="2" t="str">
        <f>+IF(I8=" ","",H8*I8)</f>
        <v/>
      </c>
      <c r="S8" s="31">
        <v>1</v>
      </c>
    </row>
    <row r="9" spans="1:19" ht="15" customHeight="1" x14ac:dyDescent="0.25">
      <c r="F9" s="320" t="str">
        <f>+IF(S9=1,"",IF($S$3=2,INDEX($G$50:$G$143,S9),INDEX($O$50:$O$143,S9)))</f>
        <v/>
      </c>
      <c r="G9" s="321"/>
      <c r="H9" s="84"/>
      <c r="I9" s="1" t="str">
        <f>+IF(OR(F9="FPA",F9="")," ",IF(S3=2,INDEX($H$50:$H$143,S9),INDEX($P$50:$P$143,S9)))</f>
        <v xml:space="preserve"> </v>
      </c>
      <c r="J9" s="2" t="str">
        <f>+IF(I9=" ","",H9*I9)</f>
        <v/>
      </c>
      <c r="S9" s="31">
        <v>1</v>
      </c>
    </row>
    <row r="10" spans="1:19" ht="15" customHeight="1" x14ac:dyDescent="0.25">
      <c r="F10" s="320" t="str">
        <f>+IF(S10=1,"",IF($S$3=2,INDEX($G$50:$G$143,S10),INDEX($O$50:$O$143,S10)))</f>
        <v/>
      </c>
      <c r="G10" s="321"/>
      <c r="H10" s="84"/>
      <c r="I10" s="1" t="str">
        <f>+IF(OR(F10="FPA",F10="")," ",IF(S3=2,INDEX($H$50:$H$143,S10),INDEX($P$50:$P$143,S10)))</f>
        <v xml:space="preserve"> </v>
      </c>
      <c r="J10" s="3" t="str">
        <f>+IF(I10=" ","",H10*I10)</f>
        <v/>
      </c>
      <c r="S10" s="31">
        <v>1</v>
      </c>
    </row>
    <row r="11" spans="1:19" ht="15" customHeight="1" x14ac:dyDescent="0.25">
      <c r="E11" s="39" t="str">
        <f>+IF(OR(F8="FPA",F9="FPA",F10="FPA")," Please summarise First Principles Assessment (FPA):","Do not use this line - First Principles Assessment only")</f>
        <v>Do not use this line - First Principles Assessment only</v>
      </c>
      <c r="F11" s="312"/>
      <c r="G11" s="313"/>
      <c r="H11" s="84"/>
      <c r="I11" s="84"/>
      <c r="J11" s="3">
        <f>+IF(I11=" ","",H11*I11)</f>
        <v>0</v>
      </c>
    </row>
    <row r="12" spans="1:19" x14ac:dyDescent="0.25">
      <c r="I12" s="40" t="s">
        <v>31</v>
      </c>
      <c r="J12" s="23">
        <f>SUM(J8:J11)</f>
        <v>0</v>
      </c>
    </row>
    <row r="14" spans="1:19" x14ac:dyDescent="0.25">
      <c r="A14" s="29" t="s">
        <v>32</v>
      </c>
      <c r="B14" s="30" t="s">
        <v>255</v>
      </c>
    </row>
    <row r="15" spans="1:19" x14ac:dyDescent="0.25">
      <c r="B15" s="4" t="s">
        <v>27</v>
      </c>
      <c r="C15" s="5"/>
      <c r="D15" s="5"/>
      <c r="E15" s="6"/>
      <c r="F15" s="4" t="s">
        <v>29</v>
      </c>
      <c r="G15" s="7"/>
      <c r="H15" s="8" t="s">
        <v>28</v>
      </c>
      <c r="I15" s="9" t="str">
        <f>+I7</f>
        <v>DU/unit</v>
      </c>
      <c r="J15" s="9" t="str">
        <f>+J7</f>
        <v>DU's</v>
      </c>
    </row>
    <row r="16" spans="1:19" ht="15" customHeight="1" x14ac:dyDescent="0.25">
      <c r="F16" s="320" t="str">
        <f>+IF(S16=1,"",IF($S$3=2,INDEX($G$50:$G$143,S16),INDEX($O$50:$O$143,S16)))</f>
        <v/>
      </c>
      <c r="G16" s="321"/>
      <c r="H16" s="84"/>
      <c r="I16" s="1" t="str">
        <f>+IF(OR(F16="FPA",F16="")," ",IF(S3=2,INDEX($H$50:$H$143,S16),INDEX($P$50:$P$143,S16)))</f>
        <v xml:space="preserve"> </v>
      </c>
      <c r="J16" s="2" t="str">
        <f>+IF(I16=" ","",H16*I16)</f>
        <v/>
      </c>
      <c r="S16" s="31">
        <v>1</v>
      </c>
    </row>
    <row r="17" spans="1:19" ht="15" customHeight="1" x14ac:dyDescent="0.25">
      <c r="F17" s="320" t="str">
        <f>+IF(S17=1,"",IF($S$3=2,INDEX($G$50:$G$143,S17),INDEX($O$50:$O$143,S17)))</f>
        <v/>
      </c>
      <c r="G17" s="321"/>
      <c r="H17" s="84"/>
      <c r="I17" s="1" t="str">
        <f>+IF(OR(F17="FPA",F17="")," ",IF(S3=2,INDEX($H$50:$H$143,S17),INDEX($P$50:$P$143,S17)))</f>
        <v xml:space="preserve"> </v>
      </c>
      <c r="J17" s="2" t="str">
        <f>+IF(I17=" ","",H17*I17)</f>
        <v/>
      </c>
      <c r="S17" s="31">
        <v>1</v>
      </c>
    </row>
    <row r="18" spans="1:19" ht="15" customHeight="1" x14ac:dyDescent="0.25">
      <c r="F18" s="320" t="str">
        <f>+IF(S18=1,"",IF($S$3=2,INDEX($G$50:$G$143,S18),INDEX($O$50:$O$143,S18)))</f>
        <v/>
      </c>
      <c r="G18" s="321"/>
      <c r="H18" s="84"/>
      <c r="I18" s="1" t="str">
        <f>+IF(OR(F18="FPA",F18="")," ",IF(S3=2,INDEX($H$50:$H$143,S18),INDEX($P$50:$P$143,S18)))</f>
        <v xml:space="preserve"> </v>
      </c>
      <c r="J18" s="3" t="str">
        <f>+IF(I18=" ","",H18*I18)</f>
        <v/>
      </c>
      <c r="S18" s="31">
        <v>1</v>
      </c>
    </row>
    <row r="19" spans="1:19" ht="15" customHeight="1" x14ac:dyDescent="0.25">
      <c r="E19" s="39" t="str">
        <f>+IF(OR(F16="FPA",F17="FPA",F18="FPA")," Please summarise First Principles Assessment (FPA):","Do not use this line - First Principles Assessment only:")</f>
        <v>Do not use this line - First Principles Assessment only:</v>
      </c>
      <c r="F19" s="312"/>
      <c r="G19" s="313"/>
      <c r="H19" s="84"/>
      <c r="I19" s="84"/>
      <c r="J19" s="3">
        <f>+IF(I19=" ","",H19*I19)</f>
        <v>0</v>
      </c>
    </row>
    <row r="20" spans="1:19" x14ac:dyDescent="0.25">
      <c r="I20" s="40" t="s">
        <v>31</v>
      </c>
      <c r="J20" s="23">
        <f>SUM(J16:J19)</f>
        <v>0</v>
      </c>
    </row>
    <row r="22" spans="1:19" x14ac:dyDescent="0.25">
      <c r="A22" s="29" t="s">
        <v>33</v>
      </c>
      <c r="B22" s="30" t="s">
        <v>375</v>
      </c>
    </row>
    <row r="23" spans="1:19" ht="12.75" customHeight="1" x14ac:dyDescent="0.25">
      <c r="B23" s="301" t="s">
        <v>18</v>
      </c>
      <c r="C23" s="302"/>
      <c r="D23" s="302"/>
      <c r="E23" s="303"/>
      <c r="F23" s="323" t="s">
        <v>36</v>
      </c>
      <c r="G23" s="325"/>
      <c r="H23" s="329" t="s">
        <v>98</v>
      </c>
      <c r="I23" s="323" t="s">
        <v>99</v>
      </c>
      <c r="J23" s="325"/>
    </row>
    <row r="24" spans="1:19" x14ac:dyDescent="0.25">
      <c r="B24" s="304"/>
      <c r="C24" s="305"/>
      <c r="D24" s="305"/>
      <c r="E24" s="306"/>
      <c r="F24" s="8" t="s">
        <v>388</v>
      </c>
      <c r="G24" s="8" t="s">
        <v>21</v>
      </c>
      <c r="H24" s="330"/>
      <c r="I24" s="8" t="str">
        <f>+F24</f>
        <v>$/DU</v>
      </c>
      <c r="J24" s="8" t="s">
        <v>21</v>
      </c>
    </row>
    <row r="25" spans="1:19" ht="15" customHeight="1" x14ac:dyDescent="0.25">
      <c r="B25" s="13" t="s">
        <v>374</v>
      </c>
      <c r="C25" s="14"/>
      <c r="D25" s="14"/>
      <c r="E25" s="15"/>
      <c r="F25" s="10">
        <v>1500</v>
      </c>
      <c r="G25" s="11">
        <f>+Indexation!C9</f>
        <v>39034</v>
      </c>
      <c r="H25" s="12">
        <f>+Indexation!G9</f>
        <v>1.7651515151515149</v>
      </c>
      <c r="I25" s="10">
        <f>+F25*H25</f>
        <v>2647.7272727272725</v>
      </c>
      <c r="J25" s="11">
        <f>+Indexation!E9</f>
        <v>45444</v>
      </c>
      <c r="S25" s="31">
        <v>1</v>
      </c>
    </row>
    <row r="26" spans="1:19" x14ac:dyDescent="0.25">
      <c r="G26" s="37" t="s">
        <v>37</v>
      </c>
    </row>
    <row r="28" spans="1:19" x14ac:dyDescent="0.25">
      <c r="A28" s="29" t="s">
        <v>34</v>
      </c>
      <c r="B28" s="30" t="s">
        <v>394</v>
      </c>
    </row>
    <row r="29" spans="1:19" x14ac:dyDescent="0.25">
      <c r="B29" s="301" t="s">
        <v>383</v>
      </c>
      <c r="C29" s="302"/>
      <c r="D29" s="302"/>
      <c r="E29" s="302"/>
      <c r="F29" s="303"/>
      <c r="G29" s="121" t="s">
        <v>389</v>
      </c>
    </row>
    <row r="30" spans="1:19" x14ac:dyDescent="0.25">
      <c r="B30" s="304"/>
      <c r="C30" s="305"/>
      <c r="D30" s="305"/>
      <c r="E30" s="305"/>
      <c r="F30" s="306"/>
      <c r="G30" s="122">
        <f>+J25</f>
        <v>45444</v>
      </c>
    </row>
    <row r="31" spans="1:19" ht="15" customHeight="1" x14ac:dyDescent="0.25">
      <c r="B31" s="13" t="s">
        <v>411</v>
      </c>
      <c r="C31" s="14"/>
      <c r="D31" s="14"/>
      <c r="E31" s="124" t="s">
        <v>398</v>
      </c>
      <c r="F31" s="15"/>
      <c r="G31" s="123">
        <f>+(J12-J20)*I25</f>
        <v>0</v>
      </c>
      <c r="H31" s="47" t="str">
        <f>+IF(G31&lt;0,"No monetary credit given for excess credits (Policy s6.5)","")</f>
        <v/>
      </c>
    </row>
    <row r="32" spans="1:19" x14ac:dyDescent="0.25">
      <c r="A32" s="29"/>
    </row>
    <row r="33" spans="2:16" x14ac:dyDescent="0.25">
      <c r="C33" s="100"/>
      <c r="D33" s="104"/>
      <c r="E33" s="45"/>
    </row>
    <row r="34" spans="2:16" x14ac:dyDescent="0.25">
      <c r="B34" s="29"/>
      <c r="C34" s="47"/>
    </row>
    <row r="37" spans="2:16" hidden="1" x14ac:dyDescent="0.25">
      <c r="B37" s="56" t="s">
        <v>38</v>
      </c>
    </row>
    <row r="38" spans="2:16" hidden="1" x14ac:dyDescent="0.25"/>
    <row r="39" spans="2:16" hidden="1" x14ac:dyDescent="0.25">
      <c r="B39" s="284" t="s">
        <v>25</v>
      </c>
      <c r="C39" s="285"/>
      <c r="D39" s="285"/>
      <c r="E39" s="286"/>
    </row>
    <row r="40" spans="2:16" hidden="1" x14ac:dyDescent="0.25">
      <c r="B40" s="57" t="s">
        <v>30</v>
      </c>
      <c r="C40" s="35"/>
      <c r="D40" s="35"/>
      <c r="E40" s="36"/>
    </row>
    <row r="41" spans="2:16" hidden="1" x14ac:dyDescent="0.25">
      <c r="B41" s="58" t="s">
        <v>26</v>
      </c>
      <c r="E41" s="59"/>
    </row>
    <row r="42" spans="2:16" hidden="1" x14ac:dyDescent="0.25">
      <c r="B42" s="58" t="s">
        <v>373</v>
      </c>
      <c r="E42" s="59"/>
    </row>
    <row r="43" spans="2:16" ht="12.75" hidden="1" customHeight="1" x14ac:dyDescent="0.25">
      <c r="B43" s="60"/>
      <c r="C43" s="61"/>
      <c r="D43" s="61"/>
      <c r="E43" s="62"/>
    </row>
    <row r="44" spans="2:16" hidden="1" x14ac:dyDescent="0.25"/>
    <row r="45" spans="2:16" hidden="1" x14ac:dyDescent="0.25"/>
    <row r="46" spans="2:16" hidden="1" x14ac:dyDescent="0.25"/>
    <row r="47" spans="2:16" hidden="1" x14ac:dyDescent="0.25"/>
    <row r="48" spans="2:16" hidden="1" x14ac:dyDescent="0.25">
      <c r="B48" s="275" t="s">
        <v>95</v>
      </c>
      <c r="C48" s="276"/>
      <c r="D48" s="276"/>
      <c r="E48" s="276"/>
      <c r="F48" s="276"/>
      <c r="G48" s="276"/>
      <c r="H48" s="277"/>
      <c r="J48" s="348" t="s">
        <v>97</v>
      </c>
      <c r="K48" s="349"/>
      <c r="L48" s="349"/>
      <c r="M48" s="349"/>
      <c r="N48" s="349"/>
      <c r="O48" s="349"/>
      <c r="P48" s="350"/>
    </row>
    <row r="49" spans="2:16" hidden="1" x14ac:dyDescent="0.25">
      <c r="B49" s="345" t="s">
        <v>5</v>
      </c>
      <c r="C49" s="346"/>
      <c r="D49" s="346"/>
      <c r="E49" s="346"/>
      <c r="F49" s="347"/>
      <c r="G49" s="111" t="s">
        <v>6</v>
      </c>
      <c r="H49" s="115" t="s">
        <v>370</v>
      </c>
      <c r="J49" s="345" t="s">
        <v>5</v>
      </c>
      <c r="K49" s="346"/>
      <c r="L49" s="346"/>
      <c r="M49" s="346"/>
      <c r="N49" s="347"/>
      <c r="O49" s="111" t="s">
        <v>6</v>
      </c>
      <c r="P49" s="115" t="str">
        <f>+H49</f>
        <v>EDU/unit</v>
      </c>
    </row>
    <row r="50" spans="2:16" hidden="1" x14ac:dyDescent="0.25">
      <c r="B50" s="32"/>
      <c r="C50" s="44"/>
      <c r="D50" s="44"/>
      <c r="E50" s="44"/>
      <c r="F50" s="44"/>
      <c r="G50" s="32"/>
      <c r="H50" s="66"/>
      <c r="J50" s="32"/>
      <c r="K50" s="44"/>
      <c r="L50" s="44"/>
      <c r="M50" s="44"/>
      <c r="N50" s="44"/>
      <c r="O50" s="32"/>
      <c r="P50" s="66"/>
    </row>
    <row r="51" spans="2:16" hidden="1" x14ac:dyDescent="0.25">
      <c r="B51" s="58" t="s">
        <v>266</v>
      </c>
      <c r="G51" s="89"/>
      <c r="H51" s="75"/>
      <c r="J51" s="58" t="s">
        <v>266</v>
      </c>
      <c r="O51" s="89"/>
      <c r="P51" s="75"/>
    </row>
    <row r="52" spans="2:16" hidden="1" x14ac:dyDescent="0.25">
      <c r="B52" s="58" t="s">
        <v>0</v>
      </c>
      <c r="G52" s="89" t="s">
        <v>7</v>
      </c>
      <c r="H52" s="75">
        <v>1</v>
      </c>
      <c r="J52" s="58" t="s">
        <v>0</v>
      </c>
      <c r="O52" s="89" t="s">
        <v>177</v>
      </c>
      <c r="P52" s="75">
        <v>1</v>
      </c>
    </row>
    <row r="53" spans="2:16" hidden="1" x14ac:dyDescent="0.25">
      <c r="B53" s="58" t="s">
        <v>1</v>
      </c>
      <c r="G53" s="89" t="s">
        <v>7</v>
      </c>
      <c r="H53" s="75">
        <v>1</v>
      </c>
      <c r="J53" s="58" t="s">
        <v>1</v>
      </c>
      <c r="O53" s="89" t="s">
        <v>372</v>
      </c>
      <c r="P53" s="75">
        <f>0.7/400</f>
        <v>1.7499999999999998E-3</v>
      </c>
    </row>
    <row r="54" spans="2:16" hidden="1" x14ac:dyDescent="0.25">
      <c r="B54" s="58" t="s">
        <v>272</v>
      </c>
      <c r="G54" s="89" t="s">
        <v>7</v>
      </c>
      <c r="H54" s="75">
        <v>1</v>
      </c>
      <c r="J54" s="58" t="s">
        <v>272</v>
      </c>
      <c r="O54" s="89" t="s">
        <v>177</v>
      </c>
      <c r="P54" s="75">
        <v>1</v>
      </c>
    </row>
    <row r="55" spans="2:16" hidden="1" x14ac:dyDescent="0.25">
      <c r="B55" s="60"/>
      <c r="C55" s="61"/>
      <c r="D55" s="61"/>
      <c r="E55" s="61"/>
      <c r="F55" s="61"/>
      <c r="G55" s="112"/>
      <c r="H55" s="81"/>
      <c r="J55" s="60"/>
      <c r="K55" s="61"/>
      <c r="L55" s="61"/>
      <c r="M55" s="61"/>
      <c r="N55" s="61"/>
      <c r="O55" s="112"/>
      <c r="P55" s="81"/>
    </row>
    <row r="56" spans="2:16" hidden="1" x14ac:dyDescent="0.25">
      <c r="B56" s="58" t="s">
        <v>267</v>
      </c>
      <c r="G56" s="75"/>
      <c r="H56" s="76"/>
      <c r="J56" s="58" t="s">
        <v>267</v>
      </c>
      <c r="O56" s="75"/>
      <c r="P56" s="76"/>
    </row>
    <row r="57" spans="2:16" hidden="1" x14ac:dyDescent="0.25">
      <c r="B57" s="58" t="s">
        <v>268</v>
      </c>
      <c r="G57" s="89" t="s">
        <v>7</v>
      </c>
      <c r="H57" s="75">
        <v>1</v>
      </c>
      <c r="J57" s="58" t="s">
        <v>268</v>
      </c>
      <c r="O57" s="89" t="s">
        <v>372</v>
      </c>
      <c r="P57" s="75">
        <f>0.9/400</f>
        <v>2.2500000000000003E-3</v>
      </c>
    </row>
    <row r="58" spans="2:16" hidden="1" x14ac:dyDescent="0.25">
      <c r="B58" s="58" t="s">
        <v>3</v>
      </c>
      <c r="G58" s="89" t="s">
        <v>7</v>
      </c>
      <c r="H58" s="75">
        <v>1</v>
      </c>
      <c r="J58" s="58" t="s">
        <v>3</v>
      </c>
      <c r="O58" s="89" t="s">
        <v>372</v>
      </c>
      <c r="P58" s="75">
        <f>0.9/400</f>
        <v>2.2500000000000003E-3</v>
      </c>
    </row>
    <row r="59" spans="2:16" hidden="1" x14ac:dyDescent="0.25">
      <c r="B59" s="58" t="s">
        <v>2</v>
      </c>
      <c r="G59" s="89" t="s">
        <v>7</v>
      </c>
      <c r="H59" s="75">
        <v>1</v>
      </c>
      <c r="J59" s="58" t="s">
        <v>2</v>
      </c>
      <c r="O59" s="89" t="s">
        <v>372</v>
      </c>
      <c r="P59" s="75">
        <f>0.9/400</f>
        <v>2.2500000000000003E-3</v>
      </c>
    </row>
    <row r="60" spans="2:16" hidden="1" x14ac:dyDescent="0.25">
      <c r="B60" s="58" t="s">
        <v>273</v>
      </c>
      <c r="G60" s="89" t="s">
        <v>7</v>
      </c>
      <c r="H60" s="75">
        <v>1</v>
      </c>
      <c r="J60" s="58" t="s">
        <v>273</v>
      </c>
      <c r="O60" s="89" t="s">
        <v>372</v>
      </c>
      <c r="P60" s="75">
        <f>0.9/400</f>
        <v>2.2500000000000003E-3</v>
      </c>
    </row>
    <row r="61" spans="2:16" hidden="1" x14ac:dyDescent="0.25">
      <c r="B61" s="58"/>
      <c r="G61" s="75"/>
      <c r="H61" s="76"/>
      <c r="J61" s="58"/>
      <c r="O61" s="75"/>
      <c r="P61" s="76"/>
    </row>
    <row r="62" spans="2:16" hidden="1" x14ac:dyDescent="0.25">
      <c r="B62" s="57" t="s">
        <v>270</v>
      </c>
      <c r="C62" s="35"/>
      <c r="D62" s="35"/>
      <c r="E62" s="35"/>
      <c r="F62" s="35"/>
      <c r="G62" s="70"/>
      <c r="H62" s="65"/>
      <c r="J62" s="57" t="s">
        <v>270</v>
      </c>
      <c r="K62" s="35"/>
      <c r="L62" s="35"/>
      <c r="M62" s="35"/>
      <c r="N62" s="35"/>
      <c r="O62" s="70"/>
      <c r="P62" s="65"/>
    </row>
    <row r="63" spans="2:16" hidden="1" x14ac:dyDescent="0.25">
      <c r="B63" s="58" t="s">
        <v>274</v>
      </c>
      <c r="G63" s="89" t="s">
        <v>7</v>
      </c>
      <c r="H63" s="75">
        <v>1</v>
      </c>
      <c r="J63" s="58" t="s">
        <v>274</v>
      </c>
      <c r="O63" s="89" t="s">
        <v>372</v>
      </c>
      <c r="P63" s="75">
        <f>0.9/400</f>
        <v>2.2500000000000003E-3</v>
      </c>
    </row>
    <row r="64" spans="2:16" hidden="1" x14ac:dyDescent="0.25">
      <c r="B64" s="58" t="s">
        <v>16</v>
      </c>
      <c r="G64" s="89" t="s">
        <v>7</v>
      </c>
      <c r="H64" s="75">
        <v>1</v>
      </c>
      <c r="J64" s="58" t="s">
        <v>16</v>
      </c>
      <c r="O64" s="89" t="s">
        <v>372</v>
      </c>
      <c r="P64" s="75">
        <f>0.9/400</f>
        <v>2.2500000000000003E-3</v>
      </c>
    </row>
    <row r="65" spans="2:16" hidden="1" x14ac:dyDescent="0.25">
      <c r="B65" s="58" t="s">
        <v>275</v>
      </c>
      <c r="G65" s="89" t="s">
        <v>7</v>
      </c>
      <c r="H65" s="75">
        <v>1</v>
      </c>
      <c r="J65" s="58" t="s">
        <v>275</v>
      </c>
      <c r="O65" s="89" t="s">
        <v>372</v>
      </c>
      <c r="P65" s="75">
        <f>0.9/400</f>
        <v>2.2500000000000003E-3</v>
      </c>
    </row>
    <row r="66" spans="2:16" hidden="1" x14ac:dyDescent="0.25">
      <c r="B66" s="60"/>
      <c r="C66" s="61"/>
      <c r="D66" s="61"/>
      <c r="E66" s="61"/>
      <c r="F66" s="61"/>
      <c r="G66" s="81"/>
      <c r="H66" s="82"/>
      <c r="J66" s="60"/>
      <c r="K66" s="61"/>
      <c r="L66" s="61"/>
      <c r="M66" s="61"/>
      <c r="N66" s="61"/>
      <c r="O66" s="81"/>
      <c r="P66" s="82"/>
    </row>
    <row r="67" spans="2:16" hidden="1" x14ac:dyDescent="0.25">
      <c r="B67" s="57" t="s">
        <v>271</v>
      </c>
      <c r="C67" s="35"/>
      <c r="D67" s="35"/>
      <c r="E67" s="35"/>
      <c r="F67" s="35"/>
      <c r="G67" s="70"/>
      <c r="H67" s="65"/>
      <c r="J67" s="57" t="s">
        <v>271</v>
      </c>
      <c r="K67" s="35"/>
      <c r="L67" s="35"/>
      <c r="M67" s="35"/>
      <c r="N67" s="35"/>
      <c r="O67" s="70"/>
      <c r="P67" s="65"/>
    </row>
    <row r="68" spans="2:16" hidden="1" x14ac:dyDescent="0.25">
      <c r="B68" s="58" t="s">
        <v>276</v>
      </c>
      <c r="G68" s="89" t="s">
        <v>7</v>
      </c>
      <c r="H68" s="75">
        <v>1</v>
      </c>
      <c r="J68" s="58" t="s">
        <v>276</v>
      </c>
      <c r="O68" s="89" t="s">
        <v>177</v>
      </c>
      <c r="P68" s="75">
        <v>1</v>
      </c>
    </row>
    <row r="69" spans="2:16" hidden="1" x14ac:dyDescent="0.25">
      <c r="B69" s="58" t="s">
        <v>277</v>
      </c>
      <c r="G69" s="89" t="s">
        <v>7</v>
      </c>
      <c r="H69" s="75">
        <v>1</v>
      </c>
      <c r="J69" s="58" t="s">
        <v>277</v>
      </c>
      <c r="O69" s="89" t="s">
        <v>177</v>
      </c>
      <c r="P69" s="75">
        <v>1</v>
      </c>
    </row>
    <row r="70" spans="2:16" hidden="1" x14ac:dyDescent="0.25">
      <c r="B70" s="58" t="s">
        <v>278</v>
      </c>
      <c r="G70" s="89" t="s">
        <v>7</v>
      </c>
      <c r="H70" s="75">
        <v>1</v>
      </c>
      <c r="J70" s="58" t="s">
        <v>278</v>
      </c>
      <c r="O70" s="89" t="s">
        <v>177</v>
      </c>
      <c r="P70" s="75">
        <v>1</v>
      </c>
    </row>
    <row r="71" spans="2:16" hidden="1" x14ac:dyDescent="0.25">
      <c r="B71" s="60"/>
      <c r="C71" s="61"/>
      <c r="D71" s="61"/>
      <c r="E71" s="61"/>
      <c r="F71" s="61"/>
      <c r="G71" s="81"/>
      <c r="H71" s="82"/>
      <c r="J71" s="60"/>
      <c r="K71" s="61"/>
      <c r="L71" s="61"/>
      <c r="M71" s="61"/>
      <c r="N71" s="61"/>
      <c r="O71" s="81"/>
      <c r="P71" s="82"/>
    </row>
    <row r="72" spans="2:16" hidden="1" x14ac:dyDescent="0.25">
      <c r="B72" s="57" t="s">
        <v>280</v>
      </c>
      <c r="C72" s="35"/>
      <c r="D72" s="35"/>
      <c r="E72" s="35"/>
      <c r="F72" s="35"/>
      <c r="G72" s="70"/>
      <c r="H72" s="65"/>
      <c r="J72" s="57" t="s">
        <v>280</v>
      </c>
      <c r="K72" s="35"/>
      <c r="L72" s="35"/>
      <c r="M72" s="35"/>
      <c r="N72" s="35"/>
      <c r="O72" s="70"/>
      <c r="P72" s="65"/>
    </row>
    <row r="73" spans="2:16" hidden="1" x14ac:dyDescent="0.25">
      <c r="B73" s="58" t="s">
        <v>279</v>
      </c>
      <c r="G73" s="75"/>
      <c r="H73" s="76">
        <v>0</v>
      </c>
      <c r="J73" s="58" t="s">
        <v>279</v>
      </c>
      <c r="O73" s="75"/>
      <c r="P73" s="76">
        <v>0</v>
      </c>
    </row>
    <row r="74" spans="2:16" hidden="1" x14ac:dyDescent="0.25">
      <c r="B74" s="60"/>
      <c r="C74" s="61"/>
      <c r="D74" s="61"/>
      <c r="E74" s="61"/>
      <c r="F74" s="61"/>
      <c r="G74" s="81"/>
      <c r="H74" s="82"/>
      <c r="J74" s="60"/>
      <c r="K74" s="61"/>
      <c r="L74" s="61"/>
      <c r="M74" s="61"/>
      <c r="N74" s="61"/>
      <c r="O74" s="81"/>
      <c r="P74" s="82"/>
    </row>
    <row r="75" spans="2:16" hidden="1" x14ac:dyDescent="0.25">
      <c r="B75" s="57" t="s">
        <v>281</v>
      </c>
      <c r="C75" s="35"/>
      <c r="D75" s="35"/>
      <c r="E75" s="35"/>
      <c r="F75" s="35"/>
      <c r="G75" s="70"/>
      <c r="H75" s="65"/>
      <c r="J75" s="57" t="s">
        <v>281</v>
      </c>
      <c r="K75" s="35"/>
      <c r="L75" s="35"/>
      <c r="M75" s="35"/>
      <c r="N75" s="35"/>
      <c r="O75" s="70"/>
      <c r="P75" s="65"/>
    </row>
    <row r="76" spans="2:16" hidden="1" x14ac:dyDescent="0.25">
      <c r="B76" s="58" t="s">
        <v>282</v>
      </c>
      <c r="G76" s="75"/>
      <c r="H76" s="76">
        <v>0</v>
      </c>
      <c r="J76" s="58" t="s">
        <v>282</v>
      </c>
      <c r="O76" s="75"/>
      <c r="P76" s="76">
        <v>0</v>
      </c>
    </row>
    <row r="77" spans="2:16" hidden="1" x14ac:dyDescent="0.25">
      <c r="B77" s="58" t="s">
        <v>283</v>
      </c>
      <c r="G77" s="89" t="s">
        <v>7</v>
      </c>
      <c r="H77" s="75">
        <v>1</v>
      </c>
      <c r="J77" s="58" t="s">
        <v>283</v>
      </c>
      <c r="O77" s="89" t="s">
        <v>177</v>
      </c>
      <c r="P77" s="75">
        <v>1</v>
      </c>
    </row>
    <row r="78" spans="2:16" hidden="1" x14ac:dyDescent="0.25">
      <c r="B78" s="58" t="s">
        <v>284</v>
      </c>
      <c r="G78" s="89" t="s">
        <v>7</v>
      </c>
      <c r="H78" s="75">
        <v>1</v>
      </c>
      <c r="J78" s="58" t="s">
        <v>284</v>
      </c>
      <c r="O78" s="89" t="s">
        <v>177</v>
      </c>
      <c r="P78" s="75">
        <v>1</v>
      </c>
    </row>
    <row r="79" spans="2:16" hidden="1" x14ac:dyDescent="0.25">
      <c r="B79" s="58" t="s">
        <v>285</v>
      </c>
      <c r="G79" s="89" t="s">
        <v>7</v>
      </c>
      <c r="H79" s="75">
        <v>1</v>
      </c>
      <c r="J79" s="58" t="s">
        <v>285</v>
      </c>
      <c r="O79" s="89" t="s">
        <v>177</v>
      </c>
      <c r="P79" s="75">
        <v>1</v>
      </c>
    </row>
    <row r="80" spans="2:16" hidden="1" x14ac:dyDescent="0.25">
      <c r="B80" s="58" t="s">
        <v>286</v>
      </c>
      <c r="G80" s="89"/>
      <c r="H80" s="75">
        <v>0</v>
      </c>
      <c r="J80" s="58" t="s">
        <v>286</v>
      </c>
      <c r="O80" s="75" t="s">
        <v>9</v>
      </c>
      <c r="P80" s="76"/>
    </row>
    <row r="81" spans="2:16" hidden="1" x14ac:dyDescent="0.25">
      <c r="B81" s="58" t="s">
        <v>287</v>
      </c>
      <c r="G81" s="89" t="s">
        <v>7</v>
      </c>
      <c r="H81" s="75">
        <v>1</v>
      </c>
      <c r="J81" s="58" t="s">
        <v>287</v>
      </c>
      <c r="O81" s="75"/>
      <c r="P81" s="76">
        <v>0</v>
      </c>
    </row>
    <row r="82" spans="2:16" hidden="1" x14ac:dyDescent="0.25">
      <c r="B82" s="58" t="s">
        <v>288</v>
      </c>
      <c r="G82" s="89" t="s">
        <v>7</v>
      </c>
      <c r="H82" s="75">
        <v>1</v>
      </c>
      <c r="J82" s="58" t="s">
        <v>288</v>
      </c>
      <c r="O82" s="75" t="s">
        <v>9</v>
      </c>
      <c r="P82" s="76"/>
    </row>
    <row r="83" spans="2:16" hidden="1" x14ac:dyDescent="0.25">
      <c r="B83" s="58" t="s">
        <v>4</v>
      </c>
      <c r="G83" s="89" t="s">
        <v>7</v>
      </c>
      <c r="H83" s="75">
        <v>1</v>
      </c>
      <c r="J83" s="58" t="s">
        <v>4</v>
      </c>
      <c r="O83" s="89" t="s">
        <v>177</v>
      </c>
      <c r="P83" s="75">
        <v>1</v>
      </c>
    </row>
    <row r="84" spans="2:16" hidden="1" x14ac:dyDescent="0.25">
      <c r="B84" s="58" t="s">
        <v>320</v>
      </c>
      <c r="G84" s="89" t="s">
        <v>7</v>
      </c>
      <c r="H84" s="75">
        <v>1</v>
      </c>
      <c r="J84" s="58" t="s">
        <v>320</v>
      </c>
      <c r="O84" s="89" t="s">
        <v>372</v>
      </c>
      <c r="P84" s="75">
        <f>0.9/400</f>
        <v>2.2500000000000003E-3</v>
      </c>
    </row>
    <row r="85" spans="2:16" hidden="1" x14ac:dyDescent="0.25">
      <c r="B85" s="60"/>
      <c r="C85" s="61"/>
      <c r="D85" s="61"/>
      <c r="E85" s="61"/>
      <c r="F85" s="61"/>
      <c r="G85" s="81"/>
      <c r="H85" s="82"/>
      <c r="J85" s="60"/>
      <c r="K85" s="61"/>
      <c r="L85" s="61"/>
      <c r="M85" s="61"/>
      <c r="N85" s="61"/>
      <c r="O85" s="81"/>
      <c r="P85" s="82"/>
    </row>
    <row r="86" spans="2:16" hidden="1" x14ac:dyDescent="0.25">
      <c r="B86" s="57" t="s">
        <v>289</v>
      </c>
      <c r="C86" s="35"/>
      <c r="D86" s="35"/>
      <c r="E86" s="35"/>
      <c r="F86" s="35"/>
      <c r="G86" s="70"/>
      <c r="H86" s="65"/>
      <c r="J86" s="57" t="s">
        <v>289</v>
      </c>
      <c r="K86" s="35"/>
      <c r="L86" s="35"/>
      <c r="M86" s="35"/>
      <c r="N86" s="35"/>
      <c r="O86" s="70"/>
      <c r="P86" s="65"/>
    </row>
    <row r="87" spans="2:16" hidden="1" x14ac:dyDescent="0.25">
      <c r="B87" s="58" t="s">
        <v>283</v>
      </c>
      <c r="G87" s="89" t="s">
        <v>7</v>
      </c>
      <c r="H87" s="75">
        <v>1</v>
      </c>
      <c r="J87" s="58" t="s">
        <v>283</v>
      </c>
      <c r="O87" s="89" t="s">
        <v>177</v>
      </c>
      <c r="P87" s="75">
        <v>1</v>
      </c>
    </row>
    <row r="88" spans="2:16" hidden="1" x14ac:dyDescent="0.25">
      <c r="B88" s="58" t="s">
        <v>282</v>
      </c>
      <c r="G88" s="89"/>
      <c r="H88" s="75">
        <v>0</v>
      </c>
      <c r="J88" s="58" t="s">
        <v>282</v>
      </c>
      <c r="O88" s="75"/>
      <c r="P88" s="76">
        <v>0</v>
      </c>
    </row>
    <row r="89" spans="2:16" hidden="1" x14ac:dyDescent="0.25">
      <c r="B89" s="58" t="s">
        <v>321</v>
      </c>
      <c r="G89" s="89"/>
      <c r="H89" s="75">
        <v>0</v>
      </c>
      <c r="J89" s="58" t="s">
        <v>321</v>
      </c>
      <c r="O89" s="75"/>
      <c r="P89" s="76">
        <v>0</v>
      </c>
    </row>
    <row r="90" spans="2:16" hidden="1" x14ac:dyDescent="0.25">
      <c r="B90" s="58" t="s">
        <v>288</v>
      </c>
      <c r="G90" s="89" t="s">
        <v>7</v>
      </c>
      <c r="H90" s="75">
        <v>1</v>
      </c>
      <c r="J90" s="58" t="s">
        <v>288</v>
      </c>
      <c r="O90" s="75" t="s">
        <v>9</v>
      </c>
      <c r="P90" s="76"/>
    </row>
    <row r="91" spans="2:16" hidden="1" x14ac:dyDescent="0.25">
      <c r="B91" s="60"/>
      <c r="C91" s="61"/>
      <c r="D91" s="61"/>
      <c r="E91" s="61"/>
      <c r="F91" s="61"/>
      <c r="G91" s="81"/>
      <c r="H91" s="82"/>
      <c r="J91" s="60"/>
      <c r="K91" s="61"/>
      <c r="L91" s="61"/>
      <c r="M91" s="61"/>
      <c r="N91" s="61"/>
      <c r="O91" s="81"/>
      <c r="P91" s="82"/>
    </row>
    <row r="92" spans="2:16" hidden="1" x14ac:dyDescent="0.25">
      <c r="B92" s="57" t="s">
        <v>290</v>
      </c>
      <c r="C92" s="35"/>
      <c r="D92" s="35"/>
      <c r="E92" s="35"/>
      <c r="F92" s="35"/>
      <c r="G92" s="70"/>
      <c r="H92" s="65"/>
      <c r="J92" s="57" t="s">
        <v>290</v>
      </c>
      <c r="K92" s="35"/>
      <c r="L92" s="35"/>
      <c r="M92" s="35"/>
      <c r="N92" s="35"/>
      <c r="O92" s="70"/>
      <c r="P92" s="65"/>
    </row>
    <row r="93" spans="2:16" hidden="1" x14ac:dyDescent="0.25">
      <c r="B93" s="58" t="s">
        <v>263</v>
      </c>
      <c r="G93" s="89" t="s">
        <v>7</v>
      </c>
      <c r="H93" s="75">
        <v>1</v>
      </c>
      <c r="J93" s="58" t="s">
        <v>263</v>
      </c>
      <c r="O93" s="75" t="s">
        <v>9</v>
      </c>
      <c r="P93" s="76"/>
    </row>
    <row r="94" spans="2:16" hidden="1" x14ac:dyDescent="0.25">
      <c r="B94" s="58" t="s">
        <v>317</v>
      </c>
      <c r="G94" s="89" t="s">
        <v>7</v>
      </c>
      <c r="H94" s="75">
        <v>1</v>
      </c>
      <c r="J94" s="58" t="s">
        <v>317</v>
      </c>
      <c r="O94" s="75" t="s">
        <v>9</v>
      </c>
      <c r="P94" s="76"/>
    </row>
    <row r="95" spans="2:16" hidden="1" x14ac:dyDescent="0.25">
      <c r="B95" s="58" t="s">
        <v>318</v>
      </c>
      <c r="G95" s="89" t="s">
        <v>7</v>
      </c>
      <c r="H95" s="75">
        <v>1</v>
      </c>
      <c r="J95" s="58" t="s">
        <v>318</v>
      </c>
      <c r="O95" s="75" t="s">
        <v>9</v>
      </c>
      <c r="P95" s="76"/>
    </row>
    <row r="96" spans="2:16" hidden="1" x14ac:dyDescent="0.25">
      <c r="B96" s="58" t="s">
        <v>319</v>
      </c>
      <c r="G96" s="89" t="s">
        <v>7</v>
      </c>
      <c r="H96" s="75">
        <v>1</v>
      </c>
      <c r="J96" s="58" t="s">
        <v>319</v>
      </c>
      <c r="O96" s="75" t="s">
        <v>9</v>
      </c>
      <c r="P96" s="76"/>
    </row>
    <row r="97" spans="2:16" hidden="1" x14ac:dyDescent="0.25">
      <c r="B97" s="58" t="s">
        <v>322</v>
      </c>
      <c r="G97" s="89" t="s">
        <v>7</v>
      </c>
      <c r="H97" s="75">
        <v>1</v>
      </c>
      <c r="J97" s="58" t="s">
        <v>322</v>
      </c>
      <c r="O97" s="89" t="s">
        <v>177</v>
      </c>
      <c r="P97" s="75">
        <v>1</v>
      </c>
    </row>
    <row r="98" spans="2:16" hidden="1" x14ac:dyDescent="0.25">
      <c r="B98" s="58" t="s">
        <v>291</v>
      </c>
      <c r="G98" s="75"/>
      <c r="H98" s="76">
        <v>0</v>
      </c>
      <c r="J98" s="58" t="s">
        <v>291</v>
      </c>
      <c r="O98" s="75"/>
      <c r="P98" s="76">
        <v>0</v>
      </c>
    </row>
    <row r="99" spans="2:16" hidden="1" x14ac:dyDescent="0.25">
      <c r="B99" s="58" t="s">
        <v>292</v>
      </c>
      <c r="G99" s="89" t="s">
        <v>7</v>
      </c>
      <c r="H99" s="75">
        <v>1</v>
      </c>
      <c r="J99" s="58" t="s">
        <v>292</v>
      </c>
      <c r="O99" s="89" t="s">
        <v>177</v>
      </c>
      <c r="P99" s="75">
        <v>1</v>
      </c>
    </row>
    <row r="100" spans="2:16" hidden="1" x14ac:dyDescent="0.25">
      <c r="B100" s="58" t="s">
        <v>293</v>
      </c>
      <c r="G100" s="89" t="s">
        <v>7</v>
      </c>
      <c r="H100" s="75">
        <v>1</v>
      </c>
      <c r="J100" s="58" t="s">
        <v>293</v>
      </c>
      <c r="O100" s="75" t="s">
        <v>9</v>
      </c>
      <c r="P100" s="76"/>
    </row>
    <row r="101" spans="2:16" hidden="1" x14ac:dyDescent="0.25">
      <c r="B101" s="60"/>
      <c r="C101" s="61"/>
      <c r="D101" s="61"/>
      <c r="E101" s="61"/>
      <c r="F101" s="61"/>
      <c r="G101" s="81"/>
      <c r="H101" s="82"/>
      <c r="J101" s="60"/>
      <c r="K101" s="61"/>
      <c r="L101" s="61"/>
      <c r="M101" s="61"/>
      <c r="N101" s="61"/>
      <c r="O101" s="81"/>
      <c r="P101" s="82"/>
    </row>
    <row r="102" spans="2:16" hidden="1" x14ac:dyDescent="0.25">
      <c r="B102" s="57" t="s">
        <v>294</v>
      </c>
      <c r="C102" s="35"/>
      <c r="D102" s="35"/>
      <c r="E102" s="35"/>
      <c r="F102" s="35"/>
      <c r="G102" s="70"/>
      <c r="H102" s="65"/>
      <c r="J102" s="57" t="s">
        <v>294</v>
      </c>
      <c r="K102" s="35"/>
      <c r="L102" s="35"/>
      <c r="M102" s="35"/>
      <c r="N102" s="35"/>
      <c r="O102" s="70"/>
      <c r="P102" s="65"/>
    </row>
    <row r="103" spans="2:16" hidden="1" x14ac:dyDescent="0.25">
      <c r="B103" s="58" t="s">
        <v>339</v>
      </c>
      <c r="G103" s="75"/>
      <c r="H103" s="76">
        <v>0</v>
      </c>
      <c r="J103" s="58" t="s">
        <v>339</v>
      </c>
      <c r="O103" s="75"/>
      <c r="P103" s="76">
        <v>0</v>
      </c>
    </row>
    <row r="104" spans="2:16" hidden="1" x14ac:dyDescent="0.25">
      <c r="B104" s="58" t="s">
        <v>265</v>
      </c>
      <c r="G104" s="89" t="s">
        <v>7</v>
      </c>
      <c r="H104" s="75">
        <v>1</v>
      </c>
      <c r="J104" s="58" t="s">
        <v>265</v>
      </c>
      <c r="O104" s="75" t="s">
        <v>9</v>
      </c>
      <c r="P104" s="76"/>
    </row>
    <row r="105" spans="2:16" hidden="1" x14ac:dyDescent="0.25">
      <c r="B105" s="58" t="s">
        <v>308</v>
      </c>
      <c r="G105" s="89" t="s">
        <v>7</v>
      </c>
      <c r="H105" s="75">
        <v>1</v>
      </c>
      <c r="J105" s="58" t="s">
        <v>308</v>
      </c>
      <c r="O105" s="75" t="s">
        <v>9</v>
      </c>
      <c r="P105" s="76"/>
    </row>
    <row r="106" spans="2:16" hidden="1" x14ac:dyDescent="0.25">
      <c r="B106" s="58" t="s">
        <v>313</v>
      </c>
      <c r="G106" s="89" t="s">
        <v>7</v>
      </c>
      <c r="H106" s="75">
        <v>1</v>
      </c>
      <c r="J106" s="58" t="s">
        <v>313</v>
      </c>
      <c r="O106" s="75" t="s">
        <v>9</v>
      </c>
      <c r="P106" s="76"/>
    </row>
    <row r="107" spans="2:16" hidden="1" x14ac:dyDescent="0.25">
      <c r="B107" s="58" t="s">
        <v>295</v>
      </c>
      <c r="G107" s="75"/>
      <c r="H107" s="76">
        <v>0</v>
      </c>
      <c r="J107" s="58" t="s">
        <v>295</v>
      </c>
      <c r="O107" s="75"/>
      <c r="P107" s="76">
        <v>0</v>
      </c>
    </row>
    <row r="108" spans="2:16" hidden="1" x14ac:dyDescent="0.25">
      <c r="B108" s="58" t="s">
        <v>296</v>
      </c>
      <c r="G108" s="75"/>
      <c r="H108" s="76">
        <v>0</v>
      </c>
      <c r="J108" s="58" t="s">
        <v>296</v>
      </c>
      <c r="O108" s="75"/>
      <c r="P108" s="76">
        <v>0</v>
      </c>
    </row>
    <row r="109" spans="2:16" hidden="1" x14ac:dyDescent="0.25">
      <c r="B109" s="58" t="s">
        <v>297</v>
      </c>
      <c r="G109" s="75"/>
      <c r="H109" s="76">
        <v>0</v>
      </c>
      <c r="J109" s="58" t="s">
        <v>297</v>
      </c>
      <c r="O109" s="75"/>
      <c r="P109" s="76">
        <v>0</v>
      </c>
    </row>
    <row r="110" spans="2:16" hidden="1" x14ac:dyDescent="0.25">
      <c r="B110" s="58" t="s">
        <v>298</v>
      </c>
      <c r="G110" s="89" t="s">
        <v>7</v>
      </c>
      <c r="H110" s="75">
        <v>1</v>
      </c>
      <c r="J110" s="58" t="s">
        <v>298</v>
      </c>
      <c r="O110" s="75" t="s">
        <v>9</v>
      </c>
      <c r="P110" s="76"/>
    </row>
    <row r="111" spans="2:16" hidden="1" x14ac:dyDescent="0.25">
      <c r="B111" s="58" t="s">
        <v>314</v>
      </c>
      <c r="G111" s="89" t="s">
        <v>7</v>
      </c>
      <c r="H111" s="75">
        <v>1</v>
      </c>
      <c r="J111" s="58" t="s">
        <v>314</v>
      </c>
      <c r="O111" s="75" t="s">
        <v>9</v>
      </c>
      <c r="P111" s="76"/>
    </row>
    <row r="112" spans="2:16" hidden="1" x14ac:dyDescent="0.25">
      <c r="B112" s="58" t="s">
        <v>315</v>
      </c>
      <c r="G112" s="89" t="s">
        <v>7</v>
      </c>
      <c r="H112" s="75">
        <v>1</v>
      </c>
      <c r="J112" s="58" t="s">
        <v>315</v>
      </c>
      <c r="O112" s="75" t="s">
        <v>9</v>
      </c>
      <c r="P112" s="76"/>
    </row>
    <row r="113" spans="2:16" hidden="1" x14ac:dyDescent="0.25">
      <c r="B113" s="58" t="s">
        <v>316</v>
      </c>
      <c r="G113" s="89" t="s">
        <v>7</v>
      </c>
      <c r="H113" s="75">
        <v>1</v>
      </c>
      <c r="J113" s="58" t="s">
        <v>316</v>
      </c>
      <c r="O113" s="75" t="s">
        <v>9</v>
      </c>
      <c r="P113" s="76"/>
    </row>
    <row r="114" spans="2:16" hidden="1" x14ac:dyDescent="0.25">
      <c r="B114" s="58"/>
      <c r="G114" s="75"/>
      <c r="H114" s="76"/>
      <c r="J114" s="58"/>
      <c r="O114" s="75"/>
      <c r="P114" s="76"/>
    </row>
    <row r="115" spans="2:16" hidden="1" x14ac:dyDescent="0.25">
      <c r="B115" s="57" t="s">
        <v>299</v>
      </c>
      <c r="C115" s="35"/>
      <c r="D115" s="35"/>
      <c r="E115" s="35"/>
      <c r="F115" s="35"/>
      <c r="G115" s="70"/>
      <c r="H115" s="65"/>
      <c r="J115" s="57" t="s">
        <v>299</v>
      </c>
      <c r="K115" s="35"/>
      <c r="L115" s="35"/>
      <c r="M115" s="35"/>
      <c r="N115" s="35"/>
      <c r="O115" s="70"/>
      <c r="P115" s="65"/>
    </row>
    <row r="116" spans="2:16" hidden="1" x14ac:dyDescent="0.25">
      <c r="B116" s="58" t="s">
        <v>300</v>
      </c>
      <c r="G116" s="89" t="s">
        <v>7</v>
      </c>
      <c r="H116" s="75">
        <v>1</v>
      </c>
      <c r="J116" s="58" t="s">
        <v>300</v>
      </c>
      <c r="O116" s="75" t="s">
        <v>9</v>
      </c>
      <c r="P116" s="76"/>
    </row>
    <row r="117" spans="2:16" hidden="1" x14ac:dyDescent="0.25">
      <c r="B117" s="58" t="s">
        <v>305</v>
      </c>
      <c r="G117" s="89" t="s">
        <v>7</v>
      </c>
      <c r="H117" s="75">
        <v>1</v>
      </c>
      <c r="J117" s="58" t="s">
        <v>305</v>
      </c>
      <c r="O117" s="75" t="s">
        <v>9</v>
      </c>
      <c r="P117" s="76"/>
    </row>
    <row r="118" spans="2:16" hidden="1" x14ac:dyDescent="0.25">
      <c r="B118" s="58" t="s">
        <v>306</v>
      </c>
      <c r="G118" s="89" t="s">
        <v>7</v>
      </c>
      <c r="H118" s="75">
        <v>1</v>
      </c>
      <c r="J118" s="58" t="s">
        <v>306</v>
      </c>
      <c r="O118" s="75" t="s">
        <v>9</v>
      </c>
      <c r="P118" s="76"/>
    </row>
    <row r="119" spans="2:16" hidden="1" x14ac:dyDescent="0.25">
      <c r="B119" s="58" t="s">
        <v>308</v>
      </c>
      <c r="G119" s="89" t="s">
        <v>7</v>
      </c>
      <c r="H119" s="75">
        <v>1</v>
      </c>
      <c r="J119" s="58" t="s">
        <v>308</v>
      </c>
      <c r="O119" s="75" t="s">
        <v>9</v>
      </c>
      <c r="P119" s="76"/>
    </row>
    <row r="120" spans="2:16" hidden="1" x14ac:dyDescent="0.25">
      <c r="B120" s="58" t="s">
        <v>309</v>
      </c>
      <c r="G120" s="89" t="s">
        <v>7</v>
      </c>
      <c r="H120" s="75">
        <v>1</v>
      </c>
      <c r="J120" s="58" t="s">
        <v>309</v>
      </c>
      <c r="O120" s="75" t="s">
        <v>9</v>
      </c>
      <c r="P120" s="76"/>
    </row>
    <row r="121" spans="2:16" hidden="1" x14ac:dyDescent="0.25">
      <c r="B121" s="58" t="s">
        <v>301</v>
      </c>
      <c r="G121" s="75"/>
      <c r="H121" s="76">
        <v>0</v>
      </c>
      <c r="J121" s="58" t="s">
        <v>301</v>
      </c>
      <c r="O121" s="75"/>
      <c r="P121" s="76">
        <v>0</v>
      </c>
    </row>
    <row r="122" spans="2:16" hidden="1" x14ac:dyDescent="0.25">
      <c r="B122" s="58" t="s">
        <v>310</v>
      </c>
      <c r="G122" s="75"/>
      <c r="H122" s="76">
        <v>0</v>
      </c>
      <c r="J122" s="58" t="s">
        <v>310</v>
      </c>
      <c r="O122" s="75"/>
      <c r="P122" s="76">
        <v>0</v>
      </c>
    </row>
    <row r="123" spans="2:16" hidden="1" x14ac:dyDescent="0.25">
      <c r="B123" s="58" t="s">
        <v>307</v>
      </c>
      <c r="G123" s="89" t="s">
        <v>7</v>
      </c>
      <c r="H123" s="75">
        <v>1</v>
      </c>
      <c r="J123" s="58" t="s">
        <v>307</v>
      </c>
      <c r="O123" s="89" t="s">
        <v>177</v>
      </c>
      <c r="P123" s="75">
        <v>1</v>
      </c>
    </row>
    <row r="124" spans="2:16" hidden="1" x14ac:dyDescent="0.25">
      <c r="B124" s="58" t="s">
        <v>311</v>
      </c>
      <c r="G124" s="89" t="s">
        <v>7</v>
      </c>
      <c r="H124" s="75">
        <v>1</v>
      </c>
      <c r="J124" s="58" t="s">
        <v>311</v>
      </c>
      <c r="O124" s="89" t="s">
        <v>177</v>
      </c>
      <c r="P124" s="75">
        <v>1</v>
      </c>
    </row>
    <row r="125" spans="2:16" hidden="1" x14ac:dyDescent="0.25">
      <c r="B125" s="58" t="s">
        <v>312</v>
      </c>
      <c r="G125" s="89" t="s">
        <v>7</v>
      </c>
      <c r="H125" s="75">
        <v>1</v>
      </c>
      <c r="J125" s="58" t="s">
        <v>312</v>
      </c>
      <c r="O125" s="89" t="s">
        <v>177</v>
      </c>
      <c r="P125" s="75">
        <v>1</v>
      </c>
    </row>
    <row r="126" spans="2:16" hidden="1" x14ac:dyDescent="0.25">
      <c r="B126" s="60"/>
      <c r="C126" s="61"/>
      <c r="D126" s="61"/>
      <c r="E126" s="61"/>
      <c r="F126" s="61"/>
      <c r="G126" s="81"/>
      <c r="H126" s="82"/>
      <c r="J126" s="60"/>
      <c r="K126" s="61"/>
      <c r="L126" s="61"/>
      <c r="M126" s="61"/>
      <c r="N126" s="61"/>
      <c r="O126" s="81"/>
      <c r="P126" s="82"/>
    </row>
    <row r="127" spans="2:16" hidden="1" x14ac:dyDescent="0.25">
      <c r="B127" s="57" t="s">
        <v>303</v>
      </c>
      <c r="C127" s="35"/>
      <c r="D127" s="35"/>
      <c r="E127" s="35"/>
      <c r="F127" s="35"/>
      <c r="G127" s="70"/>
      <c r="H127" s="65"/>
      <c r="J127" s="57" t="s">
        <v>303</v>
      </c>
      <c r="K127" s="35"/>
      <c r="L127" s="35"/>
      <c r="M127" s="35"/>
      <c r="N127" s="35"/>
      <c r="O127" s="70"/>
      <c r="P127" s="65"/>
    </row>
    <row r="128" spans="2:16" hidden="1" x14ac:dyDescent="0.25">
      <c r="B128" s="58" t="s">
        <v>323</v>
      </c>
      <c r="G128" s="89" t="s">
        <v>7</v>
      </c>
      <c r="H128" s="75">
        <v>1</v>
      </c>
      <c r="J128" s="58" t="s">
        <v>323</v>
      </c>
      <c r="O128" s="75" t="s">
        <v>9</v>
      </c>
      <c r="P128" s="76"/>
    </row>
    <row r="129" spans="2:16" hidden="1" x14ac:dyDescent="0.25">
      <c r="B129" s="58" t="s">
        <v>371</v>
      </c>
      <c r="G129" s="75"/>
      <c r="H129" s="76">
        <v>0</v>
      </c>
      <c r="J129" s="58" t="s">
        <v>302</v>
      </c>
      <c r="O129" s="75"/>
      <c r="P129" s="76">
        <v>0</v>
      </c>
    </row>
    <row r="130" spans="2:16" hidden="1" x14ac:dyDescent="0.25">
      <c r="B130" s="58" t="s">
        <v>327</v>
      </c>
      <c r="G130" s="89" t="s">
        <v>7</v>
      </c>
      <c r="H130" s="75">
        <v>1</v>
      </c>
      <c r="J130" s="58" t="s">
        <v>327</v>
      </c>
      <c r="O130" s="89" t="s">
        <v>372</v>
      </c>
      <c r="P130" s="75">
        <f>0.9/400</f>
        <v>2.2500000000000003E-3</v>
      </c>
    </row>
    <row r="131" spans="2:16" hidden="1" x14ac:dyDescent="0.25">
      <c r="B131" s="58" t="s">
        <v>328</v>
      </c>
      <c r="G131" s="89" t="s">
        <v>7</v>
      </c>
      <c r="H131" s="75">
        <v>1</v>
      </c>
      <c r="J131" s="58" t="s">
        <v>328</v>
      </c>
      <c r="O131" s="89" t="s">
        <v>372</v>
      </c>
      <c r="P131" s="75">
        <f>0.9/400</f>
        <v>2.2500000000000003E-3</v>
      </c>
    </row>
    <row r="132" spans="2:16" hidden="1" x14ac:dyDescent="0.25">
      <c r="B132" s="58" t="s">
        <v>329</v>
      </c>
      <c r="G132" s="89" t="s">
        <v>7</v>
      </c>
      <c r="H132" s="75">
        <v>1</v>
      </c>
      <c r="J132" s="58" t="s">
        <v>329</v>
      </c>
      <c r="O132" s="89" t="s">
        <v>372</v>
      </c>
      <c r="P132" s="75">
        <f>0.7/400</f>
        <v>1.7499999999999998E-3</v>
      </c>
    </row>
    <row r="133" spans="2:16" hidden="1" x14ac:dyDescent="0.25">
      <c r="B133" s="58" t="s">
        <v>330</v>
      </c>
      <c r="G133" s="75"/>
      <c r="H133" s="76">
        <v>0</v>
      </c>
      <c r="J133" s="58" t="s">
        <v>330</v>
      </c>
      <c r="O133" s="75"/>
      <c r="P133" s="75">
        <v>0</v>
      </c>
    </row>
    <row r="134" spans="2:16" hidden="1" x14ac:dyDescent="0.25">
      <c r="B134" s="58" t="s">
        <v>331</v>
      </c>
      <c r="G134" s="75"/>
      <c r="H134" s="76">
        <v>0</v>
      </c>
      <c r="J134" s="58" t="s">
        <v>331</v>
      </c>
      <c r="O134" s="75"/>
      <c r="P134" s="75">
        <v>0</v>
      </c>
    </row>
    <row r="135" spans="2:16" hidden="1" x14ac:dyDescent="0.25">
      <c r="B135" s="58" t="s">
        <v>332</v>
      </c>
      <c r="G135" s="75"/>
      <c r="H135" s="76">
        <v>0</v>
      </c>
      <c r="J135" s="58" t="s">
        <v>332</v>
      </c>
      <c r="O135" s="75"/>
      <c r="P135" s="75">
        <v>0</v>
      </c>
    </row>
    <row r="136" spans="2:16" hidden="1" x14ac:dyDescent="0.25">
      <c r="B136" s="58" t="s">
        <v>333</v>
      </c>
      <c r="G136" s="89" t="s">
        <v>7</v>
      </c>
      <c r="H136" s="75">
        <v>1</v>
      </c>
      <c r="J136" s="58" t="s">
        <v>333</v>
      </c>
      <c r="O136" s="89" t="s">
        <v>372</v>
      </c>
      <c r="P136" s="75">
        <f>0.7/400</f>
        <v>1.7499999999999998E-3</v>
      </c>
    </row>
    <row r="137" spans="2:16" hidden="1" x14ac:dyDescent="0.25">
      <c r="B137" s="58" t="s">
        <v>334</v>
      </c>
      <c r="G137" s="89" t="s">
        <v>7</v>
      </c>
      <c r="H137" s="75">
        <v>1</v>
      </c>
      <c r="J137" s="58" t="s">
        <v>334</v>
      </c>
      <c r="O137" s="89" t="s">
        <v>372</v>
      </c>
      <c r="P137" s="75">
        <f>0.7/400</f>
        <v>1.7499999999999998E-3</v>
      </c>
    </row>
    <row r="138" spans="2:16" hidden="1" x14ac:dyDescent="0.25">
      <c r="B138" s="60"/>
      <c r="C138" s="61"/>
      <c r="D138" s="61"/>
      <c r="E138" s="61"/>
      <c r="F138" s="61"/>
      <c r="G138" s="81"/>
      <c r="H138" s="82"/>
      <c r="J138" s="60"/>
      <c r="K138" s="61"/>
      <c r="L138" s="61"/>
      <c r="M138" s="61"/>
      <c r="N138" s="61"/>
      <c r="O138" s="81"/>
      <c r="P138" s="82"/>
    </row>
    <row r="139" spans="2:16" hidden="1" x14ac:dyDescent="0.25">
      <c r="B139" s="58" t="s">
        <v>304</v>
      </c>
      <c r="G139" s="75"/>
      <c r="H139" s="76"/>
      <c r="J139" s="58" t="s">
        <v>304</v>
      </c>
      <c r="O139" s="75"/>
      <c r="P139" s="76"/>
    </row>
    <row r="140" spans="2:16" hidden="1" x14ac:dyDescent="0.25">
      <c r="B140" s="58" t="s">
        <v>335</v>
      </c>
      <c r="G140" s="89" t="s">
        <v>7</v>
      </c>
      <c r="H140" s="75">
        <v>1</v>
      </c>
      <c r="J140" s="58" t="s">
        <v>335</v>
      </c>
      <c r="O140" s="75" t="s">
        <v>9</v>
      </c>
      <c r="P140" s="76"/>
    </row>
    <row r="141" spans="2:16" hidden="1" x14ac:dyDescent="0.25">
      <c r="B141" s="58" t="s">
        <v>336</v>
      </c>
      <c r="G141" s="75"/>
      <c r="H141" s="76">
        <v>0</v>
      </c>
      <c r="J141" s="58" t="s">
        <v>336</v>
      </c>
      <c r="O141" s="75"/>
      <c r="P141" s="76">
        <v>0</v>
      </c>
    </row>
    <row r="142" spans="2:16" hidden="1" x14ac:dyDescent="0.25">
      <c r="B142" s="58" t="s">
        <v>337</v>
      </c>
      <c r="G142" s="89" t="s">
        <v>7</v>
      </c>
      <c r="H142" s="75">
        <v>1</v>
      </c>
      <c r="J142" s="58" t="s">
        <v>337</v>
      </c>
      <c r="O142" s="75" t="s">
        <v>9</v>
      </c>
      <c r="P142" s="76"/>
    </row>
    <row r="143" spans="2:16" hidden="1" x14ac:dyDescent="0.25">
      <c r="B143" s="60"/>
      <c r="C143" s="61"/>
      <c r="D143" s="61"/>
      <c r="E143" s="61"/>
      <c r="F143" s="61"/>
      <c r="G143" s="90"/>
      <c r="H143" s="62"/>
      <c r="J143" s="60"/>
      <c r="K143" s="61"/>
      <c r="L143" s="61"/>
      <c r="M143" s="61"/>
      <c r="N143" s="61"/>
      <c r="O143" s="90"/>
      <c r="P143" s="62"/>
    </row>
    <row r="144" spans="2:16" x14ac:dyDescent="0.25">
      <c r="J144" s="28"/>
      <c r="K144" s="28"/>
    </row>
    <row r="145" spans="10:11" x14ac:dyDescent="0.25">
      <c r="J145" s="28"/>
      <c r="K145" s="28"/>
    </row>
    <row r="146" spans="10:11" x14ac:dyDescent="0.25">
      <c r="J146" s="28"/>
      <c r="K146" s="28"/>
    </row>
    <row r="147" spans="10:11" x14ac:dyDescent="0.25">
      <c r="J147" s="28"/>
      <c r="K147" s="28"/>
    </row>
    <row r="148" spans="10:11" x14ac:dyDescent="0.25">
      <c r="J148" s="28"/>
      <c r="K148" s="28"/>
    </row>
    <row r="149" spans="10:11" x14ac:dyDescent="0.25">
      <c r="J149" s="28"/>
      <c r="K149" s="28"/>
    </row>
    <row r="150" spans="10:11" x14ac:dyDescent="0.25">
      <c r="J150" s="28"/>
      <c r="K150" s="28"/>
    </row>
    <row r="151" spans="10:11" x14ac:dyDescent="0.25">
      <c r="J151" s="28"/>
      <c r="K151" s="28"/>
    </row>
    <row r="152" spans="10:11" x14ac:dyDescent="0.25">
      <c r="J152" s="28"/>
      <c r="K152" s="28"/>
    </row>
    <row r="153" spans="10:11" x14ac:dyDescent="0.25">
      <c r="J153" s="28"/>
      <c r="K153" s="28"/>
    </row>
    <row r="154" spans="10:11" x14ac:dyDescent="0.25">
      <c r="J154" s="28"/>
      <c r="K154" s="28"/>
    </row>
    <row r="155" spans="10:11" x14ac:dyDescent="0.25">
      <c r="J155" s="28"/>
      <c r="K155" s="28"/>
    </row>
    <row r="156" spans="10:11" x14ac:dyDescent="0.25">
      <c r="J156" s="28"/>
      <c r="K156" s="28"/>
    </row>
    <row r="157" spans="10:11" x14ac:dyDescent="0.25">
      <c r="J157" s="28"/>
      <c r="K157" s="28"/>
    </row>
    <row r="158" spans="10:11" x14ac:dyDescent="0.25">
      <c r="J158" s="28"/>
      <c r="K158" s="28"/>
    </row>
    <row r="159" spans="10:11" x14ac:dyDescent="0.25">
      <c r="J159" s="28"/>
      <c r="K159" s="28"/>
    </row>
    <row r="160" spans="10:11" x14ac:dyDescent="0.25">
      <c r="J160" s="28"/>
      <c r="K160" s="28"/>
    </row>
    <row r="161" spans="10:11" x14ac:dyDescent="0.25">
      <c r="J161" s="28"/>
      <c r="K161" s="28"/>
    </row>
    <row r="162" spans="10:11" x14ac:dyDescent="0.25">
      <c r="J162" s="28"/>
      <c r="K162" s="28"/>
    </row>
    <row r="163" spans="10:11" x14ac:dyDescent="0.25">
      <c r="J163" s="28"/>
      <c r="K163" s="28"/>
    </row>
    <row r="164" spans="10:11" x14ac:dyDescent="0.25">
      <c r="J164" s="28"/>
      <c r="K164" s="28"/>
    </row>
  </sheetData>
  <sheetProtection password="CDF4" sheet="1" objects="1" scenarios="1"/>
  <mergeCells count="19">
    <mergeCell ref="I23:J23"/>
    <mergeCell ref="F19:G19"/>
    <mergeCell ref="B23:E24"/>
    <mergeCell ref="A1:I1"/>
    <mergeCell ref="F8:G8"/>
    <mergeCell ref="F9:G9"/>
    <mergeCell ref="F10:G10"/>
    <mergeCell ref="F18:G18"/>
    <mergeCell ref="F11:G11"/>
    <mergeCell ref="F16:G16"/>
    <mergeCell ref="F17:G17"/>
    <mergeCell ref="F23:G23"/>
    <mergeCell ref="H23:H24"/>
    <mergeCell ref="B29:F30"/>
    <mergeCell ref="B49:F49"/>
    <mergeCell ref="J49:N49"/>
    <mergeCell ref="B48:H48"/>
    <mergeCell ref="J48:P48"/>
    <mergeCell ref="B39:E39"/>
  </mergeCells>
  <phoneticPr fontId="3" type="noConversion"/>
  <pageMargins left="0.75" right="0.75" top="1" bottom="1" header="0.5" footer="0.5"/>
  <pageSetup paperSize="9" orientation="portrait" r:id="rId1"/>
  <headerFooter alignWithMargins="0"/>
  <ignoredErrors>
    <ignoredError sqref="A14 A22 A2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311" r:id="rId4" name="Drop Down 23">
              <controlPr defaultSize="0" autoLine="0" autoPict="0">
                <anchor moveWithCells="1">
                  <from>
                    <xdr:col>1</xdr:col>
                    <xdr:colOff>7620</xdr:colOff>
                    <xdr:row>7</xdr:row>
                    <xdr:rowOff>0</xdr:rowOff>
                  </from>
                  <to>
                    <xdr:col>5</xdr:col>
                    <xdr:colOff>0</xdr:colOff>
                    <xdr:row>8</xdr:row>
                    <xdr:rowOff>7620</xdr:rowOff>
                  </to>
                </anchor>
              </controlPr>
            </control>
          </mc:Choice>
        </mc:AlternateContent>
        <mc:AlternateContent xmlns:mc="http://schemas.openxmlformats.org/markup-compatibility/2006">
          <mc:Choice Requires="x14">
            <control shapeId="12312" r:id="rId5" name="Drop Down 24">
              <controlPr defaultSize="0" autoLine="0" autoPict="0">
                <anchor moveWithCells="1">
                  <from>
                    <xdr:col>1</xdr:col>
                    <xdr:colOff>7620</xdr:colOff>
                    <xdr:row>8</xdr:row>
                    <xdr:rowOff>0</xdr:rowOff>
                  </from>
                  <to>
                    <xdr:col>5</xdr:col>
                    <xdr:colOff>0</xdr:colOff>
                    <xdr:row>9</xdr:row>
                    <xdr:rowOff>22860</xdr:rowOff>
                  </to>
                </anchor>
              </controlPr>
            </control>
          </mc:Choice>
        </mc:AlternateContent>
        <mc:AlternateContent xmlns:mc="http://schemas.openxmlformats.org/markup-compatibility/2006">
          <mc:Choice Requires="x14">
            <control shapeId="12313" r:id="rId6" name="Drop Down 25">
              <controlPr defaultSize="0" autoLine="0" autoPict="0">
                <anchor moveWithCells="1">
                  <from>
                    <xdr:col>1</xdr:col>
                    <xdr:colOff>7620</xdr:colOff>
                    <xdr:row>9</xdr:row>
                    <xdr:rowOff>0</xdr:rowOff>
                  </from>
                  <to>
                    <xdr:col>5</xdr:col>
                    <xdr:colOff>0</xdr:colOff>
                    <xdr:row>10</xdr:row>
                    <xdr:rowOff>7620</xdr:rowOff>
                  </to>
                </anchor>
              </controlPr>
            </control>
          </mc:Choice>
        </mc:AlternateContent>
        <mc:AlternateContent xmlns:mc="http://schemas.openxmlformats.org/markup-compatibility/2006">
          <mc:Choice Requires="x14">
            <control shapeId="12314" r:id="rId7" name="Drop Down 26">
              <controlPr defaultSize="0" autoLine="0" autoPict="0">
                <anchor moveWithCells="1">
                  <from>
                    <xdr:col>1</xdr:col>
                    <xdr:colOff>7620</xdr:colOff>
                    <xdr:row>15</xdr:row>
                    <xdr:rowOff>0</xdr:rowOff>
                  </from>
                  <to>
                    <xdr:col>5</xdr:col>
                    <xdr:colOff>22860</xdr:colOff>
                    <xdr:row>16</xdr:row>
                    <xdr:rowOff>7620</xdr:rowOff>
                  </to>
                </anchor>
              </controlPr>
            </control>
          </mc:Choice>
        </mc:AlternateContent>
        <mc:AlternateContent xmlns:mc="http://schemas.openxmlformats.org/markup-compatibility/2006">
          <mc:Choice Requires="x14">
            <control shapeId="12315" r:id="rId8" name="Drop Down 27">
              <controlPr defaultSize="0" autoLine="0" autoPict="0">
                <anchor moveWithCells="1">
                  <from>
                    <xdr:col>1</xdr:col>
                    <xdr:colOff>7620</xdr:colOff>
                    <xdr:row>16</xdr:row>
                    <xdr:rowOff>0</xdr:rowOff>
                  </from>
                  <to>
                    <xdr:col>5</xdr:col>
                    <xdr:colOff>7620</xdr:colOff>
                    <xdr:row>17</xdr:row>
                    <xdr:rowOff>7620</xdr:rowOff>
                  </to>
                </anchor>
              </controlPr>
            </control>
          </mc:Choice>
        </mc:AlternateContent>
        <mc:AlternateContent xmlns:mc="http://schemas.openxmlformats.org/markup-compatibility/2006">
          <mc:Choice Requires="x14">
            <control shapeId="12316" r:id="rId9" name="Drop Down 28">
              <controlPr defaultSize="0" autoLine="0" autoPict="0">
                <anchor moveWithCells="1">
                  <from>
                    <xdr:col>1</xdr:col>
                    <xdr:colOff>7620</xdr:colOff>
                    <xdr:row>17</xdr:row>
                    <xdr:rowOff>0</xdr:rowOff>
                  </from>
                  <to>
                    <xdr:col>5</xdr:col>
                    <xdr:colOff>22860</xdr:colOff>
                    <xdr:row>18</xdr:row>
                    <xdr:rowOff>7620</xdr:rowOff>
                  </to>
                </anchor>
              </controlPr>
            </control>
          </mc:Choice>
        </mc:AlternateContent>
        <mc:AlternateContent xmlns:mc="http://schemas.openxmlformats.org/markup-compatibility/2006">
          <mc:Choice Requires="x14">
            <control shapeId="12318" r:id="rId10" name="Drop Down 30">
              <controlPr defaultSize="0" autoLine="0" autoPict="0">
                <anchor moveWithCells="1">
                  <from>
                    <xdr:col>1</xdr:col>
                    <xdr:colOff>7620</xdr:colOff>
                    <xdr:row>17</xdr:row>
                    <xdr:rowOff>0</xdr:rowOff>
                  </from>
                  <to>
                    <xdr:col>5</xdr:col>
                    <xdr:colOff>0</xdr:colOff>
                    <xdr:row>18</xdr:row>
                    <xdr:rowOff>7620</xdr:rowOff>
                  </to>
                </anchor>
              </controlPr>
            </control>
          </mc:Choice>
        </mc:AlternateContent>
        <mc:AlternateContent xmlns:mc="http://schemas.openxmlformats.org/markup-compatibility/2006">
          <mc:Choice Requires="x14">
            <control shapeId="12319" r:id="rId11" name="Drop Down 31">
              <controlPr defaultSize="0" autoLine="0" autoPict="0">
                <anchor moveWithCells="1">
                  <from>
                    <xdr:col>3</xdr:col>
                    <xdr:colOff>99060</xdr:colOff>
                    <xdr:row>2</xdr:row>
                    <xdr:rowOff>60960</xdr:rowOff>
                  </from>
                  <to>
                    <xdr:col>7</xdr:col>
                    <xdr:colOff>381000</xdr:colOff>
                    <xdr:row>3</xdr:row>
                    <xdr:rowOff>68580</xdr:rowOff>
                  </to>
                </anchor>
              </controlPr>
            </control>
          </mc:Choice>
        </mc:AlternateContent>
        <mc:AlternateContent xmlns:mc="http://schemas.openxmlformats.org/markup-compatibility/2006">
          <mc:Choice Requires="x14">
            <control shapeId="12321" r:id="rId12" name="Button 33">
              <controlPr defaultSize="0" print="0" autoFill="0" autoPict="0" macro="[0]!Roads">
                <anchor moveWithCells="1" sizeWithCells="1">
                  <from>
                    <xdr:col>12</xdr:col>
                    <xdr:colOff>266700</xdr:colOff>
                    <xdr:row>1</xdr:row>
                    <xdr:rowOff>144780</xdr:rowOff>
                  </from>
                  <to>
                    <xdr:col>13</xdr:col>
                    <xdr:colOff>312420</xdr:colOff>
                    <xdr:row>1</xdr:row>
                    <xdr:rowOff>541020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B0A59C1D4033A45BBE420D83D7D7823" ma:contentTypeVersion="0" ma:contentTypeDescription="Create a new document." ma:contentTypeScope="" ma:versionID="ce3af25d937b1c35794a51d4a1ac1aae">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E99DAB-4C37-470D-9AB0-D2055A94322D}">
  <ds:schemaRefs>
    <ds:schemaRef ds:uri="http://schemas.microsoft.com/office/2006/metadata/longProperties"/>
  </ds:schemaRefs>
</ds:datastoreItem>
</file>

<file path=customXml/itemProps2.xml><?xml version="1.0" encoding="utf-8"?>
<ds:datastoreItem xmlns:ds="http://schemas.openxmlformats.org/officeDocument/2006/customXml" ds:itemID="{F3F69286-B7AB-4A8E-A089-78A4AC6FB4FE}">
  <ds:schemaRefs>
    <ds:schemaRef ds:uri="http://schemas.microsoft.com/sharepoint/v3"/>
    <ds:schemaRef ds:uri="3a493a26-741a-42fd-8777-f88520cae55b"/>
    <ds:schemaRef ds:uri="http://www.w3.org/XML/1998/namespace"/>
    <ds:schemaRef ds:uri="http://purl.org/dc/elements/1.1/"/>
    <ds:schemaRef ds:uri="http://purl.org/dc/term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dcf13a8c-8bd3-4ac7-8c19-6244a771e9dd"/>
    <ds:schemaRef ds:uri="http://schemas.microsoft.com/office/infopath/2007/PartnerControls"/>
  </ds:schemaRefs>
</ds:datastoreItem>
</file>

<file path=customXml/itemProps3.xml><?xml version="1.0" encoding="utf-8"?>
<ds:datastoreItem xmlns:ds="http://schemas.openxmlformats.org/officeDocument/2006/customXml" ds:itemID="{C3E1B045-8752-4370-B9CE-3FD4508900CA}">
  <ds:schemaRefs>
    <ds:schemaRef ds:uri="http://schemas.microsoft.com/sharepoint/v3/contenttype/forms"/>
  </ds:schemaRefs>
</ds:datastoreItem>
</file>

<file path=customXml/itemProps4.xml><?xml version="1.0" encoding="utf-8"?>
<ds:datastoreItem xmlns:ds="http://schemas.openxmlformats.org/officeDocument/2006/customXml" ds:itemID="{F1D2F2B6-1662-4870-9D44-5BA82D1F28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Welcome</vt:lpstr>
      <vt:lpstr>Summary</vt:lpstr>
      <vt:lpstr>Sewer</vt:lpstr>
      <vt:lpstr>Water</vt:lpstr>
      <vt:lpstr>Open Space</vt:lpstr>
      <vt:lpstr>Car Parking</vt:lpstr>
      <vt:lpstr>Peds &amp; Bikes</vt:lpstr>
      <vt:lpstr>Roads</vt:lpstr>
      <vt:lpstr>Storm Water</vt:lpstr>
      <vt:lpstr>Waiver 6</vt:lpstr>
      <vt:lpstr>Indexation</vt:lpstr>
      <vt:lpstr>Sheet1</vt:lpstr>
      <vt:lpstr>BALGAL_BEACH__MYSTIC_SANDS___ROLLINGSTONE</vt:lpstr>
      <vt:lpstr>CENTRES_PLANNING_AREA</vt:lpstr>
      <vt:lpstr>INDUSTRIAL_PLANNING_AREA</vt:lpstr>
      <vt:lpstr>OPEN_SPACE___PARK_RECREATIONAL_PLANNING_AREA</vt:lpstr>
      <vt:lpstr>PALUMA</vt:lpstr>
      <vt:lpstr>RESIDENTIAL_PLANNING_AREA</vt:lpstr>
      <vt:lpstr>RIVERWAY__LOAM_ISLAND</vt:lpstr>
      <vt:lpstr>RIVERWAY__PIONEER_PARK</vt:lpstr>
      <vt:lpstr>RURAL_PLANNING_AREA</vt:lpstr>
      <vt:lpstr>SAUNDERS_BEACH</vt:lpstr>
      <vt:lpstr>TOOLAKEA</vt:lpstr>
      <vt:lpstr>TOOMULLA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Darron Irwin</dc:creator>
  <cp:lastModifiedBy>Mark Sulovski</cp:lastModifiedBy>
  <cp:lastPrinted>2008-08-30T06:19:49Z</cp:lastPrinted>
  <dcterms:created xsi:type="dcterms:W3CDTF">2008-08-04T21:17:38Z</dcterms:created>
  <dcterms:modified xsi:type="dcterms:W3CDTF">2024-08-26T23:46:00Z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City Plan Volume">
    <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Adopted Amendment Number">
    <vt:lpwstr/>
  </property>
  <property fmtid="{D5CDD505-2E9C-101B-9397-08002B2CF9AE}" pid="9" name="Resolution Doc Type">
    <vt:lpwstr/>
  </property>
  <property fmtid="{D5CDD505-2E9C-101B-9397-08002B2CF9AE}" pid="10" name="Gazetted Amendment No">
    <vt:lpwstr/>
  </property>
  <property fmtid="{D5CDD505-2E9C-101B-9397-08002B2CF9AE}" pid="11" name="Map Type">
    <vt:lpwstr/>
  </property>
  <property fmtid="{D5CDD505-2E9C-101B-9397-08002B2CF9AE}" pid="12" name="_SourceUrl">
    <vt:lpwstr/>
  </property>
  <property fmtid="{D5CDD505-2E9C-101B-9397-08002B2CF9AE}" pid="13" name="Future Amendment Number">
    <vt:lpwstr/>
  </property>
  <property fmtid="{D5CDD505-2E9C-101B-9397-08002B2CF9AE}" pid="14" name="Resolution">
    <vt:lpwstr/>
  </property>
  <property fmtid="{D5CDD505-2E9C-101B-9397-08002B2CF9AE}" pid="15" name="DWDocAuthor">
    <vt:lpwstr/>
  </property>
  <property fmtid="{D5CDD505-2E9C-101B-9397-08002B2CF9AE}" pid="16" name="DWDocClass">
    <vt:lpwstr/>
  </property>
  <property fmtid="{D5CDD505-2E9C-101B-9397-08002B2CF9AE}" pid="17" name="DWDocClassId">
    <vt:lpwstr/>
  </property>
  <property fmtid="{D5CDD505-2E9C-101B-9397-08002B2CF9AE}" pid="18" name="DWDocPrecis">
    <vt:lpwstr/>
  </property>
  <property fmtid="{D5CDD505-2E9C-101B-9397-08002B2CF9AE}" pid="19" name="DWDocNo">
    <vt:lpwstr/>
  </property>
  <property fmtid="{D5CDD505-2E9C-101B-9397-08002B2CF9AE}" pid="20" name="DWDocSetID">
    <vt:lpwstr/>
  </property>
  <property fmtid="{D5CDD505-2E9C-101B-9397-08002B2CF9AE}" pid="21" name="DWDocType">
    <vt:lpwstr/>
  </property>
  <property fmtid="{D5CDD505-2E9C-101B-9397-08002B2CF9AE}" pid="22" name="DWDocVersion">
    <vt:lpwstr/>
  </property>
  <property fmtid="{D5CDD505-2E9C-101B-9397-08002B2CF9AE}" pid="23" name="_SharedFileIndex">
    <vt:lpwstr/>
  </property>
  <property fmtid="{D5CDD505-2E9C-101B-9397-08002B2CF9AE}" pid="24" name="ContentType">
    <vt:lpwstr>Document</vt:lpwstr>
  </property>
  <property fmtid="{D5CDD505-2E9C-101B-9397-08002B2CF9AE}" pid="25" name="ContentTypeId">
    <vt:lpwstr>0x0101003B0A59C1D4033A45BBE420D83D7D7823</vt:lpwstr>
  </property>
</Properties>
</file>