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8.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A4BDB687-D118-43CD-8107-617AD7868E98}" xr6:coauthVersionLast="47" xr6:coauthVersionMax="47" xr10:uidLastSave="{00000000-0000-0000-0000-000000000000}"/>
  <bookViews>
    <workbookView xWindow="19090" yWindow="-110" windowWidth="19420" windowHeight="10420" tabRatio="688" xr2:uid="{00000000-000D-0000-FFFF-FFFF00000000}"/>
  </bookViews>
  <sheets>
    <sheet name="Welcome" sheetId="8" r:id="rId1"/>
    <sheet name="Summary" sheetId="10" r:id="rId2"/>
    <sheet name="Sewer" sheetId="17" r:id="rId3"/>
    <sheet name="Water" sheetId="12" r:id="rId4"/>
    <sheet name="Park" sheetId="14" r:id="rId5"/>
    <sheet name="Pathways" sheetId="18" r:id="rId6"/>
    <sheet name="Roads" sheetId="16" r:id="rId7"/>
    <sheet name="Storm Water" sheetId="15" r:id="rId8"/>
    <sheet name="SPRP Max" sheetId="23" r:id="rId9"/>
    <sheet name="Amendments" sheetId="2" r:id="rId10"/>
  </sheets>
  <definedNames>
    <definedName name="_xlnm._FilterDatabase" localSheetId="6" hidden="1">Roads!$B$82:$F$151</definedName>
    <definedName name="_xlnm._FilterDatabase" localSheetId="8" hidden="1">'SPRP Max'!$B$203:$M$231</definedName>
    <definedName name="_xlnm.Print_Area" localSheetId="4">Park!$A$1:$K$21</definedName>
    <definedName name="_xlnm.Print_Area" localSheetId="5">Pathways!$A$1:$L$29</definedName>
    <definedName name="_xlnm.Print_Area" localSheetId="6">Roads!$A$1:$M$31</definedName>
    <definedName name="_xlnm.Print_Area" localSheetId="2">Sewer!$A$1:$M$33</definedName>
    <definedName name="_xlnm.Print_Area" localSheetId="8">'SPRP Max'!$A$1:$P$71</definedName>
    <definedName name="_xlnm.Print_Area" localSheetId="7">'Storm Water'!$A$1:$L$26</definedName>
    <definedName name="_xlnm.Print_Area" localSheetId="1">Summary!$A$1:$J$29</definedName>
    <definedName name="_xlnm.Print_Area" localSheetId="3">Water!$A$1:$N$37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AB25" i="10" l="1"/>
  <c r="B2" i="10"/>
  <c r="P117" i="12"/>
  <c r="S117" i="12"/>
  <c r="T117" i="12"/>
  <c r="P118" i="12"/>
  <c r="S118" i="12"/>
  <c r="T118" i="12"/>
  <c r="P119" i="12"/>
  <c r="S119" i="12"/>
  <c r="T119" i="12"/>
  <c r="P120" i="12"/>
  <c r="S120" i="12"/>
  <c r="T120" i="12"/>
  <c r="P121" i="12"/>
  <c r="S121" i="12"/>
  <c r="T121" i="12"/>
  <c r="P122" i="12"/>
  <c r="S122" i="12"/>
  <c r="T122" i="12"/>
  <c r="P123" i="12"/>
  <c r="S123" i="12"/>
  <c r="T123" i="12"/>
  <c r="P124" i="12"/>
  <c r="S124" i="12"/>
  <c r="T124" i="12"/>
  <c r="P125" i="12"/>
  <c r="S125" i="12"/>
  <c r="T125" i="12"/>
  <c r="P126" i="12"/>
  <c r="S126" i="12"/>
  <c r="T126" i="12"/>
  <c r="P127" i="12"/>
  <c r="S127" i="12"/>
  <c r="T127" i="12"/>
  <c r="P128" i="12"/>
  <c r="S128" i="12"/>
  <c r="T128" i="12"/>
  <c r="P129" i="12"/>
  <c r="S129" i="12"/>
  <c r="T129" i="12"/>
  <c r="P130" i="12"/>
  <c r="S130" i="12"/>
  <c r="T130" i="12"/>
  <c r="P131" i="12"/>
  <c r="S131" i="12"/>
  <c r="T131" i="12"/>
  <c r="P132" i="12"/>
  <c r="S132" i="12"/>
  <c r="T132" i="12"/>
  <c r="P133" i="12"/>
  <c r="S133" i="12"/>
  <c r="T133" i="12"/>
  <c r="P134" i="12"/>
  <c r="S134" i="12"/>
  <c r="T134" i="12"/>
  <c r="P135" i="12"/>
  <c r="S135" i="12"/>
  <c r="T135" i="12"/>
  <c r="P136" i="12"/>
  <c r="S136" i="12"/>
  <c r="T136" i="12"/>
  <c r="F27" i="12"/>
  <c r="I27" i="12" s="1"/>
  <c r="J27" i="12" s="1"/>
  <c r="F28" i="12"/>
  <c r="I28" i="12"/>
  <c r="J28" i="12"/>
  <c r="F26" i="12"/>
  <c r="I26" i="12" s="1"/>
  <c r="J26" i="12" s="1"/>
  <c r="J30" i="12" s="1"/>
  <c r="F17" i="12"/>
  <c r="I17" i="12" s="1"/>
  <c r="J17" i="12" s="1"/>
  <c r="F18" i="12"/>
  <c r="I18" i="12" s="1"/>
  <c r="J18" i="12" s="1"/>
  <c r="F19" i="12"/>
  <c r="I19" i="12"/>
  <c r="J19" i="12"/>
  <c r="F20" i="12"/>
  <c r="I20" i="12" s="1"/>
  <c r="J20" i="12" s="1"/>
  <c r="F16" i="12"/>
  <c r="I16" i="12" s="1"/>
  <c r="J16" i="12" s="1"/>
  <c r="E16" i="14"/>
  <c r="B16" i="14"/>
  <c r="G23" i="10" s="1"/>
  <c r="I12" i="14"/>
  <c r="J12" i="14" s="1"/>
  <c r="F25" i="23"/>
  <c r="K25" i="23"/>
  <c r="L25" i="23" s="1"/>
  <c r="K26" i="23"/>
  <c r="L26" i="23" s="1"/>
  <c r="K27" i="23"/>
  <c r="L27" i="23" s="1"/>
  <c r="K28" i="23"/>
  <c r="L28" i="23" s="1"/>
  <c r="K29" i="23"/>
  <c r="L29" i="23" s="1"/>
  <c r="K13" i="23"/>
  <c r="L13" i="23" s="1"/>
  <c r="K14" i="23"/>
  <c r="L14" i="23" s="1"/>
  <c r="K15" i="23"/>
  <c r="L15" i="23" s="1"/>
  <c r="K16" i="23"/>
  <c r="L16" i="23" s="1"/>
  <c r="O13" i="23"/>
  <c r="P13" i="23" s="1"/>
  <c r="O14" i="23"/>
  <c r="P14" i="23" s="1"/>
  <c r="O15" i="23"/>
  <c r="P15" i="23" s="1"/>
  <c r="O16" i="23"/>
  <c r="P16" i="23" s="1"/>
  <c r="F56" i="23"/>
  <c r="K56" i="23"/>
  <c r="L56" i="23" s="1"/>
  <c r="K57" i="23"/>
  <c r="L57" i="23" s="1"/>
  <c r="K58" i="23"/>
  <c r="L58" i="23" s="1"/>
  <c r="K59" i="23"/>
  <c r="L59" i="23" s="1"/>
  <c r="F42" i="23"/>
  <c r="K42" i="23"/>
  <c r="L42" i="23" s="1"/>
  <c r="O43" i="23"/>
  <c r="P43" i="23" s="1"/>
  <c r="O44" i="23"/>
  <c r="P44" i="23" s="1"/>
  <c r="O45" i="23"/>
  <c r="P45" i="23" s="1"/>
  <c r="O46" i="23"/>
  <c r="P46" i="23" s="1"/>
  <c r="K43" i="23"/>
  <c r="L43" i="23" s="1"/>
  <c r="K44" i="23"/>
  <c r="L44" i="23" s="1"/>
  <c r="K45" i="23"/>
  <c r="L45" i="23" s="1"/>
  <c r="K46" i="23"/>
  <c r="L46" i="23" s="1"/>
  <c r="F25" i="17"/>
  <c r="I25" i="17" s="1"/>
  <c r="J25" i="17" s="1"/>
  <c r="J28" i="17" s="1"/>
  <c r="F26" i="17"/>
  <c r="I26" i="17" s="1"/>
  <c r="J26" i="17" s="1"/>
  <c r="F24" i="17"/>
  <c r="I24" i="17"/>
  <c r="J24" i="17"/>
  <c r="F15" i="17"/>
  <c r="I15" i="17"/>
  <c r="J15" i="17" s="1"/>
  <c r="F16" i="17"/>
  <c r="I16" i="17" s="1"/>
  <c r="J16" i="17" s="1"/>
  <c r="F17" i="17"/>
  <c r="I17" i="17" s="1"/>
  <c r="J17" i="17" s="1"/>
  <c r="F18" i="17"/>
  <c r="I18" i="17"/>
  <c r="J18" i="17"/>
  <c r="F14" i="17"/>
  <c r="I14" i="17"/>
  <c r="J14" i="17" s="1"/>
  <c r="F57" i="23"/>
  <c r="F58" i="23"/>
  <c r="F59" i="23"/>
  <c r="F60" i="23"/>
  <c r="K60" i="23"/>
  <c r="L60" i="23" s="1"/>
  <c r="G265" i="23"/>
  <c r="F44" i="23"/>
  <c r="F43" i="23"/>
  <c r="F45" i="23"/>
  <c r="F46" i="23"/>
  <c r="F12" i="23"/>
  <c r="C5" i="23" s="1"/>
  <c r="M12" i="23"/>
  <c r="F13" i="23"/>
  <c r="F14" i="23"/>
  <c r="F15" i="23"/>
  <c r="F16" i="23"/>
  <c r="F26" i="23"/>
  <c r="G267" i="23"/>
  <c r="F27" i="23"/>
  <c r="F28" i="23"/>
  <c r="F29" i="23"/>
  <c r="M13" i="23"/>
  <c r="M14" i="23"/>
  <c r="M15" i="23"/>
  <c r="M16" i="23"/>
  <c r="F246" i="23"/>
  <c r="I246" i="23"/>
  <c r="I239" i="23"/>
  <c r="I240" i="23"/>
  <c r="I241" i="23"/>
  <c r="I242" i="23"/>
  <c r="I243" i="23"/>
  <c r="I244" i="23"/>
  <c r="I245" i="23"/>
  <c r="I247" i="23"/>
  <c r="I248" i="23"/>
  <c r="I249" i="23"/>
  <c r="I250" i="23"/>
  <c r="I251" i="23"/>
  <c r="F239" i="23"/>
  <c r="F240" i="23"/>
  <c r="F241" i="23"/>
  <c r="F242" i="23"/>
  <c r="F243" i="23"/>
  <c r="F244" i="23"/>
  <c r="F245" i="23"/>
  <c r="F247" i="23"/>
  <c r="F248" i="23"/>
  <c r="F249" i="23"/>
  <c r="F250" i="23"/>
  <c r="F251" i="23"/>
  <c r="AD124" i="17"/>
  <c r="AC124" i="17"/>
  <c r="Z124" i="17"/>
  <c r="AD123" i="17"/>
  <c r="AC123" i="17"/>
  <c r="Z123" i="17"/>
  <c r="AD122" i="17"/>
  <c r="AC122" i="17"/>
  <c r="Z122" i="17"/>
  <c r="AD121" i="17"/>
  <c r="AC121" i="17"/>
  <c r="Z121" i="17"/>
  <c r="AD120" i="17"/>
  <c r="AC120" i="17"/>
  <c r="Z120" i="17"/>
  <c r="AD119" i="17"/>
  <c r="AC119" i="17"/>
  <c r="Z119" i="17"/>
  <c r="AD118" i="17"/>
  <c r="AC118" i="17"/>
  <c r="Z118" i="17"/>
  <c r="AD117" i="17"/>
  <c r="AC117" i="17"/>
  <c r="Z117" i="17"/>
  <c r="AD116" i="17"/>
  <c r="AC116" i="17"/>
  <c r="Z116" i="17"/>
  <c r="AD115" i="17"/>
  <c r="AC115" i="17"/>
  <c r="Z115" i="17"/>
  <c r="AD114" i="17"/>
  <c r="AC114" i="17"/>
  <c r="Z114" i="17"/>
  <c r="AD113" i="17"/>
  <c r="AC113" i="17"/>
  <c r="Z113" i="17"/>
  <c r="AD112" i="17"/>
  <c r="AC112" i="17"/>
  <c r="Z112" i="17"/>
  <c r="AD111" i="17"/>
  <c r="AC111" i="17"/>
  <c r="Z111" i="17"/>
  <c r="AD110" i="17"/>
  <c r="AC110" i="17"/>
  <c r="Z110" i="17"/>
  <c r="AD109" i="17"/>
  <c r="AC109" i="17"/>
  <c r="Z109" i="17"/>
  <c r="AD108" i="17"/>
  <c r="AC108" i="17"/>
  <c r="Z108" i="17"/>
  <c r="AD107" i="17"/>
  <c r="AC107" i="17"/>
  <c r="Z107" i="17"/>
  <c r="AD106" i="17"/>
  <c r="AC106" i="17"/>
  <c r="Z106" i="17"/>
  <c r="AD105" i="17"/>
  <c r="AC105" i="17"/>
  <c r="Z105" i="17"/>
  <c r="AD104" i="17"/>
  <c r="AC104" i="17"/>
  <c r="Z104" i="17"/>
  <c r="AD103" i="17"/>
  <c r="AC103" i="17"/>
  <c r="Z103" i="17"/>
  <c r="AD102" i="17"/>
  <c r="AC102" i="17"/>
  <c r="Z102" i="17"/>
  <c r="AD101" i="17"/>
  <c r="AC101" i="17"/>
  <c r="Z101" i="17"/>
  <c r="AD100" i="17"/>
  <c r="AC100" i="17"/>
  <c r="Z100" i="17"/>
  <c r="AD99" i="17"/>
  <c r="AC99" i="17"/>
  <c r="Z99" i="17"/>
  <c r="AD98" i="17"/>
  <c r="AC98" i="17"/>
  <c r="Z98" i="17"/>
  <c r="AD97" i="17"/>
  <c r="AC97" i="17"/>
  <c r="Z97" i="17"/>
  <c r="AD96" i="17"/>
  <c r="AC96" i="17"/>
  <c r="Z96" i="17"/>
  <c r="AD95" i="17"/>
  <c r="AC95" i="17"/>
  <c r="Z95" i="17"/>
  <c r="AD94" i="17"/>
  <c r="AC94" i="17"/>
  <c r="Z94" i="17"/>
  <c r="AD93" i="17"/>
  <c r="AC93" i="17"/>
  <c r="Z93" i="17"/>
  <c r="AD92" i="17"/>
  <c r="AC92" i="17"/>
  <c r="Z92" i="17"/>
  <c r="AD91" i="17"/>
  <c r="AC91" i="17"/>
  <c r="Z91" i="17"/>
  <c r="AD90" i="17"/>
  <c r="AC90" i="17"/>
  <c r="Z90" i="17"/>
  <c r="AD89" i="17"/>
  <c r="AC89" i="17"/>
  <c r="Z89" i="17"/>
  <c r="AD88" i="17"/>
  <c r="AC88" i="17"/>
  <c r="Z88" i="17"/>
  <c r="AD87" i="17"/>
  <c r="AC87" i="17"/>
  <c r="Z87" i="17"/>
  <c r="AD86" i="17"/>
  <c r="AC86" i="17"/>
  <c r="Z86" i="17"/>
  <c r="AD85" i="17"/>
  <c r="AC85" i="17"/>
  <c r="Z85" i="17"/>
  <c r="AD84" i="17"/>
  <c r="AC84" i="17"/>
  <c r="Z84" i="17"/>
  <c r="AD83" i="17"/>
  <c r="AC83" i="17"/>
  <c r="Z83" i="17"/>
  <c r="AD82" i="17"/>
  <c r="AC82" i="17"/>
  <c r="Z82" i="17"/>
  <c r="AD81" i="17"/>
  <c r="AC81" i="17"/>
  <c r="Z81" i="17"/>
  <c r="AD80" i="17"/>
  <c r="AC80" i="17"/>
  <c r="Z80" i="17"/>
  <c r="AD79" i="17"/>
  <c r="AC79" i="17"/>
  <c r="Z79" i="17"/>
  <c r="AD78" i="17"/>
  <c r="AC78" i="17"/>
  <c r="Z78" i="17"/>
  <c r="AD77" i="17"/>
  <c r="AC77" i="17"/>
  <c r="Z77" i="17"/>
  <c r="AD76" i="17"/>
  <c r="AC76" i="17"/>
  <c r="Z76" i="17"/>
  <c r="AD75" i="17"/>
  <c r="AC75" i="17"/>
  <c r="Z75" i="17"/>
  <c r="AD74" i="17"/>
  <c r="AC74" i="17"/>
  <c r="Z74" i="17"/>
  <c r="AD73" i="17"/>
  <c r="AC73" i="17"/>
  <c r="Z73" i="17"/>
  <c r="AD72" i="17"/>
  <c r="AC72" i="17"/>
  <c r="Z72" i="17"/>
  <c r="AD71" i="17"/>
  <c r="AC71" i="17"/>
  <c r="Z71" i="17"/>
  <c r="AD70" i="17"/>
  <c r="AC70" i="17"/>
  <c r="Z70" i="17"/>
  <c r="AD69" i="17"/>
  <c r="AC69" i="17"/>
  <c r="Z69" i="17"/>
  <c r="J19" i="17"/>
  <c r="J27" i="17"/>
  <c r="S76" i="12"/>
  <c r="T76" i="12"/>
  <c r="S75" i="12"/>
  <c r="T75" i="12"/>
  <c r="J21" i="12"/>
  <c r="J29" i="12"/>
  <c r="F14" i="18"/>
  <c r="I14" i="18"/>
  <c r="J14" i="18" s="1"/>
  <c r="F15" i="18"/>
  <c r="I15" i="18" s="1"/>
  <c r="J15" i="18" s="1"/>
  <c r="F16" i="18"/>
  <c r="I16" i="18"/>
  <c r="J16" i="18"/>
  <c r="F22" i="18"/>
  <c r="E25" i="18" s="1"/>
  <c r="I22" i="18"/>
  <c r="J22" i="18" s="1"/>
  <c r="F23" i="18"/>
  <c r="I23" i="18"/>
  <c r="J23" i="18" s="1"/>
  <c r="F24" i="18"/>
  <c r="I24" i="18" s="1"/>
  <c r="J24" i="18" s="1"/>
  <c r="Q83" i="16"/>
  <c r="E7" i="16"/>
  <c r="D10" i="16" s="1"/>
  <c r="H7" i="16"/>
  <c r="I7" i="16" s="1"/>
  <c r="I11" i="16" s="1"/>
  <c r="R83" i="16"/>
  <c r="Q86" i="16"/>
  <c r="E8" i="16"/>
  <c r="H8" i="16"/>
  <c r="I8" i="16" s="1"/>
  <c r="R86" i="16"/>
  <c r="E9" i="16"/>
  <c r="H9" i="16"/>
  <c r="I9" i="16"/>
  <c r="E15" i="16"/>
  <c r="D18" i="16" s="1"/>
  <c r="H15" i="16"/>
  <c r="I15" i="16" s="1"/>
  <c r="E16" i="16"/>
  <c r="H16" i="16" s="1"/>
  <c r="I16" i="16" s="1"/>
  <c r="E17" i="16"/>
  <c r="H17" i="16" s="1"/>
  <c r="I17" i="16" s="1"/>
  <c r="I7" i="15"/>
  <c r="J7" i="15"/>
  <c r="I8" i="15"/>
  <c r="J8" i="15"/>
  <c r="J10" i="15" s="1"/>
  <c r="I9" i="15"/>
  <c r="J9" i="15"/>
  <c r="I14" i="15"/>
  <c r="J14" i="15"/>
  <c r="I15" i="15"/>
  <c r="J15" i="15" s="1"/>
  <c r="J17" i="15" s="1"/>
  <c r="E26" i="15" s="1"/>
  <c r="I16" i="15"/>
  <c r="J16" i="15"/>
  <c r="L17" i="23"/>
  <c r="P17" i="23"/>
  <c r="G264" i="23"/>
  <c r="L30" i="23"/>
  <c r="P47" i="23"/>
  <c r="L47" i="23"/>
  <c r="L61" i="23"/>
  <c r="K8" i="17"/>
  <c r="L8" i="17" s="1"/>
  <c r="K9" i="17"/>
  <c r="L9" i="17" s="1"/>
  <c r="L8" i="12"/>
  <c r="M8" i="12" s="1"/>
  <c r="L9" i="12"/>
  <c r="M9" i="12" s="1"/>
  <c r="L10" i="12"/>
  <c r="M10" i="12" s="1"/>
  <c r="L11" i="12"/>
  <c r="M11" i="12" s="1"/>
  <c r="I9" i="18"/>
  <c r="J9" i="18" s="1"/>
  <c r="J24" i="16"/>
  <c r="F24" i="16"/>
  <c r="J25" i="16"/>
  <c r="F25" i="16"/>
  <c r="H22" i="15"/>
  <c r="I22" i="15" s="1"/>
  <c r="E22" i="15"/>
  <c r="S87" i="12"/>
  <c r="T87" i="12"/>
  <c r="S78" i="12"/>
  <c r="T78" i="12"/>
  <c r="Q98" i="16"/>
  <c r="R98" i="16"/>
  <c r="Q145" i="16"/>
  <c r="R145" i="16"/>
  <c r="T69" i="15"/>
  <c r="T71" i="15"/>
  <c r="I60" i="23"/>
  <c r="I59" i="23"/>
  <c r="I58" i="23"/>
  <c r="I57" i="23"/>
  <c r="I25" i="23"/>
  <c r="I27" i="23"/>
  <c r="I28" i="23"/>
  <c r="I29" i="23"/>
  <c r="I26" i="23"/>
  <c r="M46" i="23"/>
  <c r="M45" i="23"/>
  <c r="M44" i="23"/>
  <c r="M43" i="23"/>
  <c r="M42" i="23"/>
  <c r="I46" i="23"/>
  <c r="I45" i="23"/>
  <c r="I44" i="23"/>
  <c r="I43" i="23"/>
  <c r="I42" i="23"/>
  <c r="I238" i="23"/>
  <c r="I13" i="23"/>
  <c r="I14" i="23"/>
  <c r="I15" i="23"/>
  <c r="I16" i="23"/>
  <c r="F238" i="23"/>
  <c r="I12" i="23"/>
  <c r="G263" i="23"/>
  <c r="G262" i="23"/>
  <c r="G261" i="23"/>
  <c r="F237" i="23"/>
  <c r="L24" i="16"/>
  <c r="C31" i="16" s="1"/>
  <c r="I27" i="10" s="1"/>
  <c r="J22" i="15"/>
  <c r="C26" i="15" s="1"/>
  <c r="I28" i="10" s="1"/>
  <c r="K9" i="18"/>
  <c r="C29" i="18" s="1"/>
  <c r="I24" i="10" s="1"/>
  <c r="K12" i="14"/>
  <c r="C16" i="14" s="1"/>
  <c r="I23" i="10" s="1"/>
  <c r="N8" i="12"/>
  <c r="C37" i="12" s="1"/>
  <c r="M8" i="17"/>
  <c r="C33" i="17" s="1"/>
  <c r="I16" i="10" s="1"/>
  <c r="B53" i="23"/>
  <c r="B22" i="23"/>
  <c r="H10" i="12"/>
  <c r="F74" i="17"/>
  <c r="F73" i="17"/>
  <c r="F72" i="17"/>
  <c r="F70" i="17"/>
  <c r="F69" i="17"/>
  <c r="F68" i="17"/>
  <c r="AF18" i="17"/>
  <c r="AF17" i="17"/>
  <c r="AF16" i="17"/>
  <c r="AF15" i="17"/>
  <c r="AF14" i="17"/>
  <c r="AG14" i="17"/>
  <c r="S89" i="12"/>
  <c r="V16" i="12"/>
  <c r="V20" i="12"/>
  <c r="V19" i="12"/>
  <c r="V18" i="12"/>
  <c r="V17" i="12"/>
  <c r="J17" i="18"/>
  <c r="J25" i="18"/>
  <c r="I10" i="16"/>
  <c r="I18" i="16"/>
  <c r="T72" i="15"/>
  <c r="W16" i="12"/>
  <c r="M234" i="23"/>
  <c r="B10" i="23"/>
  <c r="B23" i="23" s="1"/>
  <c r="B40" i="23"/>
  <c r="B54" i="23"/>
  <c r="V42" i="23"/>
  <c r="S80" i="12"/>
  <c r="S72" i="12"/>
  <c r="T80" i="12"/>
  <c r="T72" i="12"/>
  <c r="S81" i="12"/>
  <c r="T81" i="12"/>
  <c r="S82" i="12"/>
  <c r="T82" i="12"/>
  <c r="S83" i="12"/>
  <c r="T83" i="12"/>
  <c r="W17" i="12"/>
  <c r="W18" i="12"/>
  <c r="W19" i="12"/>
  <c r="W20" i="12"/>
  <c r="AG15" i="17"/>
  <c r="AG16" i="17"/>
  <c r="AG17" i="17"/>
  <c r="AC68" i="17"/>
  <c r="AD68" i="17"/>
  <c r="AG18" i="17"/>
  <c r="AD66" i="17"/>
  <c r="AC66" i="17"/>
  <c r="Z66" i="17"/>
  <c r="Z68" i="17"/>
  <c r="M24" i="16"/>
  <c r="J26" i="10"/>
  <c r="L25" i="16"/>
  <c r="N83" i="16"/>
  <c r="Q93" i="16"/>
  <c r="R93" i="16"/>
  <c r="Q94" i="16"/>
  <c r="R94" i="16"/>
  <c r="N94" i="16"/>
  <c r="N93" i="16"/>
  <c r="T70" i="15"/>
  <c r="C30" i="16"/>
  <c r="C29" i="16"/>
  <c r="C26" i="10"/>
  <c r="C27" i="10"/>
  <c r="R151" i="16"/>
  <c r="Q151" i="16"/>
  <c r="N151" i="16"/>
  <c r="R150" i="16"/>
  <c r="Q150" i="16"/>
  <c r="N150" i="16"/>
  <c r="R149" i="16"/>
  <c r="Q149" i="16"/>
  <c r="N149" i="16"/>
  <c r="R148" i="16"/>
  <c r="Q148" i="16"/>
  <c r="N148" i="16"/>
  <c r="R147" i="16"/>
  <c r="Q147" i="16"/>
  <c r="N147" i="16"/>
  <c r="R146" i="16"/>
  <c r="Q146" i="16"/>
  <c r="N146" i="16"/>
  <c r="N145" i="16"/>
  <c r="R144" i="16"/>
  <c r="Q144" i="16"/>
  <c r="N144" i="16"/>
  <c r="R143" i="16"/>
  <c r="Q143" i="16"/>
  <c r="N143" i="16"/>
  <c r="R142" i="16"/>
  <c r="Q142" i="16"/>
  <c r="N142" i="16"/>
  <c r="R141" i="16"/>
  <c r="Q141" i="16"/>
  <c r="N141" i="16"/>
  <c r="R140" i="16"/>
  <c r="Q140" i="16"/>
  <c r="N140" i="16"/>
  <c r="R139" i="16"/>
  <c r="Q139" i="16"/>
  <c r="N139" i="16"/>
  <c r="R138" i="16"/>
  <c r="Q138" i="16"/>
  <c r="N138" i="16"/>
  <c r="R137" i="16"/>
  <c r="Q137" i="16"/>
  <c r="N137" i="16"/>
  <c r="R136" i="16"/>
  <c r="Q136" i="16"/>
  <c r="N136" i="16"/>
  <c r="R135" i="16"/>
  <c r="Q135" i="16"/>
  <c r="N135" i="16"/>
  <c r="R134" i="16"/>
  <c r="Q134" i="16"/>
  <c r="N134" i="16"/>
  <c r="R133" i="16"/>
  <c r="Q133" i="16"/>
  <c r="N133" i="16"/>
  <c r="R132" i="16"/>
  <c r="Q132" i="16"/>
  <c r="N132" i="16"/>
  <c r="R131" i="16"/>
  <c r="Q131" i="16"/>
  <c r="N131" i="16"/>
  <c r="R130" i="16"/>
  <c r="Q130" i="16"/>
  <c r="N130" i="16"/>
  <c r="R129" i="16"/>
  <c r="Q129" i="16"/>
  <c r="N129" i="16"/>
  <c r="R128" i="16"/>
  <c r="Q128" i="16"/>
  <c r="N128" i="16"/>
  <c r="R127" i="16"/>
  <c r="Q127" i="16"/>
  <c r="N127" i="16"/>
  <c r="R126" i="16"/>
  <c r="Q126" i="16"/>
  <c r="N126" i="16"/>
  <c r="R125" i="16"/>
  <c r="Q125" i="16"/>
  <c r="N125" i="16"/>
  <c r="R124" i="16"/>
  <c r="Q124" i="16"/>
  <c r="N124" i="16"/>
  <c r="R123" i="16"/>
  <c r="Q123" i="16"/>
  <c r="N123" i="16"/>
  <c r="R122" i="16"/>
  <c r="Q122" i="16"/>
  <c r="N122" i="16"/>
  <c r="R121" i="16"/>
  <c r="Q121" i="16"/>
  <c r="N121" i="16"/>
  <c r="R120" i="16"/>
  <c r="Q120" i="16"/>
  <c r="N120" i="16"/>
  <c r="R119" i="16"/>
  <c r="Q119" i="16"/>
  <c r="N119" i="16"/>
  <c r="R118" i="16"/>
  <c r="Q118" i="16"/>
  <c r="N118" i="16"/>
  <c r="R117" i="16"/>
  <c r="Q117" i="16"/>
  <c r="N117" i="16"/>
  <c r="R116" i="16"/>
  <c r="Q116" i="16"/>
  <c r="N116" i="16"/>
  <c r="R115" i="16"/>
  <c r="Q115" i="16"/>
  <c r="N115" i="16"/>
  <c r="R114" i="16"/>
  <c r="Q114" i="16"/>
  <c r="N114" i="16"/>
  <c r="R113" i="16"/>
  <c r="Q113" i="16"/>
  <c r="N113" i="16"/>
  <c r="R112" i="16"/>
  <c r="Q112" i="16"/>
  <c r="N112" i="16"/>
  <c r="R111" i="16"/>
  <c r="Q111" i="16"/>
  <c r="N111" i="16"/>
  <c r="R110" i="16"/>
  <c r="Q110" i="16"/>
  <c r="N110" i="16"/>
  <c r="R109" i="16"/>
  <c r="Q109" i="16"/>
  <c r="N109" i="16"/>
  <c r="R108" i="16"/>
  <c r="Q108" i="16"/>
  <c r="N108" i="16"/>
  <c r="R107" i="16"/>
  <c r="Q107" i="16"/>
  <c r="N107" i="16"/>
  <c r="R106" i="16"/>
  <c r="Q106" i="16"/>
  <c r="N106" i="16"/>
  <c r="R105" i="16"/>
  <c r="Q105" i="16"/>
  <c r="N105" i="16"/>
  <c r="R104" i="16"/>
  <c r="Q104" i="16"/>
  <c r="N104" i="16"/>
  <c r="R103" i="16"/>
  <c r="Q103" i="16"/>
  <c r="N103" i="16"/>
  <c r="R102" i="16"/>
  <c r="Q102" i="16"/>
  <c r="N102" i="16"/>
  <c r="R101" i="16"/>
  <c r="Q101" i="16"/>
  <c r="N101" i="16"/>
  <c r="R100" i="16"/>
  <c r="Q100" i="16"/>
  <c r="N100" i="16"/>
  <c r="R99" i="16"/>
  <c r="Q99" i="16"/>
  <c r="N99" i="16"/>
  <c r="N98" i="16"/>
  <c r="R97" i="16"/>
  <c r="Q97" i="16"/>
  <c r="N97" i="16"/>
  <c r="R96" i="16"/>
  <c r="Q96" i="16"/>
  <c r="N96" i="16"/>
  <c r="R95" i="16"/>
  <c r="Q95" i="16"/>
  <c r="N95" i="16"/>
  <c r="R92" i="16"/>
  <c r="Q92" i="16"/>
  <c r="N92" i="16"/>
  <c r="R91" i="16"/>
  <c r="Q91" i="16"/>
  <c r="N91" i="16"/>
  <c r="R90" i="16"/>
  <c r="Q90" i="16"/>
  <c r="N90" i="16"/>
  <c r="R89" i="16"/>
  <c r="Q89" i="16"/>
  <c r="N89" i="16"/>
  <c r="R88" i="16"/>
  <c r="Q88" i="16"/>
  <c r="N88" i="16"/>
  <c r="R87" i="16"/>
  <c r="Q87" i="16"/>
  <c r="N87" i="16"/>
  <c r="N86" i="16"/>
  <c r="R85" i="16"/>
  <c r="Q85" i="16"/>
  <c r="N85" i="16"/>
  <c r="R84" i="16"/>
  <c r="Q84" i="16"/>
  <c r="N84" i="16"/>
  <c r="Q81" i="16"/>
  <c r="N81" i="16"/>
  <c r="K23" i="16"/>
  <c r="I14" i="16"/>
  <c r="H14" i="16"/>
  <c r="T73" i="15"/>
  <c r="S73" i="15"/>
  <c r="P73" i="15"/>
  <c r="S72" i="15"/>
  <c r="P72" i="15"/>
  <c r="S71" i="15"/>
  <c r="P71" i="15"/>
  <c r="S70" i="15"/>
  <c r="P70" i="15"/>
  <c r="S69" i="15"/>
  <c r="P69" i="15"/>
  <c r="T67" i="15"/>
  <c r="S67" i="15"/>
  <c r="P67" i="15"/>
  <c r="I21" i="15"/>
  <c r="B20" i="15"/>
  <c r="E16" i="15"/>
  <c r="E15" i="15"/>
  <c r="E14" i="15"/>
  <c r="E9" i="15"/>
  <c r="E8" i="15"/>
  <c r="E7" i="15"/>
  <c r="S73" i="12"/>
  <c r="S74" i="12"/>
  <c r="T74" i="12"/>
  <c r="C21" i="10"/>
  <c r="N10" i="12"/>
  <c r="I9" i="12"/>
  <c r="I10" i="12"/>
  <c r="P73" i="12"/>
  <c r="T73" i="12"/>
  <c r="P74" i="12"/>
  <c r="P75" i="12"/>
  <c r="P76" i="12"/>
  <c r="P77" i="12"/>
  <c r="S77" i="12"/>
  <c r="T77" i="12"/>
  <c r="P78" i="12"/>
  <c r="P79" i="12"/>
  <c r="S79" i="12"/>
  <c r="T79" i="12"/>
  <c r="P80" i="12"/>
  <c r="P81" i="12"/>
  <c r="P82" i="12"/>
  <c r="P83" i="12"/>
  <c r="P84" i="12"/>
  <c r="S84" i="12"/>
  <c r="T84" i="12"/>
  <c r="P85" i="12"/>
  <c r="S85" i="12"/>
  <c r="T85" i="12"/>
  <c r="P86" i="12"/>
  <c r="S86" i="12"/>
  <c r="T86" i="12"/>
  <c r="P87" i="12"/>
  <c r="P88" i="12"/>
  <c r="S88" i="12"/>
  <c r="T88" i="12"/>
  <c r="P89" i="12"/>
  <c r="T89" i="12"/>
  <c r="P90" i="12"/>
  <c r="S90" i="12"/>
  <c r="T90" i="12"/>
  <c r="P91" i="12"/>
  <c r="S91" i="12"/>
  <c r="T91" i="12"/>
  <c r="P92" i="12"/>
  <c r="S92" i="12"/>
  <c r="T92" i="12"/>
  <c r="P93" i="12"/>
  <c r="S93" i="12"/>
  <c r="T93" i="12"/>
  <c r="P94" i="12"/>
  <c r="S94" i="12"/>
  <c r="T94" i="12"/>
  <c r="P95" i="12"/>
  <c r="S95" i="12"/>
  <c r="T95" i="12"/>
  <c r="P96" i="12"/>
  <c r="S96" i="12"/>
  <c r="T96" i="12"/>
  <c r="P97" i="12"/>
  <c r="S97" i="12"/>
  <c r="T97" i="12"/>
  <c r="P98" i="12"/>
  <c r="S98" i="12"/>
  <c r="T98" i="12"/>
  <c r="P99" i="12"/>
  <c r="S99" i="12"/>
  <c r="T99" i="12"/>
  <c r="P100" i="12"/>
  <c r="S100" i="12"/>
  <c r="T100" i="12"/>
  <c r="P101" i="12"/>
  <c r="S101" i="12"/>
  <c r="T101" i="12"/>
  <c r="P102" i="12"/>
  <c r="S102" i="12"/>
  <c r="T102" i="12"/>
  <c r="P103" i="12"/>
  <c r="S103" i="12"/>
  <c r="T103" i="12"/>
  <c r="P104" i="12"/>
  <c r="S104" i="12"/>
  <c r="T104" i="12"/>
  <c r="P105" i="12"/>
  <c r="S105" i="12"/>
  <c r="T105" i="12"/>
  <c r="P106" i="12"/>
  <c r="S106" i="12"/>
  <c r="T106" i="12"/>
  <c r="P107" i="12"/>
  <c r="S107" i="12"/>
  <c r="T107" i="12"/>
  <c r="P108" i="12"/>
  <c r="S108" i="12"/>
  <c r="T108" i="12"/>
  <c r="P109" i="12"/>
  <c r="S109" i="12"/>
  <c r="T109" i="12"/>
  <c r="P110" i="12"/>
  <c r="S110" i="12"/>
  <c r="T110" i="12"/>
  <c r="P111" i="12"/>
  <c r="S111" i="12"/>
  <c r="T111" i="12"/>
  <c r="P112" i="12"/>
  <c r="S112" i="12"/>
  <c r="T112" i="12"/>
  <c r="P113" i="12"/>
  <c r="S113" i="12"/>
  <c r="T113" i="12"/>
  <c r="P114" i="12"/>
  <c r="S114" i="12"/>
  <c r="T114" i="12"/>
  <c r="P115" i="12"/>
  <c r="S115" i="12"/>
  <c r="T115" i="12"/>
  <c r="P116" i="12"/>
  <c r="S116" i="12"/>
  <c r="T116" i="12"/>
  <c r="P72" i="12"/>
  <c r="T70" i="12"/>
  <c r="S70" i="12"/>
  <c r="P70" i="12"/>
  <c r="N11" i="12"/>
  <c r="N9" i="12"/>
  <c r="B28" i="10"/>
  <c r="B25" i="10"/>
  <c r="B24" i="10"/>
  <c r="B23" i="10"/>
  <c r="C22" i="10"/>
  <c r="C20" i="10"/>
  <c r="C19" i="10"/>
  <c r="B18" i="10"/>
  <c r="C17" i="10"/>
  <c r="C16" i="10"/>
  <c r="B15" i="10"/>
  <c r="J8" i="18"/>
  <c r="P70" i="18"/>
  <c r="J21" i="18"/>
  <c r="I21" i="18"/>
  <c r="I11" i="12"/>
  <c r="M7" i="12"/>
  <c r="L7" i="17"/>
  <c r="E19" i="17"/>
  <c r="K12" i="23"/>
  <c r="L12" i="23" s="1"/>
  <c r="O12" i="23"/>
  <c r="P12" i="23" s="1"/>
  <c r="B49" i="23"/>
  <c r="O42" i="23"/>
  <c r="P42" i="23" s="1"/>
  <c r="I56" i="23"/>
  <c r="M25" i="16"/>
  <c r="J27" i="10" s="1"/>
  <c r="B30" i="16" l="1"/>
  <c r="G27" i="10" s="1"/>
  <c r="B29" i="16"/>
  <c r="G26" i="10" s="1"/>
  <c r="J20" i="17"/>
  <c r="I19" i="16"/>
  <c r="E31" i="16" s="1"/>
  <c r="B26" i="15"/>
  <c r="G28" i="10" s="1"/>
  <c r="J26" i="18"/>
  <c r="J22" i="12"/>
  <c r="J18" i="18"/>
  <c r="B29" i="18" s="1"/>
  <c r="G24" i="10" s="1"/>
  <c r="E21" i="12"/>
  <c r="V12" i="23"/>
  <c r="K25" i="16"/>
  <c r="E29" i="12"/>
  <c r="E27" i="17"/>
  <c r="K24" i="16"/>
  <c r="E17" i="18"/>
  <c r="M9" i="17"/>
  <c r="I17" i="10"/>
  <c r="P18" i="23"/>
  <c r="P48" i="23"/>
  <c r="L18" i="23"/>
  <c r="L48" i="23"/>
  <c r="L31" i="23"/>
  <c r="L62" i="23"/>
  <c r="I22" i="10"/>
  <c r="I21" i="10"/>
  <c r="I19" i="10"/>
  <c r="I20" i="10"/>
  <c r="I26" i="10"/>
  <c r="B31" i="16" l="1"/>
  <c r="B33" i="12"/>
  <c r="B36" i="12"/>
  <c r="G22" i="10" s="1"/>
  <c r="F37" i="12"/>
  <c r="B34" i="12"/>
  <c r="G20" i="10" s="1"/>
  <c r="B35" i="12"/>
  <c r="G21" i="10" s="1"/>
  <c r="H29" i="18"/>
  <c r="B32" i="17"/>
  <c r="G17" i="10" s="1"/>
  <c r="B31" i="17"/>
  <c r="B35" i="23"/>
  <c r="B69" i="23" s="1"/>
  <c r="B66" i="23"/>
  <c r="B70" i="23" s="1"/>
  <c r="G19" i="10" l="1"/>
  <c r="B37" i="12"/>
  <c r="G16" i="10"/>
  <c r="B33" i="17"/>
  <c r="B71" i="23"/>
  <c r="G29" i="10" l="1"/>
  <c r="F28" i="10" l="1"/>
  <c r="AA22" i="10"/>
  <c r="AB22" i="10" s="1"/>
  <c r="AA21" i="10"/>
  <c r="AB21" i="10" s="1"/>
  <c r="F21" i="10"/>
  <c r="F19" i="10"/>
  <c r="F23" i="10"/>
  <c r="AA17" i="10"/>
  <c r="AB17" i="10" s="1"/>
  <c r="AA20" i="10"/>
  <c r="AB20" i="10" s="1"/>
  <c r="F22" i="10"/>
  <c r="AA16" i="10"/>
  <c r="AA23" i="10"/>
  <c r="AB23" i="10" s="1"/>
  <c r="F24" i="10"/>
  <c r="AA19" i="10"/>
  <c r="AB19" i="10" s="1"/>
  <c r="F17" i="10"/>
  <c r="AA26" i="10"/>
  <c r="AB26" i="10" s="1"/>
  <c r="F27" i="10"/>
  <c r="F16" i="10"/>
  <c r="F20" i="10"/>
  <c r="AA28" i="10"/>
  <c r="AB28" i="10" s="1"/>
  <c r="AA24" i="10"/>
  <c r="AB24" i="10" s="1"/>
  <c r="AA27" i="10"/>
  <c r="AB27" i="10" s="1"/>
  <c r="F26" i="10"/>
  <c r="F29" i="10" l="1"/>
  <c r="AB16" i="10"/>
  <c r="AA29" i="10"/>
  <c r="AB29" i="10" l="1"/>
  <c r="H16" i="10" s="1"/>
  <c r="H28" i="10" l="1"/>
  <c r="H17" i="10"/>
  <c r="H25" i="10"/>
  <c r="H27" i="10"/>
  <c r="H24" i="10"/>
  <c r="H21" i="10"/>
  <c r="H19" i="10"/>
  <c r="H23" i="10"/>
  <c r="H22" i="10"/>
  <c r="H20" i="10"/>
  <c r="H26" i="10"/>
  <c r="H29" i="10" l="1"/>
</calcChain>
</file>

<file path=xl/sharedStrings.xml><?xml version="1.0" encoding="utf-8"?>
<sst xmlns="http://schemas.openxmlformats.org/spreadsheetml/2006/main" count="1991" uniqueCount="642">
  <si>
    <t>Sector 10a   (Bushland Bch - Bohle Plains)</t>
  </si>
  <si>
    <t>Sector 10b   (Rest of Thuringowa)</t>
  </si>
  <si>
    <t>Display Home/Sales Office</t>
  </si>
  <si>
    <t>Funeral Parlour</t>
  </si>
  <si>
    <t>Home Activity/Home Based Business</t>
  </si>
  <si>
    <t>Industry</t>
  </si>
  <si>
    <t>Aged Person's Accommodation  - Self Contained Dwelling</t>
  </si>
  <si>
    <t>Aged Person's Accommodation  - Hostel Units</t>
  </si>
  <si>
    <t>Aged Person's Accommodation  - Nursing home</t>
  </si>
  <si>
    <t>employee</t>
  </si>
  <si>
    <t>Brothel</t>
  </si>
  <si>
    <t>Car Washing/Cleaning Station</t>
  </si>
  <si>
    <t>Community Care Centre</t>
  </si>
  <si>
    <t>Estate Sales Office</t>
  </si>
  <si>
    <t>Hardware Store</t>
  </si>
  <si>
    <t>Produce Store</t>
  </si>
  <si>
    <t>Relatives Appartment</t>
  </si>
  <si>
    <t>bed room</t>
  </si>
  <si>
    <t>Rural Accommodation Units</t>
  </si>
  <si>
    <t>Rural Dwelling</t>
  </si>
  <si>
    <t>Service Premises</t>
  </si>
  <si>
    <t>Shopping Centre 0 - 10,000m2 GFA</t>
  </si>
  <si>
    <t>Shopping Centre 10,000 - 20,000m2 GFA</t>
  </si>
  <si>
    <t>Shopping Centre 20,000 - 30,000m2 GFA</t>
  </si>
  <si>
    <t>Shopping Centre 30,000 - 40,000m2 GFA</t>
  </si>
  <si>
    <t>Vet Clinic/Vet Hospital</t>
  </si>
  <si>
    <t>Wrecking/Salvage Yard</t>
  </si>
  <si>
    <t>100m² TUA</t>
  </si>
  <si>
    <t>100m² GFA</t>
  </si>
  <si>
    <t>Receipt Code</t>
  </si>
  <si>
    <t>Note</t>
  </si>
  <si>
    <t>RFA = Roofed Floor Area</t>
  </si>
  <si>
    <t>FPA = First Principles Assessment</t>
  </si>
  <si>
    <t>GFA = Gross Floor Area</t>
  </si>
  <si>
    <t>TUA = Total Use Area</t>
  </si>
  <si>
    <t>CON45</t>
  </si>
  <si>
    <t>CON50</t>
  </si>
  <si>
    <t>TCC</t>
  </si>
  <si>
    <t>SCR</t>
  </si>
  <si>
    <t>CON75</t>
  </si>
  <si>
    <t>CON80</t>
  </si>
  <si>
    <t>CON1100a</t>
  </si>
  <si>
    <t>CON1100b</t>
  </si>
  <si>
    <t>CON2100a</t>
  </si>
  <si>
    <t>CON2100b</t>
  </si>
  <si>
    <t>Reciept Code</t>
  </si>
  <si>
    <t>Applicable to the Adopted Infrastructure Charge Resolutions (City of Thuringowa planning scheme)</t>
  </si>
  <si>
    <t>Adopted Infrastructure Charges Regime ( Maximum standard charging regime)</t>
  </si>
  <si>
    <t>Total</t>
  </si>
  <si>
    <t>After the approval of a development application</t>
  </si>
  <si>
    <t>All land use zonings/precincts</t>
  </si>
  <si>
    <t>Retail Plant Nursery</t>
  </si>
  <si>
    <t>Road Freight Depot</t>
  </si>
  <si>
    <t>Service Industry</t>
  </si>
  <si>
    <t>Special Uses</t>
  </si>
  <si>
    <t>Sports and Recreation</t>
  </si>
  <si>
    <t>Spray Painting</t>
  </si>
  <si>
    <t>Undertakers Establishment</t>
  </si>
  <si>
    <r>
      <t>Produce Store &lt; 150m</t>
    </r>
    <r>
      <rPr>
        <sz val="10"/>
        <rFont val="Arial"/>
        <family val="2"/>
      </rPr>
      <t>²</t>
    </r>
    <r>
      <rPr>
        <sz val="10"/>
        <rFont val="Arial"/>
        <family val="2"/>
      </rPr>
      <t xml:space="preserve"> roofed floor area</t>
    </r>
  </si>
  <si>
    <r>
      <t>Produce Store (150m</t>
    </r>
    <r>
      <rPr>
        <sz val="10"/>
        <rFont val="Arial"/>
        <family val="2"/>
      </rPr>
      <t>²</t>
    </r>
    <r>
      <rPr>
        <sz val="10"/>
        <rFont val="Arial"/>
        <family val="2"/>
      </rPr>
      <t xml:space="preserve"> - 300m²roofed floor area)</t>
    </r>
  </si>
  <si>
    <r>
      <t>Produce Store &gt; 300m</t>
    </r>
    <r>
      <rPr>
        <sz val="10"/>
        <rFont val="Arial"/>
        <family val="2"/>
      </rPr>
      <t>²</t>
    </r>
    <r>
      <rPr>
        <sz val="10"/>
        <rFont val="Arial"/>
        <family val="2"/>
      </rPr>
      <t xml:space="preserve"> roofed floor area</t>
    </r>
  </si>
  <si>
    <r>
      <t>Retail Warehouse &lt; 150m</t>
    </r>
    <r>
      <rPr>
        <sz val="10"/>
        <rFont val="Arial"/>
        <family val="2"/>
      </rPr>
      <t>²</t>
    </r>
    <r>
      <rPr>
        <sz val="10"/>
        <rFont val="Arial"/>
        <family val="2"/>
      </rPr>
      <t xml:space="preserve"> roofed floor area</t>
    </r>
  </si>
  <si>
    <r>
      <t>Retail Warehouse (150m</t>
    </r>
    <r>
      <rPr>
        <sz val="10"/>
        <rFont val="Arial"/>
        <family val="2"/>
      </rPr>
      <t>²</t>
    </r>
    <r>
      <rPr>
        <sz val="10"/>
        <rFont val="Arial"/>
        <family val="2"/>
      </rPr>
      <t xml:space="preserve"> - 300m²roofed floor area)</t>
    </r>
  </si>
  <si>
    <r>
      <t>Retail Warehouse &gt; 300m</t>
    </r>
    <r>
      <rPr>
        <sz val="10"/>
        <rFont val="Arial"/>
        <family val="2"/>
      </rPr>
      <t>²</t>
    </r>
    <r>
      <rPr>
        <sz val="10"/>
        <rFont val="Arial"/>
        <family val="2"/>
      </rPr>
      <t xml:space="preserve"> roofed floor area</t>
    </r>
  </si>
  <si>
    <r>
      <t>Service Station &lt; 200m</t>
    </r>
    <r>
      <rPr>
        <sz val="10"/>
        <rFont val="Arial"/>
        <family val="2"/>
      </rPr>
      <t>²</t>
    </r>
    <r>
      <rPr>
        <sz val="10"/>
        <rFont val="Arial"/>
        <family val="2"/>
      </rPr>
      <t xml:space="preserve"> roofed floor area</t>
    </r>
  </si>
  <si>
    <t>service station</t>
  </si>
  <si>
    <r>
      <t>Service Station &gt; 200m</t>
    </r>
    <r>
      <rPr>
        <sz val="10"/>
        <rFont val="Arial"/>
        <family val="2"/>
      </rPr>
      <t>²</t>
    </r>
    <r>
      <rPr>
        <sz val="10"/>
        <rFont val="Arial"/>
        <family val="2"/>
      </rPr>
      <t xml:space="preserve"> roofed floor area</t>
    </r>
  </si>
  <si>
    <r>
      <t>10 + 10/100m</t>
    </r>
    <r>
      <rPr>
        <sz val="10"/>
        <rFont val="Arial"/>
        <family val="2"/>
      </rPr>
      <t>²</t>
    </r>
  </si>
  <si>
    <r>
      <t>Shop &lt; 150m</t>
    </r>
    <r>
      <rPr>
        <sz val="10"/>
        <rFont val="Arial"/>
        <family val="2"/>
      </rPr>
      <t>²</t>
    </r>
    <r>
      <rPr>
        <sz val="10"/>
        <rFont val="Arial"/>
        <family val="2"/>
      </rPr>
      <t xml:space="preserve"> roofed floor area</t>
    </r>
  </si>
  <si>
    <t>shop</t>
  </si>
  <si>
    <r>
      <t>Shop (150m</t>
    </r>
    <r>
      <rPr>
        <sz val="10"/>
        <rFont val="Arial"/>
        <family val="2"/>
      </rPr>
      <t>²</t>
    </r>
    <r>
      <rPr>
        <sz val="10"/>
        <rFont val="Arial"/>
        <family val="2"/>
      </rPr>
      <t xml:space="preserve"> - 300m²roofed floor area)</t>
    </r>
  </si>
  <si>
    <r>
      <t>Shop &gt; 300m</t>
    </r>
    <r>
      <rPr>
        <sz val="10"/>
        <rFont val="Arial"/>
        <family val="2"/>
      </rPr>
      <t>²</t>
    </r>
    <r>
      <rPr>
        <sz val="10"/>
        <rFont val="Arial"/>
        <family val="2"/>
      </rPr>
      <t xml:space="preserve"> roofed floor area</t>
    </r>
  </si>
  <si>
    <r>
      <t>30 + 2.5/150m</t>
    </r>
    <r>
      <rPr>
        <sz val="10"/>
        <rFont val="Arial"/>
        <family val="2"/>
      </rPr>
      <t>²</t>
    </r>
  </si>
  <si>
    <t>2.1</t>
  </si>
  <si>
    <t>Stormwater</t>
  </si>
  <si>
    <t>2.2</t>
  </si>
  <si>
    <t>DEMAND</t>
  </si>
  <si>
    <t>Max. std. charge grouping</t>
  </si>
  <si>
    <t>Rate ($/unit)</t>
  </si>
  <si>
    <t>Fraction impervious (ROL)</t>
  </si>
  <si>
    <t>Use this last line to manually enter undefined, TBA or unlisted land uses</t>
  </si>
  <si>
    <t>Water, sewer, transport, parks, stormwater</t>
  </si>
  <si>
    <t>Non-residential</t>
  </si>
  <si>
    <t>EXISTING USE RIGHTS</t>
  </si>
  <si>
    <t>Commercial (bulk goods)</t>
  </si>
  <si>
    <t>Commercial (office)</t>
  </si>
  <si>
    <t>Commercial (retail)</t>
  </si>
  <si>
    <t>Entertainment</t>
  </si>
  <si>
    <t>Essential services</t>
  </si>
  <si>
    <t>High impact industry</t>
  </si>
  <si>
    <t>High impact rural</t>
  </si>
  <si>
    <t>Low impact rural</t>
  </si>
  <si>
    <t>Minor Uses</t>
  </si>
  <si>
    <t>Table - Non-residential land use definitions (excl. accomodation uses)</t>
  </si>
  <si>
    <t>City Plan definition (QPP definition)</t>
  </si>
  <si>
    <t>Maximum standard charge grouping</t>
  </si>
  <si>
    <t>Agriculture (Intensive horticulture)</t>
  </si>
  <si>
    <t>Agriculture (Permanent plantations)</t>
  </si>
  <si>
    <t>Agriculture (Wholesale nursery)</t>
  </si>
  <si>
    <t>Agriculture (Winery)</t>
  </si>
  <si>
    <t>Animal Husbandry (Animal husbandry)</t>
  </si>
  <si>
    <t>Aquaculture (Aquaculture)</t>
  </si>
  <si>
    <t>Car Park (Car park)</t>
  </si>
  <si>
    <t>Child Care Centre (Child care centre)</t>
  </si>
  <si>
    <t>Education Establishment (Education establishment)</t>
  </si>
  <si>
    <t>Extractive Industry (Extractive industry)</t>
  </si>
  <si>
    <t>Garden Centre (Garden centre)</t>
  </si>
  <si>
    <t>General Industry (High impact industry)</t>
  </si>
  <si>
    <t>General Industry (Low impact industry)</t>
  </si>
  <si>
    <t>General Industry (Medium impact industry)</t>
  </si>
  <si>
    <t>General Industry (Noxious &amp; hazardous industries)</t>
  </si>
  <si>
    <t>General Industry (Research &amp; technology industry)</t>
  </si>
  <si>
    <t>Home Based Business (Home based business)</t>
  </si>
  <si>
    <t>Hospital (Hospital)</t>
  </si>
  <si>
    <t>Hotel (Hotel (non-res. component))</t>
  </si>
  <si>
    <t>Indoor Recreation (Club)</t>
  </si>
  <si>
    <t>Indoor Recreation (Function facility)</t>
  </si>
  <si>
    <t>Indoor Recreation (Indoor sport &amp; recreation facility)</t>
  </si>
  <si>
    <t>Indoor Recreation (Major sport, recreation &amp; entertainment facility)</t>
  </si>
  <si>
    <t>Indoor Recreation (Nightclub)</t>
  </si>
  <si>
    <t>Intensive Animal Husbandry (Intensive animal industries)</t>
  </si>
  <si>
    <t>Landscape Supplies (Bulk landscape supplies)</t>
  </si>
  <si>
    <t>Market (Market)</t>
  </si>
  <si>
    <t>Medical Centre (Health care services)</t>
  </si>
  <si>
    <t>Outdoor Recreation (Outdoor sport &amp; recreation)</t>
  </si>
  <si>
    <t>Restaurant (Food and drink outlet)</t>
  </si>
  <si>
    <t>Roadside Stall (Roadside stall)</t>
  </si>
  <si>
    <t>Sales or Hire Yard (Oudoor sales)</t>
  </si>
  <si>
    <t>Service Station (Service station)</t>
  </si>
  <si>
    <t>Shop (Adult store)</t>
  </si>
  <si>
    <t>Shop (Shop)</t>
  </si>
  <si>
    <t>Showroom (Hardware &amp; trade supplies)</t>
  </si>
  <si>
    <t>Showroom (Showroom)</t>
  </si>
  <si>
    <t>Transport Depot (Service industry)</t>
  </si>
  <si>
    <t>Warehouse (Warehouse)</t>
  </si>
  <si>
    <t>Table - Residential land use definitions (incl. accomodation uses)</t>
  </si>
  <si>
    <t>Caravan Park (Relocatable home park)</t>
  </si>
  <si>
    <t>Caretaker’s Residence (Caretaker's Accommodation)</t>
  </si>
  <si>
    <t>Residential (1 or 2 bedroom)</t>
  </si>
  <si>
    <t>Residential (3 or more bedroom)</t>
  </si>
  <si>
    <t>Dual Occupancy (Dual Occupancy)</t>
  </si>
  <si>
    <t>Hotel (Hotel (res. component))</t>
  </si>
  <si>
    <t>Motel (Short term accomodation)</t>
  </si>
  <si>
    <t>Multiple Dwelling (Multiple dwelling)</t>
  </si>
  <si>
    <t>Outdoor Recreation (Tourist park)</t>
  </si>
  <si>
    <t>Retirement Village (Retirement Facility)</t>
  </si>
  <si>
    <t>Water, sewer, transport, parks</t>
  </si>
  <si>
    <t>Fraction impervious for ROL</t>
  </si>
  <si>
    <t>m2 GFA</t>
  </si>
  <si>
    <t>Transport only</t>
  </si>
  <si>
    <t>Accommodation Building (Hostel)</t>
  </si>
  <si>
    <t>Accommodation Building (Non-resident workforce accommodation)</t>
  </si>
  <si>
    <t>Accommodation Building (Short term accomodation)</t>
  </si>
  <si>
    <t>Agriculture (Cropping)</t>
  </si>
  <si>
    <t>Bed and Breakfast Accommodation (Home based business)</t>
  </si>
  <si>
    <t>Car Wash/Cleaning Station (Low Impact Industry)</t>
  </si>
  <si>
    <t>Tourist Facility (Tourist park)</t>
  </si>
  <si>
    <t>Fast Food Store (Food &amp; drink outlet)</t>
  </si>
  <si>
    <t>Animal Husbandry (Animal keeping)</t>
  </si>
  <si>
    <t>Community Care Centre (Community Residence)</t>
  </si>
  <si>
    <t>Storage Yard/ Lockup Storage Unit (Warehouse)</t>
  </si>
  <si>
    <t>Community Facility (Community use)</t>
  </si>
  <si>
    <t>Dwelling House (Dwelling house)</t>
  </si>
  <si>
    <t>Estate Sales Office (Sales office)</t>
  </si>
  <si>
    <t>Funeral Parlour (Funeral parlour)</t>
  </si>
  <si>
    <t>Indoor Entertainment (Theatre)</t>
  </si>
  <si>
    <t>Indoor Entertainment (Tourist attraction)</t>
  </si>
  <si>
    <t>Community Care Centre (Community care centre)</t>
  </si>
  <si>
    <t>Community Care Centre (Correctional facility)</t>
  </si>
  <si>
    <t>Community Care Centre (Residential care facility)</t>
  </si>
  <si>
    <t>Community Facility (Utility installation)</t>
  </si>
  <si>
    <t>Telecommunications Facilities (Telecommunications facility)</t>
  </si>
  <si>
    <t>Cemetery (Cemetery)</t>
  </si>
  <si>
    <t>Cemetery (Crematorium)</t>
  </si>
  <si>
    <t>Community Facility (Emergency services)</t>
  </si>
  <si>
    <t>Low Impact Telecommunication Facilities (Telecommunications facility)</t>
  </si>
  <si>
    <t>Service Premises (Office)</t>
  </si>
  <si>
    <t>Outdoor Entertainment (Major sport, recreation &amp; entertainment facility)</t>
  </si>
  <si>
    <t>Outdoor Entertainment (Motor sport)</t>
  </si>
  <si>
    <t>Community Facility (Park)</t>
  </si>
  <si>
    <t>Place of Public Worship (Place of worship)</t>
  </si>
  <si>
    <t>Rural Industry (Rural industry)</t>
  </si>
  <si>
    <t>Light and Service Industry (Service industry)</t>
  </si>
  <si>
    <t>Veterinary Clinic/Hospital (Veterinary services)</t>
  </si>
  <si>
    <t>Produce Store (Agricultural supplies store)</t>
  </si>
  <si>
    <t>Hardware Store (Hardware &amp; trade supplies)</t>
  </si>
  <si>
    <t>Shopping Centre (Shopping centre)</t>
  </si>
  <si>
    <t>Stockyard (Animal keeping)</t>
  </si>
  <si>
    <t>Vehicle Repair Premises (Medium impact industry)</t>
  </si>
  <si>
    <t>Community Facility (Wind farm)</t>
  </si>
  <si>
    <t>Residential 'A' or 'B' (lots &lt;200m²)</t>
  </si>
  <si>
    <t>Residential 'A' or 'B' (lots 200m² to 299m²)</t>
  </si>
  <si>
    <t>Residential 'A' or 'B' (lots 300m² to 399m²)</t>
  </si>
  <si>
    <t>Residential 'A' or 'B' (lots 400m² or larger)</t>
  </si>
  <si>
    <t>Residential 'C' (lots &lt;200m²)</t>
  </si>
  <si>
    <t>Residential 'C' (lots 200m² to 299m²)</t>
  </si>
  <si>
    <t>Residential 'C' (lots 300m² to 399m²)</t>
  </si>
  <si>
    <t>Residential 'C' (lots 400m² or larger)</t>
  </si>
  <si>
    <t>Traditional Residential (lots &lt;200m²)</t>
  </si>
  <si>
    <t>Traditional Residential (lots 200m² to 299m²)</t>
  </si>
  <si>
    <t>Traditional Residential (lots 300m² to 399m²)</t>
  </si>
  <si>
    <t>Traditional Residential (lots 400m² or larger)</t>
  </si>
  <si>
    <t>Mixed Residential (lots &lt;200m²)</t>
  </si>
  <si>
    <t>Mixed Residential (lots 200m² to 299m²)</t>
  </si>
  <si>
    <t>Mixed Residential (lots 300m² to 399m²)</t>
  </si>
  <si>
    <t>Mixed Residential (lots 400m² or larger)</t>
  </si>
  <si>
    <t>Traditional Residential</t>
  </si>
  <si>
    <t>Mixed Residential</t>
  </si>
  <si>
    <t>Neighbourhood Centre</t>
  </si>
  <si>
    <t>District Centre</t>
  </si>
  <si>
    <t>Precinct</t>
  </si>
  <si>
    <t>Unit</t>
  </si>
  <si>
    <t>Lot</t>
  </si>
  <si>
    <t>Ha</t>
  </si>
  <si>
    <t>FPA</t>
  </si>
  <si>
    <t>Other</t>
  </si>
  <si>
    <t>Restaurant</t>
  </si>
  <si>
    <t>Medical Centre</t>
  </si>
  <si>
    <t>Motel</t>
  </si>
  <si>
    <t>dwelling unit</t>
  </si>
  <si>
    <t>General Industry</t>
  </si>
  <si>
    <t>Educational Establishment</t>
  </si>
  <si>
    <t>Charge Catchment</t>
  </si>
  <si>
    <t>Date</t>
  </si>
  <si>
    <t>Development Type</t>
  </si>
  <si>
    <t>Recongfiguration of Lot</t>
  </si>
  <si>
    <t>Type</t>
  </si>
  <si>
    <t>Qty</t>
  </si>
  <si>
    <t>Units</t>
  </si>
  <si>
    <t xml:space="preserve"> </t>
  </si>
  <si>
    <t>Sub-total</t>
  </si>
  <si>
    <t>2.</t>
  </si>
  <si>
    <t>3.</t>
  </si>
  <si>
    <t>4.</t>
  </si>
  <si>
    <t>5.</t>
  </si>
  <si>
    <t>Base Rate</t>
  </si>
  <si>
    <t>Reference Data - Do not delete</t>
  </si>
  <si>
    <t>Working Table</t>
  </si>
  <si>
    <t>1.</t>
  </si>
  <si>
    <t>Use</t>
  </si>
  <si>
    <t>$/EP</t>
  </si>
  <si>
    <t>Developer Contribution Calculator</t>
  </si>
  <si>
    <t>Welcome to the:</t>
  </si>
  <si>
    <t>Item</t>
  </si>
  <si>
    <t>Developer Contribution Rate</t>
  </si>
  <si>
    <t>lots</t>
  </si>
  <si>
    <t>$/lot</t>
  </si>
  <si>
    <t>Caretaker's Residence</t>
  </si>
  <si>
    <t>Hotel</t>
  </si>
  <si>
    <t>Equivalencies - ROL</t>
  </si>
  <si>
    <t>Equivalencies - MCU</t>
  </si>
  <si>
    <t>Adjust. factor</t>
  </si>
  <si>
    <t>Indexed Rate</t>
  </si>
  <si>
    <t>No. of additional lots/units</t>
  </si>
  <si>
    <t>Thuringowa City</t>
  </si>
  <si>
    <t>CPI</t>
  </si>
  <si>
    <t>Treatment plants &amp; outfalls</t>
  </si>
  <si>
    <t>SU/unit</t>
  </si>
  <si>
    <t>Club Open Space</t>
  </si>
  <si>
    <t>Park and Open Space</t>
  </si>
  <si>
    <t>Commercial</t>
  </si>
  <si>
    <t>Public Purposes</t>
  </si>
  <si>
    <t>Special Facilities</t>
  </si>
  <si>
    <t>Future Urban</t>
  </si>
  <si>
    <r>
      <t xml:space="preserve">General Industry (Lots </t>
    </r>
    <r>
      <rPr>
        <sz val="10"/>
        <rFont val="Arial"/>
        <family val="2"/>
      </rPr>
      <t>≥</t>
    </r>
    <r>
      <rPr>
        <sz val="10"/>
        <rFont val="Arial"/>
        <family val="2"/>
      </rPr>
      <t>2,700m</t>
    </r>
    <r>
      <rPr>
        <sz val="10"/>
        <rFont val="Arial"/>
        <family val="2"/>
      </rPr>
      <t>²</t>
    </r>
    <r>
      <rPr>
        <sz val="10"/>
        <rFont val="Arial"/>
        <family val="2"/>
      </rPr>
      <t>)</t>
    </r>
  </si>
  <si>
    <r>
      <t>General Industry (Lots &lt;2,700m</t>
    </r>
    <r>
      <rPr>
        <sz val="10"/>
        <rFont val="Arial"/>
        <family val="2"/>
      </rPr>
      <t>²</t>
    </r>
    <r>
      <rPr>
        <sz val="10"/>
        <rFont val="Arial"/>
        <family val="2"/>
      </rPr>
      <t>)</t>
    </r>
  </si>
  <si>
    <r>
      <t xml:space="preserve">Light Industry (Lots </t>
    </r>
    <r>
      <rPr>
        <sz val="10"/>
        <rFont val="Arial"/>
        <family val="2"/>
      </rPr>
      <t>≥</t>
    </r>
    <r>
      <rPr>
        <sz val="10"/>
        <rFont val="Arial"/>
        <family val="2"/>
      </rPr>
      <t>2,700m</t>
    </r>
    <r>
      <rPr>
        <sz val="10"/>
        <rFont val="Arial"/>
        <family val="2"/>
      </rPr>
      <t>²</t>
    </r>
    <r>
      <rPr>
        <sz val="10"/>
        <rFont val="Arial"/>
        <family val="2"/>
      </rPr>
      <t>)</t>
    </r>
  </si>
  <si>
    <r>
      <t>Light Industry (Lots &lt;2,700m</t>
    </r>
    <r>
      <rPr>
        <sz val="10"/>
        <rFont val="Arial"/>
        <family val="2"/>
      </rPr>
      <t>²</t>
    </r>
    <r>
      <rPr>
        <sz val="10"/>
        <rFont val="Arial"/>
        <family val="2"/>
      </rPr>
      <t>)</t>
    </r>
  </si>
  <si>
    <r>
      <t>Noxious and Hazardous (Lots &lt;2,700m</t>
    </r>
    <r>
      <rPr>
        <sz val="10"/>
        <rFont val="Arial"/>
        <family val="2"/>
      </rPr>
      <t>²</t>
    </r>
    <r>
      <rPr>
        <sz val="10"/>
        <rFont val="Arial"/>
        <family val="2"/>
      </rPr>
      <t>)</t>
    </r>
  </si>
  <si>
    <r>
      <t xml:space="preserve">Noxious and Hazardous (Lots </t>
    </r>
    <r>
      <rPr>
        <sz val="10"/>
        <rFont val="Arial"/>
        <family val="2"/>
      </rPr>
      <t>≥</t>
    </r>
    <r>
      <rPr>
        <sz val="10"/>
        <rFont val="Arial"/>
        <family val="2"/>
      </rPr>
      <t>2,700m</t>
    </r>
    <r>
      <rPr>
        <sz val="10"/>
        <rFont val="Arial"/>
        <family val="2"/>
      </rPr>
      <t>²</t>
    </r>
    <r>
      <rPr>
        <sz val="10"/>
        <rFont val="Arial"/>
        <family val="2"/>
      </rPr>
      <t>)</t>
    </r>
  </si>
  <si>
    <r>
      <t>Local Shopping (Lots &lt;2,700m</t>
    </r>
    <r>
      <rPr>
        <sz val="10"/>
        <rFont val="Arial"/>
        <family val="2"/>
      </rPr>
      <t>²</t>
    </r>
    <r>
      <rPr>
        <sz val="10"/>
        <rFont val="Arial"/>
        <family val="2"/>
      </rPr>
      <t>)</t>
    </r>
  </si>
  <si>
    <r>
      <t xml:space="preserve">Local Shopping (Lots </t>
    </r>
    <r>
      <rPr>
        <sz val="10"/>
        <rFont val="Arial"/>
        <family val="2"/>
      </rPr>
      <t>≥</t>
    </r>
    <r>
      <rPr>
        <sz val="10"/>
        <rFont val="Arial"/>
        <family val="2"/>
      </rPr>
      <t>2,700m</t>
    </r>
    <r>
      <rPr>
        <sz val="10"/>
        <rFont val="Arial"/>
        <family val="2"/>
      </rPr>
      <t>²</t>
    </r>
    <r>
      <rPr>
        <sz val="10"/>
        <rFont val="Arial"/>
        <family val="2"/>
      </rPr>
      <t>)</t>
    </r>
  </si>
  <si>
    <r>
      <t>Commercial (Lots &lt;2,700m</t>
    </r>
    <r>
      <rPr>
        <sz val="10"/>
        <rFont val="Arial"/>
        <family val="2"/>
      </rPr>
      <t>²</t>
    </r>
    <r>
      <rPr>
        <sz val="10"/>
        <rFont val="Arial"/>
        <family val="2"/>
      </rPr>
      <t>)</t>
    </r>
  </si>
  <si>
    <r>
      <t xml:space="preserve">Commercial (Lots </t>
    </r>
    <r>
      <rPr>
        <sz val="10"/>
        <rFont val="Arial"/>
        <family val="2"/>
      </rPr>
      <t>≥</t>
    </r>
    <r>
      <rPr>
        <sz val="10"/>
        <rFont val="Arial"/>
        <family val="2"/>
      </rPr>
      <t>2,700m</t>
    </r>
    <r>
      <rPr>
        <sz val="10"/>
        <rFont val="Arial"/>
        <family val="2"/>
      </rPr>
      <t>²</t>
    </r>
    <r>
      <rPr>
        <sz val="10"/>
        <rFont val="Arial"/>
        <family val="2"/>
      </rPr>
      <t>)</t>
    </r>
  </si>
  <si>
    <r>
      <t>Hotel and Tavern (Lots &lt;2,700m</t>
    </r>
    <r>
      <rPr>
        <sz val="10"/>
        <rFont val="Arial"/>
        <family val="2"/>
      </rPr>
      <t>²</t>
    </r>
    <r>
      <rPr>
        <sz val="10"/>
        <rFont val="Arial"/>
        <family val="2"/>
      </rPr>
      <t>)</t>
    </r>
  </si>
  <si>
    <r>
      <t xml:space="preserve">Hotel and Tavern (Lots </t>
    </r>
    <r>
      <rPr>
        <sz val="10"/>
        <rFont val="Arial"/>
        <family val="2"/>
      </rPr>
      <t>≥</t>
    </r>
    <r>
      <rPr>
        <sz val="10"/>
        <rFont val="Arial"/>
        <family val="2"/>
      </rPr>
      <t>2,700m</t>
    </r>
    <r>
      <rPr>
        <sz val="10"/>
        <rFont val="Arial"/>
        <family val="2"/>
      </rPr>
      <t>²</t>
    </r>
    <r>
      <rPr>
        <sz val="10"/>
        <rFont val="Arial"/>
        <family val="2"/>
      </rPr>
      <t>)</t>
    </r>
  </si>
  <si>
    <r>
      <t>Village Shopping (Lots &lt;2,700m</t>
    </r>
    <r>
      <rPr>
        <sz val="10"/>
        <rFont val="Arial"/>
        <family val="2"/>
      </rPr>
      <t>²</t>
    </r>
    <r>
      <rPr>
        <sz val="10"/>
        <rFont val="Arial"/>
        <family val="2"/>
      </rPr>
      <t>)</t>
    </r>
  </si>
  <si>
    <r>
      <t xml:space="preserve">Village Shopping (Lots </t>
    </r>
    <r>
      <rPr>
        <sz val="10"/>
        <rFont val="Arial"/>
        <family val="2"/>
      </rPr>
      <t>≥</t>
    </r>
    <r>
      <rPr>
        <sz val="10"/>
        <rFont val="Arial"/>
        <family val="2"/>
      </rPr>
      <t>2,700m</t>
    </r>
    <r>
      <rPr>
        <sz val="10"/>
        <rFont val="Arial"/>
        <family val="2"/>
      </rPr>
      <t>²</t>
    </r>
    <r>
      <rPr>
        <sz val="10"/>
        <rFont val="Arial"/>
        <family val="2"/>
      </rPr>
      <t>)</t>
    </r>
  </si>
  <si>
    <t>Defined Use</t>
  </si>
  <si>
    <t>Agriculture</t>
  </si>
  <si>
    <t>Animal Husbandry</t>
  </si>
  <si>
    <t>Aquiculture</t>
  </si>
  <si>
    <t>Caravan Park (van bay)</t>
  </si>
  <si>
    <t>Caravan Park (camp site)</t>
  </si>
  <si>
    <t>Caterer's Rooms</t>
  </si>
  <si>
    <t>Child Care Center</t>
  </si>
  <si>
    <t>Display Home</t>
  </si>
  <si>
    <t>Domestic Horitculture</t>
  </si>
  <si>
    <t>Duplex Dwelling</t>
  </si>
  <si>
    <t>Dwelling House</t>
  </si>
  <si>
    <t>Extractive Industry</t>
  </si>
  <si>
    <t xml:space="preserve">Hospital </t>
  </si>
  <si>
    <t>Indoor Entertainment</t>
  </si>
  <si>
    <t>Institution</t>
  </si>
  <si>
    <t>Junkyard</t>
  </si>
  <si>
    <t>Kennels</t>
  </si>
  <si>
    <t>Local Services</t>
  </si>
  <si>
    <t>Local Store</t>
  </si>
  <si>
    <t>Liquid Fuel Depot</t>
  </si>
  <si>
    <t>Machinery Showroom</t>
  </si>
  <si>
    <t>Meeting Rooms</t>
  </si>
  <si>
    <t>Offices</t>
  </si>
  <si>
    <t>Open Air Displays</t>
  </si>
  <si>
    <t>Outdoor Entertainment</t>
  </si>
  <si>
    <t>Parking Area</t>
  </si>
  <si>
    <t>Passenger Terminal</t>
  </si>
  <si>
    <t>bed</t>
  </si>
  <si>
    <t>Accomodation units</t>
  </si>
  <si>
    <t>10 + 3/bed</t>
  </si>
  <si>
    <r>
      <t>Bulk Store &gt; 300m</t>
    </r>
    <r>
      <rPr>
        <sz val="10"/>
        <rFont val="Arial"/>
        <family val="2"/>
      </rPr>
      <t>²</t>
    </r>
    <r>
      <rPr>
        <sz val="10"/>
        <rFont val="Arial"/>
        <family val="2"/>
      </rPr>
      <t xml:space="preserve"> roofed floor area</t>
    </r>
  </si>
  <si>
    <r>
      <t>Bulk Store (150m</t>
    </r>
    <r>
      <rPr>
        <sz val="10"/>
        <rFont val="Arial"/>
        <family val="2"/>
      </rPr>
      <t>²</t>
    </r>
    <r>
      <rPr>
        <sz val="10"/>
        <rFont val="Arial"/>
        <family val="2"/>
      </rPr>
      <t xml:space="preserve"> - 300m² roofed floor area)</t>
    </r>
  </si>
  <si>
    <t>store</t>
  </si>
  <si>
    <r>
      <t>Bulk Store &lt; 150m</t>
    </r>
    <r>
      <rPr>
        <sz val="10"/>
        <rFont val="Arial"/>
        <family val="2"/>
      </rPr>
      <t>²</t>
    </r>
    <r>
      <rPr>
        <sz val="10"/>
        <rFont val="Arial"/>
        <family val="2"/>
      </rPr>
      <t xml:space="preserve"> roofed floor area</t>
    </r>
  </si>
  <si>
    <t>bay</t>
  </si>
  <si>
    <t>camp site</t>
  </si>
  <si>
    <t>residential unit</t>
  </si>
  <si>
    <t>home</t>
  </si>
  <si>
    <t>duplex dwelling</t>
  </si>
  <si>
    <t>dwelling</t>
  </si>
  <si>
    <t>motel unit</t>
  </si>
  <si>
    <t>Multiple Dwellings</t>
  </si>
  <si>
    <t>units</t>
  </si>
  <si>
    <t>2.5 + 7.5/unit</t>
  </si>
  <si>
    <r>
      <t>15 + 1.25/150m</t>
    </r>
    <r>
      <rPr>
        <sz val="10"/>
        <rFont val="Arial"/>
        <family val="2"/>
      </rPr>
      <t>²</t>
    </r>
  </si>
  <si>
    <t>pedestal</t>
  </si>
  <si>
    <t>1,200mm of urinal</t>
  </si>
  <si>
    <t>10 (MIN 20)</t>
  </si>
  <si>
    <t>SU's</t>
  </si>
  <si>
    <t>Place of Public Worship (Pedestals)</t>
  </si>
  <si>
    <t>Place of Public Worship (Urinals)</t>
  </si>
  <si>
    <t>Rate</t>
  </si>
  <si>
    <t>$/SU</t>
  </si>
  <si>
    <t>City of Thuringowa</t>
  </si>
  <si>
    <t>Amount ($)</t>
  </si>
  <si>
    <t>Trunk sewers &amp; pump. Systems</t>
  </si>
  <si>
    <t>Place of Public Worship</t>
  </si>
  <si>
    <t>Poultry Farm</t>
  </si>
  <si>
    <t>Vehicle Showroom</t>
  </si>
  <si>
    <t>Veterinary Clinic</t>
  </si>
  <si>
    <t>Veterinary Hospital</t>
  </si>
  <si>
    <r>
      <t>Warehouse &lt; 150m</t>
    </r>
    <r>
      <rPr>
        <sz val="10"/>
        <rFont val="Arial"/>
        <family val="2"/>
      </rPr>
      <t>²</t>
    </r>
    <r>
      <rPr>
        <sz val="10"/>
        <rFont val="Arial"/>
        <family val="2"/>
      </rPr>
      <t xml:space="preserve"> roofed floor area</t>
    </r>
  </si>
  <si>
    <r>
      <t>Warehouse (150m</t>
    </r>
    <r>
      <rPr>
        <sz val="10"/>
        <rFont val="Arial"/>
        <family val="2"/>
      </rPr>
      <t>²</t>
    </r>
    <r>
      <rPr>
        <sz val="10"/>
        <rFont val="Arial"/>
        <family val="2"/>
      </rPr>
      <t xml:space="preserve"> - 300m² roofed floor area)</t>
    </r>
  </si>
  <si>
    <r>
      <t>Warehouse &gt; 300m</t>
    </r>
    <r>
      <rPr>
        <sz val="10"/>
        <rFont val="Arial"/>
        <family val="2"/>
      </rPr>
      <t>²</t>
    </r>
    <r>
      <rPr>
        <sz val="10"/>
        <rFont val="Arial"/>
        <family val="2"/>
      </rPr>
      <t xml:space="preserve"> roofed floor area</t>
    </r>
  </si>
  <si>
    <t>Mixed Use - Low Impact Residential, Tourist</t>
  </si>
  <si>
    <t>Mixed Use - Low Impact Residential,</t>
  </si>
  <si>
    <t>RESIDENTIAL PLANNING AREA</t>
  </si>
  <si>
    <t>TDU/unit</t>
  </si>
  <si>
    <t>Park Residential</t>
  </si>
  <si>
    <t>Convenience Centre</t>
  </si>
  <si>
    <t>Hazardous or Noxious Industry</t>
  </si>
  <si>
    <t>Rural 10</t>
  </si>
  <si>
    <t>Rural 40</t>
  </si>
  <si>
    <t>Rural 400</t>
  </si>
  <si>
    <t>BALGAL BEACH, MYSTIC SANDS &amp; ROLLINGSTONE</t>
  </si>
  <si>
    <t>Residential</t>
  </si>
  <si>
    <t>Large Lot Residential</t>
  </si>
  <si>
    <t>Future Residential</t>
  </si>
  <si>
    <t>TOOMULLA</t>
  </si>
  <si>
    <t>TOOLAKEA</t>
  </si>
  <si>
    <t>SAUNDERS BEACH</t>
  </si>
  <si>
    <t>PALUMA</t>
  </si>
  <si>
    <t>RIVERWAY (PIONEER PARK)</t>
  </si>
  <si>
    <t>Mixed Use - Low impact Tourism</t>
  </si>
  <si>
    <t>Constrained Land – Limited Low Impact Residential</t>
  </si>
  <si>
    <t>Mixed Use - Commercial</t>
  </si>
  <si>
    <t>Mixed Use - Reside Education, Conference</t>
  </si>
  <si>
    <t>Consrained Land - Tourist</t>
  </si>
  <si>
    <t>Constrained Land - Commercial</t>
  </si>
  <si>
    <t>Mixed Use - Tourism</t>
  </si>
  <si>
    <t>Mixed Use - Tourst Accom (B/B)</t>
  </si>
  <si>
    <t>Mixed Use - Commercial Community Purposes</t>
  </si>
  <si>
    <t>Mixed Use - Sport &amp; Rec</t>
  </si>
  <si>
    <t>TDU's</t>
  </si>
  <si>
    <t>Village Sub-area (Residential)</t>
  </si>
  <si>
    <t>Residential East sub-area</t>
  </si>
  <si>
    <t>Residential West sub-area</t>
  </si>
  <si>
    <t>Warehouse</t>
  </si>
  <si>
    <t>Light and Service Industry</t>
  </si>
  <si>
    <t>Fast Food Store</t>
  </si>
  <si>
    <t>Thuringowa City (other than Rural zoning)</t>
  </si>
  <si>
    <t>EDU/unit</t>
  </si>
  <si>
    <t>Material Change of Use</t>
  </si>
  <si>
    <t>DU's</t>
  </si>
  <si>
    <t>DU/unit</t>
  </si>
  <si>
    <t>TBP1 - Thuringowa</t>
  </si>
  <si>
    <t>$/DU</t>
  </si>
  <si>
    <t>Developer Contribution</t>
  </si>
  <si>
    <t>Details</t>
  </si>
  <si>
    <t>Address</t>
  </si>
  <si>
    <t>Description</t>
  </si>
  <si>
    <t>Name of Applicant</t>
  </si>
  <si>
    <t>Council Officer</t>
  </si>
  <si>
    <t>Calculation Date</t>
  </si>
  <si>
    <t>Outputs</t>
  </si>
  <si>
    <t>Indexation</t>
  </si>
  <si>
    <t>RBCI</t>
  </si>
  <si>
    <t>At time of payment</t>
  </si>
  <si>
    <t>Notes</t>
  </si>
  <si>
    <t>Value</t>
  </si>
  <si>
    <t>Jun '08</t>
  </si>
  <si>
    <t>Note - Base Rate &amp; RBCI set per policy, updated RBCI as per 'Summary'</t>
  </si>
  <si>
    <t>Sept '08</t>
  </si>
  <si>
    <t>$/TDU</t>
  </si>
  <si>
    <t>Version</t>
  </si>
  <si>
    <t>Policies Effective from</t>
  </si>
  <si>
    <t>Changes made</t>
  </si>
  <si>
    <t>Date introduced</t>
  </si>
  <si>
    <t>P0100</t>
  </si>
  <si>
    <t>CON65</t>
  </si>
  <si>
    <t>CON70</t>
  </si>
  <si>
    <t>CON95</t>
  </si>
  <si>
    <t>CON100</t>
  </si>
  <si>
    <t>CON60</t>
  </si>
  <si>
    <t>CON25</t>
  </si>
  <si>
    <t>Disclaimer</t>
  </si>
  <si>
    <t>CON90</t>
  </si>
  <si>
    <t>TBA</t>
  </si>
  <si>
    <t>Sub-Regional Centre Commercial 1 - 5 Sub-Area</t>
  </si>
  <si>
    <t>lot</t>
  </si>
  <si>
    <t>EP/unit</t>
  </si>
  <si>
    <t>1.87 + 0.93/bed</t>
  </si>
  <si>
    <t>100m² RFA</t>
  </si>
  <si>
    <r>
      <t>Bulk Store &lt; 150m</t>
    </r>
    <r>
      <rPr>
        <sz val="10"/>
        <rFont val="Arial"/>
        <family val="2"/>
      </rPr>
      <t>²</t>
    </r>
    <r>
      <rPr>
        <sz val="10"/>
        <rFont val="Arial"/>
        <family val="2"/>
      </rPr>
      <t xml:space="preserve"> RFA</t>
    </r>
  </si>
  <si>
    <r>
      <t>Bulk Store (150m</t>
    </r>
    <r>
      <rPr>
        <sz val="10"/>
        <rFont val="Arial"/>
        <family val="2"/>
      </rPr>
      <t>²</t>
    </r>
    <r>
      <rPr>
        <sz val="10"/>
        <rFont val="Arial"/>
        <family val="2"/>
      </rPr>
      <t xml:space="preserve"> - 300m² RFA)</t>
    </r>
  </si>
  <si>
    <r>
      <t>Bulk Store &gt; 300m</t>
    </r>
    <r>
      <rPr>
        <sz val="10"/>
        <rFont val="Arial"/>
        <family val="2"/>
      </rPr>
      <t>²</t>
    </r>
    <r>
      <rPr>
        <sz val="10"/>
        <rFont val="Arial"/>
        <family val="2"/>
      </rPr>
      <t xml:space="preserve"> RFA</t>
    </r>
  </si>
  <si>
    <r>
      <t>RFA (m</t>
    </r>
    <r>
      <rPr>
        <sz val="10"/>
        <rFont val="Arial"/>
        <family val="2"/>
      </rPr>
      <t>²)</t>
    </r>
    <r>
      <rPr>
        <sz val="10"/>
        <rFont val="Arial"/>
        <family val="2"/>
      </rPr>
      <t xml:space="preserve"> </t>
    </r>
  </si>
  <si>
    <r>
      <t>4.2 + 0.35/150m</t>
    </r>
    <r>
      <rPr>
        <sz val="10"/>
        <rFont val="Arial"/>
        <family val="2"/>
      </rPr>
      <t>²</t>
    </r>
  </si>
  <si>
    <t>0.7 + 2.1/unit</t>
  </si>
  <si>
    <t>Jun '06</t>
  </si>
  <si>
    <t>Index</t>
  </si>
  <si>
    <t>EP's</t>
  </si>
  <si>
    <t>EDU's</t>
  </si>
  <si>
    <t>$/EDU</t>
  </si>
  <si>
    <t>Base Rates (2008)</t>
  </si>
  <si>
    <t>Location</t>
  </si>
  <si>
    <t>Reconfiguration Equivalencies</t>
  </si>
  <si>
    <t>MCU Equivalencies</t>
  </si>
  <si>
    <t>Precinct Type</t>
  </si>
  <si>
    <t>Land use</t>
  </si>
  <si>
    <t>Single dwelling unit</t>
  </si>
  <si>
    <t>Multiple dwelling units</t>
  </si>
  <si>
    <t>400m2 site area</t>
  </si>
  <si>
    <t>Retail</t>
  </si>
  <si>
    <t>Commercial or retail uses</t>
  </si>
  <si>
    <t>Industrial</t>
  </si>
  <si>
    <t>Industrial uses</t>
  </si>
  <si>
    <t>Note - Base Rate, CPI &amp; RBCI set per policy, updated as per 'Summary'</t>
  </si>
  <si>
    <t>Reconfiguration of Lot</t>
  </si>
  <si>
    <t>Base Developer Contribution Rates (2006)</t>
  </si>
  <si>
    <t>TCC ($/TDU)</t>
  </si>
  <si>
    <t>SCR ($/TDU)</t>
  </si>
  <si>
    <t>Works</t>
  </si>
  <si>
    <t>Land</t>
  </si>
  <si>
    <t>ROL Equivalencies</t>
  </si>
  <si>
    <t>Accommodation Building</t>
  </si>
  <si>
    <t>room</t>
  </si>
  <si>
    <t>Bed and Breakfast</t>
  </si>
  <si>
    <t>unit</t>
  </si>
  <si>
    <t>lettable room</t>
  </si>
  <si>
    <t>Caravan Park - urban</t>
  </si>
  <si>
    <t>site</t>
  </si>
  <si>
    <t>Caravan Park - rural</t>
  </si>
  <si>
    <t>Caretaker's Residence &lt;120m2 GFA</t>
  </si>
  <si>
    <t>Caretaker's Residence &gt;120m2 GFA</t>
  </si>
  <si>
    <t>Child Care Centre</t>
  </si>
  <si>
    <t>enrollment</t>
  </si>
  <si>
    <t>Dual Occupancy</t>
  </si>
  <si>
    <t>Garden Centre</t>
  </si>
  <si>
    <t>Hotel - accommodation component</t>
  </si>
  <si>
    <t>Hotel - non-accommodation component</t>
  </si>
  <si>
    <t>Indoor recreation - squash or other court</t>
  </si>
  <si>
    <t>court</t>
  </si>
  <si>
    <t>Indoor recreation - Theatre/cinema</t>
  </si>
  <si>
    <t>seat</t>
  </si>
  <si>
    <t>Indoor recreation - gymnasium</t>
  </si>
  <si>
    <t>Indoor recreation - other</t>
  </si>
  <si>
    <t>Landscape Supplies</t>
  </si>
  <si>
    <t>Market</t>
  </si>
  <si>
    <t>stall</t>
  </si>
  <si>
    <t>Multiple Dwelling - up to 2 bedrooms</t>
  </si>
  <si>
    <t>Multiple Dwelling - 3 or more bedrooms</t>
  </si>
  <si>
    <t>Office</t>
  </si>
  <si>
    <t>Outdoor Recreation - Tennis or other court</t>
  </si>
  <si>
    <t>Outdoor Recreation - Lawn Bowls</t>
  </si>
  <si>
    <t>green</t>
  </si>
  <si>
    <t>Outdoor Recreation - Swimming Pools</t>
  </si>
  <si>
    <t>Outdoor Recreation - Golf Course</t>
  </si>
  <si>
    <t>hole</t>
  </si>
  <si>
    <t>Outdoor Recreation - Club House</t>
  </si>
  <si>
    <t>Sales or Hire Yard - large products</t>
  </si>
  <si>
    <t>Sales or Hire Yard - other</t>
  </si>
  <si>
    <t>Service Station - fuel pumps</t>
  </si>
  <si>
    <t>pump</t>
  </si>
  <si>
    <t>Service Station - Service Bays</t>
  </si>
  <si>
    <t>Service Station - Shop, restaurant, etc</t>
  </si>
  <si>
    <t>Shop</t>
  </si>
  <si>
    <t>Showroom</t>
  </si>
  <si>
    <t>Vehicle Repair Premises</t>
  </si>
  <si>
    <t>Sector 7   (Kirwan)</t>
  </si>
  <si>
    <t>Sector 8   (Kelso)</t>
  </si>
  <si>
    <t>This calculator is based on, but does not supercede the relevant Adopted Infrastructure Charge Resolutions. The currency, accuracy and validity of the calculations, including the underlying assumptions and interpretations of the resolutions are not guaranteed. In this respect, the user is referred to the actual resolutions and provisions of the Sustainable Planning Act 2009.</t>
  </si>
  <si>
    <t>SUMMARY</t>
  </si>
  <si>
    <t>SPRP adjustment</t>
  </si>
  <si>
    <t>Development Approval No.</t>
  </si>
  <si>
    <t>Decision Date</t>
  </si>
  <si>
    <t>SEWER</t>
  </si>
  <si>
    <t>Demand</t>
  </si>
  <si>
    <t>Credit</t>
  </si>
  <si>
    <t>(Trunk sewers &amp; pump systems)</t>
  </si>
  <si>
    <t>(Treatment plants &amp; outfalls)</t>
  </si>
  <si>
    <t>Max. Charge Allocation ($)</t>
  </si>
  <si>
    <t>Charge Derived from the PSPs ($)</t>
  </si>
  <si>
    <t>WATER SUPPLY</t>
  </si>
  <si>
    <t>Source works</t>
  </si>
  <si>
    <t>Reservoirs</t>
  </si>
  <si>
    <t>Delivery mains</t>
  </si>
  <si>
    <t>Distribution mains &amp; other works</t>
  </si>
  <si>
    <t>(Source works)</t>
  </si>
  <si>
    <t>(Reservoirs)</t>
  </si>
  <si>
    <t>(Delivery mains)</t>
  </si>
  <si>
    <t>(Distribution mains)</t>
  </si>
  <si>
    <t>PARK</t>
  </si>
  <si>
    <t>TRANSPORT (PATHWAYS)</t>
  </si>
  <si>
    <t>TRANSPORT (ROADS)</t>
  </si>
  <si>
    <t>STORMWATER</t>
  </si>
  <si>
    <t>MAXIMUM ADOPTED INFRASTRUCTURE CHARGES</t>
  </si>
  <si>
    <t>1.1</t>
  </si>
  <si>
    <t>1.2</t>
  </si>
  <si>
    <t>Non-residential/non-accommodation demand &amp; gross maximum charge</t>
  </si>
  <si>
    <t>These are 'as of right' uses (vacant land) or the proposed uses (which would exist after the development is carried out), and may require reference to the Queensland Planning Provisions for sub-definition identifcation.</t>
  </si>
  <si>
    <t>Planing scheme definition (QPP definition)</t>
  </si>
  <si>
    <r>
      <t>Rate ($/m</t>
    </r>
    <r>
      <rPr>
        <b/>
        <vertAlign val="superscript"/>
        <sz val="10"/>
        <rFont val="Arial Narrow"/>
        <family val="2"/>
      </rPr>
      <t>2</t>
    </r>
    <r>
      <rPr>
        <b/>
        <sz val="10"/>
        <rFont val="Arial Narrow"/>
        <family val="2"/>
      </rPr>
      <t xml:space="preserve"> imp. area) </t>
    </r>
  </si>
  <si>
    <r>
      <t>Impervious area (m</t>
    </r>
    <r>
      <rPr>
        <b/>
        <vertAlign val="superscript"/>
        <sz val="11"/>
        <rFont val="Arial"/>
        <family val="2"/>
      </rPr>
      <t>2</t>
    </r>
    <r>
      <rPr>
        <b/>
        <sz val="11"/>
        <rFont val="Arial"/>
        <family val="2"/>
      </rPr>
      <t xml:space="preserve">) </t>
    </r>
  </si>
  <si>
    <t>Residential/accomodation demand &amp; gross maximum charge</t>
  </si>
  <si>
    <t>2.3</t>
  </si>
  <si>
    <t>Non-residential use rights &amp; gross maximum charge credit</t>
  </si>
  <si>
    <t>These are 'as of right' uses (vacant land) or the existing lawful uses which exist immediately before the development is carried out, and may require reference to the Queensland Planning Provisions for sub-definition identifcation.</t>
  </si>
  <si>
    <t xml:space="preserve">Impervious area (m2) </t>
  </si>
  <si>
    <t xml:space="preserve">Rate ($/m2 imp. area) </t>
  </si>
  <si>
    <t>Residential and accomodation use rights &amp; gross maximum charge credit</t>
  </si>
  <si>
    <t>Charge Payable ($)</t>
  </si>
  <si>
    <t>Table 5.5 - Charge Rates (Residential, and accomodation uses)</t>
  </si>
  <si>
    <t>Places of assembly</t>
  </si>
  <si>
    <t>Indoor sport and recreational facility (court areas)</t>
  </si>
  <si>
    <t>Indoor sport and recreational facility (non-court areas)</t>
  </si>
  <si>
    <t>Minor uses</t>
  </si>
  <si>
    <t xml:space="preserve">Base rate ($/m2 imp. area) </t>
  </si>
  <si>
    <t xml:space="preserve">Adjusted rate ($/m2 imp. area) </t>
  </si>
  <si>
    <t>Table 5.4 - Charge Rates (Non-residential, excl. accomodation uses)</t>
  </si>
  <si>
    <t>Education facility</t>
  </si>
  <si>
    <t>Specialised uses</t>
  </si>
  <si>
    <t>Maximum charge grouping</t>
  </si>
  <si>
    <t>Table - Max charge grouping</t>
  </si>
  <si>
    <t>REFERENCE MATERIALS (DO NOT DELETE)</t>
  </si>
  <si>
    <t>Accommodation (long term 1 or 2 bedroom)</t>
  </si>
  <si>
    <t>Accommodation (short term 1 or 2 bedroom)</t>
  </si>
  <si>
    <t>Accommodation (long term 3 or more bedroom)</t>
  </si>
  <si>
    <t>Accommodation (short term 3 or more bedroom)</t>
  </si>
  <si>
    <t>Gross maximum charge</t>
  </si>
  <si>
    <t>Maximum charge credit</t>
  </si>
  <si>
    <t>NET MAXIMUM CHARGE</t>
  </si>
  <si>
    <t>(Demand)</t>
  </si>
  <si>
    <t>(Credit)</t>
  </si>
  <si>
    <t>1.3</t>
  </si>
  <si>
    <t>Fixed credit table protection error SEWER and WATER; fixed SPRP allocation error SUMMARY</t>
  </si>
  <si>
    <t>Inflationary adjustments for June 2011</t>
  </si>
  <si>
    <t>1. This spreadsheet automates the calculation of developer contributions, to make life easier and consistent for development assessment staff.</t>
  </si>
  <si>
    <t>2. Each policy is represented by a spreadsheet, which contains all equivalency and charge rate data relevant to that infrastructure.</t>
  </si>
  <si>
    <t>3. The user is required to input data particular to the development in each spreadsheet - protection has been applied to non-input data cells.</t>
  </si>
  <si>
    <t>1. Fill out the application details in the 'Summary' worksheet, then proceed through the other worksheets which represent the relevant policies.</t>
  </si>
  <si>
    <t>4. Reference is required to the policies for details of application, maps, etc. - this calculator is to be used in conjunction with those policies.</t>
  </si>
  <si>
    <t xml:space="preserve">2. Check the CPI and RBCI values are updated to the  2nd preceding financial quarter. - adjust if required   </t>
  </si>
  <si>
    <t>6. Please note the spreadsheet does not always progress to the stage of crediting for works-in-kind.</t>
  </si>
  <si>
    <t xml:space="preserve">to the 2nd preceding financial quarter.  </t>
  </si>
  <si>
    <t>5. The custodian will also update the workbook from time-to-time to accommodate policy amendments - be aware of the currency of the calculator.</t>
  </si>
  <si>
    <t>5a. Check the version is the most up-to-date (i.e., version 4.1 supersedes version 4.0) - use the new version if it applies, otherwise:</t>
  </si>
  <si>
    <t>6. Check the actual development corresponds with the calculations (including Waivers) - adjust if required</t>
  </si>
  <si>
    <t xml:space="preserve">7. Check that the CPI and RBCI values have been updated to those published by the Australian Bureau of Statistics, as applicable </t>
  </si>
  <si>
    <t>8. Print out the 'Summary' and present to the Developer/Customer Service Officer for payment and receipting.</t>
  </si>
  <si>
    <t>4. Attach a copy of the 'Summary' to the development permit</t>
  </si>
  <si>
    <t xml:space="preserve">5. Retrieve the file from the development application folder in Dataworks, </t>
  </si>
  <si>
    <t>3. Save the file  in the relevant development application folder in Dataworks for later reference.</t>
  </si>
  <si>
    <t>Amended instructions  and notes on welcome sheet, added commentary to summary sheet stating periodic updates of indexation and  updated ABS indices for Sept. '11</t>
  </si>
  <si>
    <r>
      <rPr>
        <b/>
        <u/>
        <sz val="10"/>
        <rFont val="Arial"/>
        <family val="2"/>
      </rPr>
      <t xml:space="preserve">Note: </t>
    </r>
    <r>
      <rPr>
        <b/>
        <sz val="10"/>
        <rFont val="Arial"/>
        <family val="2"/>
      </rPr>
      <t xml:space="preserve">   </t>
    </r>
    <r>
      <rPr>
        <sz val="10"/>
        <rFont val="Arial"/>
        <family val="2"/>
      </rPr>
      <t>There are two 'Indoor sport and recreational facility' on the drop down list - first one will calculate charge for court areas and the next one for non-court areas. Note that the charge rate is different for court areas and non-court areas.  So, first select the first one on the list and enter court areas in the entry fields and on the next row select the second one from the drop down list and enter non court areas in the entry field.</t>
    </r>
  </si>
  <si>
    <t>(i) updated ABS indices for Dec '11   (ii) corrected  'SPRP max' charge rate for '1 or 2 bedroom dwelling' (iii) added provision on 'SPRP max' to show instruction on selection of ' Indoor recreation (Indoor sport &amp; recreation facility)'.</t>
  </si>
  <si>
    <t>Inflationary adjustment for Mar 2012 indices.</t>
  </si>
  <si>
    <r>
      <t>(i) Updated for inflationary adjustment for Sep 2012 indices  (ii) Corrected formula in sewer for Shop &gt;300m</t>
    </r>
    <r>
      <rPr>
        <sz val="10"/>
        <rFont val="Courier New"/>
        <family val="3"/>
      </rPr>
      <t>²</t>
    </r>
    <r>
      <rPr>
        <sz val="10"/>
        <rFont val="Arial"/>
        <family val="2"/>
      </rPr>
      <t xml:space="preserve"> RFA  (ii) Correct formula in water for Warehouse &gt;300m² RFA  (iv) listed units and demand rates for Industry in Roads  (v) Corrected date of policy amendment in Park  (vi) Corrected data validation error for place of assembly in SPRP</t>
    </r>
  </si>
  <si>
    <t>(i) Updated for inflationary adjustment for Jun 2012 indices (ii) corrected error in formula for sewer and water demand/credit calculation 
(iii) Provided option for Inflation for Park as per condition of approval. (iv) Corrected water demand rate for Bulk store (&lt;150m2  and 150 300 m2RFA)  (v) Corrected SPRP grouping for home based business.</t>
  </si>
  <si>
    <t>(i) Updated for inflationary adjustment for Dec 2012 indices   (ii) Removed check box control from Parks for inflationary adjustment        (iii) Added note for print error.</t>
  </si>
  <si>
    <t>Produce Store ≤150m² RFA</t>
  </si>
  <si>
    <t>Produce Store (150m² - 300m² RFA)</t>
  </si>
  <si>
    <t>Produce Store &gt; 300m² RFA</t>
  </si>
  <si>
    <t xml:space="preserve">RFA (m²) </t>
  </si>
  <si>
    <t>4.2 + 0.35/150m²</t>
  </si>
  <si>
    <t>Retail Warehouse ≤150m² RFA</t>
  </si>
  <si>
    <t>Retail Warehouse (150m² - 300m² RFA)</t>
  </si>
  <si>
    <t>Retail Warehouse &gt; 300m² RFA</t>
  </si>
  <si>
    <t>m² RFA</t>
  </si>
  <si>
    <t>Roadside Stalls</t>
  </si>
  <si>
    <t>Service Station ≤200m² RFA</t>
  </si>
  <si>
    <t>Service Station &gt; 200m² RFA</t>
  </si>
  <si>
    <t>2.8 + 2.8/100m²</t>
  </si>
  <si>
    <t>Shop ≤ 150m² RFA</t>
  </si>
  <si>
    <t>Shop (150m² - 300m² RFA)</t>
  </si>
  <si>
    <t>Shop &gt; 300m² RFA</t>
  </si>
  <si>
    <t>8.4+0.7/150m²</t>
  </si>
  <si>
    <t>Stables</t>
  </si>
  <si>
    <t>Each stables</t>
  </si>
  <si>
    <t xml:space="preserve">(i) Updated for inflationary adjustment for March 2013 indices (ii) corrected demand rate for accommodation building in roads (iii) Added missing definitions in water (iv) Applied formula to allow park contribution only for subdivision (v) Applied discount to water for small lots (as per dwx6102736). </t>
  </si>
  <si>
    <t>6.10</t>
  </si>
  <si>
    <r>
      <t>For development applications that are approved from 1 July</t>
    </r>
    <r>
      <rPr>
        <sz val="10"/>
        <color indexed="10"/>
        <rFont val="Arial"/>
        <family val="2"/>
      </rPr>
      <t xml:space="preserve"> </t>
    </r>
    <r>
      <rPr>
        <sz val="10"/>
        <rFont val="Arial"/>
        <family val="2"/>
      </rPr>
      <t>2011 to 30 June 2012</t>
    </r>
  </si>
  <si>
    <t>Updated for inflationary adjustment for Sep 2013 indices</t>
  </si>
  <si>
    <t>Updated for inflationary adjustment for June 2013 indices</t>
  </si>
  <si>
    <t>(i) Updated for inflationary adjustment for Dec 2013 indices (ii)Corrected transport demand rate for Funeral Parlour, Office, Shopping Centre 30,000 - 40,000m2 GFA, Showroom, Vehicle Repair Premises, Wrecking/Salvage Yard</t>
  </si>
  <si>
    <t>Nominal Charge payable ($)</t>
  </si>
  <si>
    <t>Rounded amount ($)</t>
  </si>
  <si>
    <t>(i) Updated for inflationary adjustment for March 2014 indices (ii) Applied adjustment in Summary for rounding error</t>
  </si>
  <si>
    <t>Updated for inflationary adjustment for June 2014 indices</t>
  </si>
  <si>
    <t>Updated for Sep '14 indices</t>
  </si>
  <si>
    <t>Updated for dec '14 indices</t>
  </si>
  <si>
    <t>Updated for Mar '15 indices</t>
  </si>
  <si>
    <t>Updated for Jun '15 indicies</t>
  </si>
  <si>
    <t>Updated for Sep '15 indices</t>
  </si>
  <si>
    <t>6.20</t>
  </si>
  <si>
    <t>Updated for Dec '15 indices</t>
  </si>
  <si>
    <t>Updated for Mar '16 indices</t>
  </si>
  <si>
    <t>Updated for Jun '16 indices and cap increases.</t>
  </si>
  <si>
    <t>Base rate ($/unit) Jul '16</t>
  </si>
  <si>
    <t>Base rate ($/unit) Jun '16</t>
  </si>
  <si>
    <t>Updated for Sep '16 indices</t>
  </si>
  <si>
    <t>Updated for Dec '16 indices</t>
  </si>
  <si>
    <t>Updated for Mar '17 indicies</t>
  </si>
  <si>
    <t>Updated for JUN '17 indicies</t>
  </si>
  <si>
    <t>Updated for SEP 17 indicies</t>
  </si>
  <si>
    <t>Updated for DEC 17 indicies</t>
  </si>
  <si>
    <t>Updated for MAR 18 indicies</t>
  </si>
  <si>
    <t>6.30</t>
  </si>
  <si>
    <t>Updated for June 18 indicies</t>
  </si>
  <si>
    <t>Updated indicies</t>
  </si>
  <si>
    <t>Payment quarter</t>
  </si>
  <si>
    <t>Index. Quarter</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</si>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</sst>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C09]d\ mmmm\ yyyy;@"/>
    <numFmt numFmtId="172" formatCode="mmm\'yy"/>
  </numFmts>
  <fonts count="56" x14ac:knownFonts="1">
    <font>
      <sz val="10"/>
      <name val="Arial"/>
    </font>
    <font>
      <sz val="11"/>
      <color theme="1"/>
      <name val="Calibri"/>
      <family val="2"/>
      <scheme val="minor"/>
    </font>
    <font>
      <sz val="11"/>
      <color indexed="8"/>
      <name val="Calibri"/>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u/>
      <sz val="10"/>
      <name val="Arial"/>
      <family val="2"/>
    </font>
    <font>
      <u/>
      <sz val="9"/>
      <name val="Arial"/>
      <family val="2"/>
    </font>
    <font>
      <sz val="12"/>
      <name val="Arial"/>
      <family val="2"/>
    </font>
    <font>
      <u val="singleAccounting"/>
      <sz val="10"/>
      <name val="Arial"/>
      <family val="2"/>
    </font>
    <font>
      <b/>
      <u val="doub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color indexed="10"/>
      <name val="Arial"/>
      <family val="2"/>
    </font>
    <font>
      <b/>
      <sz val="11"/>
      <name val="Arial Narrow"/>
      <family val="2"/>
    </font>
    <font>
      <sz val="11"/>
      <name val="Arial Narrow"/>
      <family val="2"/>
    </font>
    <font>
      <sz val="9"/>
      <name val="Arial Narrow"/>
      <family val="2"/>
    </font>
    <font>
      <sz val="10"/>
      <name val="Arial Narrow"/>
      <family val="2"/>
    </font>
    <font>
      <b/>
      <sz val="10"/>
      <name val="Arial Narrow"/>
      <family val="2"/>
    </font>
    <font>
      <b/>
      <vertAlign val="superscript"/>
      <sz val="10"/>
      <name val="Arial Narrow"/>
      <family val="2"/>
    </font>
    <font>
      <b/>
      <vertAlign val="superscript"/>
      <sz val="11"/>
      <name val="Arial"/>
      <family val="2"/>
    </font>
    <font>
      <sz val="10"/>
      <name val="Courier New"/>
      <family val="3"/>
    </font>
    <font>
      <sz val="10"/>
      <name val="Arial"/>
      <family val="2"/>
    </font>
    <font>
      <sz val="10"/>
      <color indexed="8"/>
      <name val="Arial"/>
      <family val="2"/>
    </font>
    <font>
      <u/>
      <sz val="10"/>
      <color indexed="12"/>
      <name val="Arial"/>
      <family val="2"/>
    </font>
    <font>
      <sz val="10"/>
      <name val="Arial"/>
      <family val="2"/>
    </font>
    <font>
      <sz val="11"/>
      <color indexed="18"/>
      <name val="Calibri"/>
      <family val="2"/>
    </font>
    <font>
      <sz val="10"/>
      <name val="Arial"/>
      <family val="2"/>
    </font>
    <font>
      <sz val="11"/>
      <color theme="1"/>
      <name val="Calibri"/>
      <family val="2"/>
      <scheme val="minor"/>
    </font>
    <font>
      <sz val="10"/>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indexed="23"/>
        <bgColor indexed="64"/>
      </patternFill>
    </fill>
    <fill>
      <patternFill patternType="solid">
        <fgColor theme="4"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034">
    <xf numFmtId="0" fontId="0" fillId="0" borderId="0"/>
    <xf numFmtId="0" fontId="21"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171" fontId="21" fillId="2" borderId="0" applyNumberFormat="0" applyBorder="0" applyAlignment="0" applyProtection="0"/>
    <xf numFmtId="171" fontId="2" fillId="2" borderId="0" applyNumberFormat="0" applyBorder="0" applyAlignment="0" applyProtection="0"/>
    <xf numFmtId="0" fontId="21" fillId="2" borderId="0" applyNumberFormat="0" applyBorder="0" applyAlignment="0" applyProtection="0"/>
    <xf numFmtId="171" fontId="21"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1"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1"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1"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1"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171" fontId="21" fillId="3" borderId="0" applyNumberFormat="0" applyBorder="0" applyAlignment="0" applyProtection="0"/>
    <xf numFmtId="171" fontId="2" fillId="3" borderId="0" applyNumberFormat="0" applyBorder="0" applyAlignment="0" applyProtection="0"/>
    <xf numFmtId="0" fontId="21" fillId="3" borderId="0" applyNumberFormat="0" applyBorder="0" applyAlignment="0" applyProtection="0"/>
    <xf numFmtId="171" fontId="21"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1"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1"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1"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1"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171" fontId="21" fillId="4" borderId="0" applyNumberFormat="0" applyBorder="0" applyAlignment="0" applyProtection="0"/>
    <xf numFmtId="171" fontId="2" fillId="4" borderId="0" applyNumberFormat="0" applyBorder="0" applyAlignment="0" applyProtection="0"/>
    <xf numFmtId="0" fontId="21" fillId="4" borderId="0" applyNumberFormat="0" applyBorder="0" applyAlignment="0" applyProtection="0"/>
    <xf numFmtId="171" fontId="21"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1"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1"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1"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1"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171" fontId="21" fillId="6" borderId="0" applyNumberFormat="0" applyBorder="0" applyAlignment="0" applyProtection="0"/>
    <xf numFmtId="171" fontId="2" fillId="6" borderId="0" applyNumberFormat="0" applyBorder="0" applyAlignment="0" applyProtection="0"/>
    <xf numFmtId="0" fontId="21" fillId="6" borderId="0" applyNumberFormat="0" applyBorder="0" applyAlignment="0" applyProtection="0"/>
    <xf numFmtId="171" fontId="21"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1"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1"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1"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1"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171" fontId="21" fillId="7" borderId="0" applyNumberFormat="0" applyBorder="0" applyAlignment="0" applyProtection="0"/>
    <xf numFmtId="171" fontId="2" fillId="7" borderId="0" applyNumberFormat="0" applyBorder="0" applyAlignment="0" applyProtection="0"/>
    <xf numFmtId="0" fontId="21" fillId="7" borderId="0" applyNumberFormat="0" applyBorder="0" applyAlignment="0" applyProtection="0"/>
    <xf numFmtId="171" fontId="21"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1"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1"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1"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1"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171" fontId="2"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1"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1"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1"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1"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171" fontId="2"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1"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1"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1"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1"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1"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171" fontId="21" fillId="11" borderId="0" applyNumberFormat="0" applyBorder="0" applyAlignment="0" applyProtection="0"/>
    <xf numFmtId="171" fontId="2" fillId="11" borderId="0" applyNumberFormat="0" applyBorder="0" applyAlignment="0" applyProtection="0"/>
    <xf numFmtId="0" fontId="21" fillId="11" borderId="0" applyNumberFormat="0" applyBorder="0" applyAlignment="0" applyProtection="0"/>
    <xf numFmtId="171" fontId="21"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1"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1"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1"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9" fillId="0" borderId="0" applyFont="0" applyFill="0" applyBorder="0" applyAlignment="0" applyProtection="0"/>
    <xf numFmtId="43" fontId="3" fillId="0" borderId="0" applyFont="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 fillId="0" borderId="0"/>
    <xf numFmtId="0" fontId="3" fillId="0" borderId="0"/>
    <xf numFmtId="0" fontId="54" fillId="0" borderId="0"/>
    <xf numFmtId="171" fontId="3" fillId="0" borderId="0"/>
    <xf numFmtId="0" fontId="3" fillId="0" borderId="0"/>
    <xf numFmtId="0" fontId="3" fillId="0" borderId="0"/>
    <xf numFmtId="0" fontId="53" fillId="0" borderId="0"/>
    <xf numFmtId="0"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 fillId="0" borderId="0"/>
    <xf numFmtId="0" fontId="54" fillId="0" borderId="0"/>
    <xf numFmtId="0" fontId="3" fillId="0" borderId="0"/>
    <xf numFmtId="171" fontId="3" fillId="0" borderId="0"/>
    <xf numFmtId="0" fontId="3" fillId="0" borderId="0"/>
    <xf numFmtId="0" fontId="54" fillId="0" borderId="0"/>
    <xf numFmtId="0" fontId="54" fillId="0" borderId="0"/>
    <xf numFmtId="0" fontId="54" fillId="0" borderId="0"/>
    <xf numFmtId="171"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54" fillId="0" borderId="0"/>
    <xf numFmtId="0" fontId="3" fillId="0" borderId="0"/>
    <xf numFmtId="0" fontId="55" fillId="0" borderId="0"/>
    <xf numFmtId="0" fontId="3" fillId="0" borderId="0"/>
    <xf numFmtId="0"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 fillId="0" borderId="0"/>
    <xf numFmtId="0" fontId="8" fillId="0" borderId="0"/>
    <xf numFmtId="0" fontId="3" fillId="0" borderId="0"/>
    <xf numFmtId="0" fontId="3" fillId="0" borderId="0"/>
    <xf numFmtId="0" fontId="3" fillId="0" borderId="0"/>
    <xf numFmtId="171" fontId="3" fillId="0" borderId="0"/>
    <xf numFmtId="171" fontId="3" fillId="0" borderId="0"/>
    <xf numFmtId="171" fontId="3" fillId="0" borderId="0"/>
    <xf numFmtId="171" fontId="3" fillId="0" borderId="0"/>
    <xf numFmtId="0" fontId="3" fillId="0" borderId="0"/>
    <xf numFmtId="0" fontId="3" fillId="0" borderId="0"/>
    <xf numFmtId="0"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3" fillId="0" borderId="0"/>
    <xf numFmtId="171"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55" fillId="0" borderId="0"/>
    <xf numFmtId="0" fontId="55" fillId="0" borderId="0"/>
    <xf numFmtId="171" fontId="3" fillId="0" borderId="0"/>
    <xf numFmtId="0" fontId="55" fillId="0" borderId="0"/>
    <xf numFmtId="0" fontId="55" fillId="0" borderId="0"/>
    <xf numFmtId="0" fontId="3" fillId="0" borderId="0"/>
    <xf numFmtId="0" fontId="55" fillId="0" borderId="0"/>
    <xf numFmtId="0" fontId="3" fillId="0" borderId="0"/>
    <xf numFmtId="171" fontId="3" fillId="0" borderId="0"/>
    <xf numFmtId="0" fontId="55" fillId="0" borderId="0"/>
    <xf numFmtId="171" fontId="3" fillId="0" borderId="0"/>
    <xf numFmtId="0" fontId="3" fillId="0" borderId="0"/>
    <xf numFmtId="171" fontId="3" fillId="0" borderId="0"/>
    <xf numFmtId="0" fontId="3" fillId="0" borderId="0"/>
    <xf numFmtId="171" fontId="3" fillId="0" borderId="0"/>
    <xf numFmtId="0" fontId="55" fillId="0" borderId="0"/>
    <xf numFmtId="0" fontId="3" fillId="0" borderId="0"/>
    <xf numFmtId="0" fontId="3" fillId="0" borderId="0"/>
    <xf numFmtId="0" fontId="3" fillId="0" borderId="0"/>
    <xf numFmtId="0" fontId="55" fillId="0" borderId="0"/>
    <xf numFmtId="0" fontId="3" fillId="0" borderId="0"/>
    <xf numFmtId="171" fontId="3" fillId="0" borderId="0"/>
    <xf numFmtId="171" fontId="3" fillId="0" borderId="0"/>
    <xf numFmtId="171" fontId="3" fillId="0" borderId="0"/>
    <xf numFmtId="171" fontId="3" fillId="0" borderId="0"/>
    <xf numFmtId="0" fontId="3" fillId="0" borderId="0"/>
    <xf numFmtId="171" fontId="55" fillId="0" borderId="0"/>
    <xf numFmtId="171" fontId="55" fillId="0" borderId="0"/>
    <xf numFmtId="0" fontId="55" fillId="0" borderId="0"/>
    <xf numFmtId="0" fontId="55" fillId="0" borderId="0"/>
    <xf numFmtId="171" fontId="55" fillId="0" borderId="0"/>
    <xf numFmtId="171" fontId="55" fillId="0" borderId="0"/>
    <xf numFmtId="0" fontId="55" fillId="0" borderId="0"/>
    <xf numFmtId="0" fontId="55" fillId="0" borderId="0"/>
    <xf numFmtId="0" fontId="55" fillId="0" borderId="0"/>
    <xf numFmtId="171" fontId="55" fillId="0" borderId="0"/>
    <xf numFmtId="0" fontId="55" fillId="0" borderId="0"/>
    <xf numFmtId="0" fontId="55" fillId="0" borderId="0"/>
    <xf numFmtId="0" fontId="3" fillId="0" borderId="0"/>
    <xf numFmtId="171" fontId="55" fillId="0" borderId="0"/>
    <xf numFmtId="0" fontId="55" fillId="0" borderId="0"/>
    <xf numFmtId="171" fontId="3" fillId="0" borderId="0"/>
    <xf numFmtId="0" fontId="3" fillId="0" borderId="0"/>
    <xf numFmtId="171" fontId="3" fillId="0" borderId="0"/>
    <xf numFmtId="0" fontId="3" fillId="0" borderId="0"/>
    <xf numFmtId="0" fontId="3" fillId="0" borderId="0"/>
    <xf numFmtId="0" fontId="54" fillId="0" borderId="0"/>
    <xf numFmtId="0" fontId="54" fillId="0" borderId="0"/>
    <xf numFmtId="0" fontId="54" fillId="0" borderId="0"/>
    <xf numFmtId="0" fontId="55" fillId="0" borderId="0"/>
    <xf numFmtId="0" fontId="54" fillId="0" borderId="0"/>
    <xf numFmtId="0" fontId="54" fillId="0" borderId="0"/>
    <xf numFmtId="0" fontId="55" fillId="0" borderId="0"/>
    <xf numFmtId="0" fontId="55" fillId="0" borderId="0"/>
    <xf numFmtId="0" fontId="3" fillId="0" borderId="0"/>
    <xf numFmtId="0" fontId="3" fillId="0" borderId="0"/>
    <xf numFmtId="0" fontId="54" fillId="0" borderId="0"/>
    <xf numFmtId="171" fontId="3" fillId="0" borderId="0"/>
    <xf numFmtId="0" fontId="54" fillId="0" borderId="0"/>
    <xf numFmtId="171" fontId="3" fillId="0" borderId="0"/>
    <xf numFmtId="0" fontId="54" fillId="0" borderId="0"/>
    <xf numFmtId="0" fontId="3" fillId="0" borderId="0"/>
    <xf numFmtId="0" fontId="3" fillId="0" borderId="0"/>
    <xf numFmtId="171" fontId="3" fillId="0" borderId="0"/>
    <xf numFmtId="0" fontId="3" fillId="0" borderId="0"/>
    <xf numFmtId="171" fontId="3" fillId="0" borderId="0"/>
    <xf numFmtId="0" fontId="54" fillId="0" borderId="0"/>
    <xf numFmtId="171" fontId="3" fillId="0" borderId="0"/>
    <xf numFmtId="171" fontId="3" fillId="0" borderId="0"/>
    <xf numFmtId="0" fontId="3" fillId="0" borderId="0"/>
    <xf numFmtId="0" fontId="54" fillId="0" borderId="0"/>
    <xf numFmtId="171" fontId="3" fillId="0" borderId="0"/>
    <xf numFmtId="0" fontId="55" fillId="0" borderId="0"/>
    <xf numFmtId="0" fontId="3" fillId="0" borderId="0"/>
    <xf numFmtId="0" fontId="55" fillId="0" borderId="0"/>
    <xf numFmtId="0" fontId="54" fillId="0" borderId="0"/>
    <xf numFmtId="171" fontId="3" fillId="0" borderId="0"/>
    <xf numFmtId="0" fontId="54" fillId="0" borderId="0"/>
    <xf numFmtId="171" fontId="3" fillId="0" borderId="0"/>
    <xf numFmtId="0" fontId="54" fillId="0" borderId="0"/>
    <xf numFmtId="171" fontId="3" fillId="0" borderId="0"/>
    <xf numFmtId="0" fontId="3" fillId="0" borderId="0"/>
    <xf numFmtId="0" fontId="54" fillId="0" borderId="0"/>
    <xf numFmtId="0" fontId="3" fillId="0" borderId="0"/>
    <xf numFmtId="0" fontId="3" fillId="0" borderId="0"/>
    <xf numFmtId="0" fontId="55" fillId="0" borderId="0"/>
    <xf numFmtId="0" fontId="3" fillId="0" borderId="0"/>
    <xf numFmtId="0" fontId="55" fillId="0" borderId="0"/>
    <xf numFmtId="0" fontId="54" fillId="0" borderId="0"/>
    <xf numFmtId="0" fontId="3" fillId="0" borderId="0"/>
    <xf numFmtId="171" fontId="3" fillId="0" borderId="0"/>
    <xf numFmtId="0" fontId="3" fillId="0" borderId="0"/>
    <xf numFmtId="0" fontId="55" fillId="0" borderId="0"/>
    <xf numFmtId="0" fontId="3" fillId="0" borderId="0"/>
    <xf numFmtId="0" fontId="55" fillId="0" borderId="0"/>
    <xf numFmtId="0" fontId="54" fillId="0" borderId="0"/>
    <xf numFmtId="171" fontId="3" fillId="0" borderId="0"/>
    <xf numFmtId="0" fontId="54" fillId="0" borderId="0"/>
    <xf numFmtId="171" fontId="3" fillId="0" borderId="0"/>
    <xf numFmtId="0" fontId="54" fillId="0" borderId="0"/>
    <xf numFmtId="171" fontId="3" fillId="0" borderId="0"/>
    <xf numFmtId="0" fontId="3" fillId="0" borderId="0"/>
    <xf numFmtId="171" fontId="3" fillId="0" borderId="0"/>
    <xf numFmtId="171" fontId="3" fillId="0" borderId="0"/>
    <xf numFmtId="171" fontId="51" fillId="0" borderId="0"/>
    <xf numFmtId="171" fontId="3" fillId="0" borderId="0"/>
    <xf numFmtId="171" fontId="3" fillId="0" borderId="0"/>
    <xf numFmtId="0" fontId="54" fillId="0" borderId="0"/>
    <xf numFmtId="0" fontId="3" fillId="0" borderId="0"/>
    <xf numFmtId="0" fontId="54" fillId="0" borderId="0"/>
    <xf numFmtId="0" fontId="55" fillId="0" borderId="0"/>
    <xf numFmtId="0" fontId="54" fillId="0" borderId="0"/>
    <xf numFmtId="0" fontId="55" fillId="0" borderId="0"/>
    <xf numFmtId="0" fontId="54" fillId="0" borderId="0"/>
    <xf numFmtId="0" fontId="48" fillId="0" borderId="0"/>
    <xf numFmtId="0" fontId="3" fillId="0" borderId="0"/>
    <xf numFmtId="171" fontId="3" fillId="0" borderId="0"/>
    <xf numFmtId="171" fontId="3" fillId="0" borderId="0"/>
    <xf numFmtId="0" fontId="3" fillId="0" borderId="0"/>
    <xf numFmtId="0" fontId="55" fillId="0" borderId="0"/>
    <xf numFmtId="0" fontId="3" fillId="0" borderId="0"/>
    <xf numFmtId="171" fontId="3" fillId="0" borderId="0"/>
    <xf numFmtId="0" fontId="55" fillId="0" borderId="0"/>
    <xf numFmtId="0" fontId="21"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171" fontId="21" fillId="23" borderId="7" applyNumberFormat="0" applyFont="0" applyAlignment="0" applyProtection="0"/>
    <xf numFmtId="171" fontId="2" fillId="23" borderId="7" applyNumberFormat="0" applyFont="0" applyAlignment="0" applyProtection="0"/>
    <xf numFmtId="0" fontId="21" fillId="23" borderId="7" applyNumberFormat="0" applyFont="0" applyAlignment="0" applyProtection="0"/>
    <xf numFmtId="171" fontId="21"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1"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1"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1"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61">
    <xf numFmtId="0" fontId="0" fillId="0" borderId="0" xfId="0"/>
    <xf numFmtId="164" fontId="0" fillId="24" borderId="10" xfId="1537" applyNumberFormat="1" applyFont="1" applyFill="1" applyBorder="1"/>
    <xf numFmtId="164" fontId="0" fillId="24" borderId="11" xfId="1537" applyNumberFormat="1" applyFont="1" applyFill="1" applyBorder="1"/>
    <xf numFmtId="0" fontId="5" fillId="25" borderId="12" xfId="0" applyFont="1" applyFill="1" applyBorder="1"/>
    <xf numFmtId="0" fontId="5" fillId="25" borderId="13" xfId="0" applyFont="1" applyFill="1" applyBorder="1"/>
    <xf numFmtId="0" fontId="5" fillId="25" borderId="14" xfId="0" applyFont="1" applyFill="1" applyBorder="1"/>
    <xf numFmtId="0" fontId="0" fillId="25" borderId="14" xfId="0" applyFill="1" applyBorder="1"/>
    <xf numFmtId="0" fontId="5" fillId="25" borderId="11" xfId="0" applyFont="1" applyFill="1" applyBorder="1" applyAlignment="1">
      <alignment horizontal="center"/>
    </xf>
    <xf numFmtId="0" fontId="5" fillId="25" borderId="12" xfId="0" applyFont="1" applyFill="1" applyBorder="1" applyAlignment="1">
      <alignment horizontal="center"/>
    </xf>
    <xf numFmtId="165" fontId="0" fillId="24" borderId="11" xfId="1537" applyNumberFormat="1" applyFont="1" applyFill="1" applyBorder="1"/>
    <xf numFmtId="166" fontId="0" fillId="24" borderId="11" xfId="1537" applyNumberFormat="1" applyFont="1" applyFill="1" applyBorder="1"/>
    <xf numFmtId="0" fontId="0" fillId="24" borderId="12" xfId="0" applyFill="1" applyBorder="1"/>
    <xf numFmtId="0" fontId="0" fillId="24" borderId="13" xfId="0" applyFill="1" applyBorder="1"/>
    <xf numFmtId="0" fontId="0" fillId="24" borderId="14" xfId="0" applyFill="1" applyBorder="1"/>
    <xf numFmtId="0" fontId="0" fillId="24" borderId="11" xfId="0" applyFill="1" applyBorder="1" applyAlignment="1">
      <alignment horizontal="right"/>
    </xf>
    <xf numFmtId="0" fontId="0" fillId="24" borderId="10" xfId="0" applyFill="1" applyBorder="1"/>
    <xf numFmtId="164" fontId="5" fillId="24" borderId="11" xfId="1537" applyNumberFormat="1" applyFont="1" applyFill="1" applyBorder="1"/>
    <xf numFmtId="0" fontId="0" fillId="24" borderId="15" xfId="0" applyFill="1" applyBorder="1"/>
    <xf numFmtId="0" fontId="0" fillId="24" borderId="16" xfId="0" applyFill="1" applyBorder="1"/>
    <xf numFmtId="0" fontId="0" fillId="24" borderId="17" xfId="0" applyFill="1" applyBorder="1"/>
    <xf numFmtId="0" fontId="5" fillId="25" borderId="10" xfId="0" applyFont="1" applyFill="1" applyBorder="1" applyAlignment="1">
      <alignment horizontal="center"/>
    </xf>
    <xf numFmtId="167" fontId="0" fillId="24" borderId="11" xfId="0" applyNumberFormat="1" applyFill="1" applyBorder="1"/>
    <xf numFmtId="0" fontId="15" fillId="25" borderId="11" xfId="0" applyFont="1" applyFill="1" applyBorder="1" applyAlignment="1">
      <alignment horizontal="center" vertical="center"/>
    </xf>
    <xf numFmtId="17" fontId="0" fillId="24" borderId="11" xfId="0" applyNumberFormat="1" applyFill="1" applyBorder="1" applyAlignment="1">
      <alignment horizontal="right"/>
    </xf>
    <xf numFmtId="17" fontId="0" fillId="24" borderId="11" xfId="0" applyNumberFormat="1" applyFill="1" applyBorder="1" applyAlignment="1">
      <alignment horizontal="center"/>
    </xf>
    <xf numFmtId="17" fontId="0" fillId="24" borderId="11" xfId="0" quotePrefix="1" applyNumberFormat="1" applyFill="1" applyBorder="1" applyAlignment="1">
      <alignment horizontal="right"/>
    </xf>
    <xf numFmtId="0" fontId="5" fillId="25" borderId="18" xfId="0" applyFont="1" applyFill="1" applyBorder="1" applyAlignment="1">
      <alignment horizontal="center"/>
    </xf>
    <xf numFmtId="0" fontId="5" fillId="25" borderId="11" xfId="0" quotePrefix="1" applyFont="1" applyFill="1" applyBorder="1" applyAlignment="1">
      <alignment horizontal="center"/>
    </xf>
    <xf numFmtId="0" fontId="5" fillId="24" borderId="11" xfId="0" applyFont="1" applyFill="1" applyBorder="1" applyAlignment="1">
      <alignment horizontal="center" vertical="center" wrapText="1"/>
    </xf>
    <xf numFmtId="0" fontId="5" fillId="24" borderId="11" xfId="0" quotePrefix="1" applyFont="1" applyFill="1" applyBorder="1" applyAlignment="1">
      <alignment horizontal="center" vertical="center" wrapText="1"/>
    </xf>
    <xf numFmtId="167" fontId="0" fillId="24" borderId="11" xfId="0" applyNumberFormat="1" applyFill="1" applyBorder="1" applyAlignment="1">
      <alignment horizontal="center"/>
    </xf>
    <xf numFmtId="0" fontId="0" fillId="24" borderId="15" xfId="0" quotePrefix="1" applyFill="1" applyBorder="1" applyAlignment="1">
      <alignment horizontal="left"/>
    </xf>
    <xf numFmtId="0" fontId="0" fillId="24" borderId="12" xfId="0" quotePrefix="1" applyFill="1" applyBorder="1" applyAlignment="1">
      <alignment horizontal="left"/>
    </xf>
    <xf numFmtId="165" fontId="0" fillId="24" borderId="14" xfId="1537" applyNumberFormat="1" applyFont="1" applyFill="1" applyBorder="1"/>
    <xf numFmtId="17" fontId="0" fillId="24" borderId="11" xfId="0" quotePrefix="1" applyNumberFormat="1" applyFill="1" applyBorder="1" applyAlignment="1">
      <alignment horizontal="center"/>
    </xf>
    <xf numFmtId="166" fontId="0" fillId="24" borderId="11" xfId="1537" applyNumberFormat="1" applyFont="1" applyFill="1" applyBorder="1" applyAlignment="1">
      <alignment horizontal="center"/>
    </xf>
    <xf numFmtId="165" fontId="0" fillId="24" borderId="11" xfId="1537" applyNumberFormat="1" applyFont="1" applyFill="1" applyBorder="1" applyAlignment="1">
      <alignment horizontal="center"/>
    </xf>
    <xf numFmtId="164" fontId="0" fillId="24" borderId="11" xfId="1537" applyNumberFormat="1" applyFont="1" applyFill="1" applyBorder="1" applyAlignment="1">
      <alignment horizontal="center"/>
    </xf>
    <xf numFmtId="166" fontId="0" fillId="24" borderId="11" xfId="1537" applyNumberFormat="1" applyFont="1" applyFill="1" applyBorder="1" applyAlignment="1"/>
    <xf numFmtId="164" fontId="0" fillId="0" borderId="14" xfId="1537" applyNumberFormat="1" applyFont="1" applyFill="1" applyBorder="1" applyProtection="1">
      <protection locked="0"/>
    </xf>
    <xf numFmtId="0" fontId="5" fillId="24" borderId="15" xfId="0" applyFont="1" applyFill="1" applyBorder="1" applyAlignment="1">
      <alignment horizontal="center" vertical="center"/>
    </xf>
    <xf numFmtId="0" fontId="5" fillId="24" borderId="10" xfId="0" applyFont="1" applyFill="1" applyBorder="1" applyAlignment="1">
      <alignment horizontal="center" vertical="center"/>
    </xf>
    <xf numFmtId="0" fontId="5" fillId="25" borderId="15" xfId="0" applyFont="1" applyFill="1" applyBorder="1" applyAlignment="1">
      <alignment horizontal="center" vertical="center"/>
    </xf>
    <xf numFmtId="0" fontId="5" fillId="25" borderId="11" xfId="0" applyFont="1" applyFill="1" applyBorder="1" applyAlignment="1">
      <alignment horizontal="center" vertical="center"/>
    </xf>
    <xf numFmtId="0" fontId="0" fillId="24" borderId="18" xfId="0" applyFill="1" applyBorder="1"/>
    <xf numFmtId="0" fontId="0" fillId="24" borderId="19" xfId="0" applyFill="1" applyBorder="1"/>
    <xf numFmtId="0" fontId="5" fillId="24" borderId="17" xfId="0" applyFont="1" applyFill="1" applyBorder="1" applyAlignment="1">
      <alignment vertical="center"/>
    </xf>
    <xf numFmtId="0" fontId="0" fillId="24" borderId="11" xfId="0" applyFill="1" applyBorder="1"/>
    <xf numFmtId="164" fontId="0" fillId="0" borderId="11" xfId="1537" applyNumberFormat="1" applyFont="1" applyFill="1" applyBorder="1" applyProtection="1">
      <protection locked="0"/>
    </xf>
    <xf numFmtId="0" fontId="5" fillId="25" borderId="10" xfId="0" applyFont="1" applyFill="1" applyBorder="1" applyAlignment="1">
      <alignment horizontal="center" vertical="center"/>
    </xf>
    <xf numFmtId="0" fontId="5" fillId="25" borderId="12" xfId="0" quotePrefix="1" applyFont="1" applyFill="1" applyBorder="1" applyAlignment="1">
      <alignment horizontal="center"/>
    </xf>
    <xf numFmtId="0" fontId="5" fillId="24" borderId="16" xfId="0" applyFont="1" applyFill="1" applyBorder="1" applyAlignment="1">
      <alignment horizontal="center" vertical="center"/>
    </xf>
    <xf numFmtId="17" fontId="0" fillId="24" borderId="11" xfId="0" quotePrefix="1" applyNumberFormat="1" applyFill="1" applyBorder="1" applyAlignment="1">
      <alignment horizontal="left"/>
    </xf>
    <xf numFmtId="167" fontId="0" fillId="24" borderId="11" xfId="0" quotePrefix="1" applyNumberFormat="1" applyFill="1" applyBorder="1" applyAlignment="1">
      <alignment horizontal="center"/>
    </xf>
    <xf numFmtId="167" fontId="0" fillId="24" borderId="11" xfId="0" quotePrefix="1" applyNumberFormat="1" applyFill="1" applyBorder="1" applyAlignment="1">
      <alignment horizontal="right"/>
    </xf>
    <xf numFmtId="0" fontId="0" fillId="26" borderId="0" xfId="0" applyFill="1"/>
    <xf numFmtId="0" fontId="9" fillId="26" borderId="0" xfId="0" applyFont="1" applyFill="1"/>
    <xf numFmtId="0" fontId="10" fillId="26" borderId="0" xfId="0" quotePrefix="1" applyFont="1" applyFill="1" applyAlignment="1">
      <alignment horizontal="left"/>
    </xf>
    <xf numFmtId="0" fontId="18" fillId="26" borderId="0" xfId="0" quotePrefix="1" applyFont="1" applyFill="1" applyAlignment="1">
      <alignment horizontal="left"/>
    </xf>
    <xf numFmtId="0" fontId="0" fillId="26" borderId="0" xfId="0" quotePrefix="1" applyFill="1" applyAlignment="1">
      <alignment horizontal="left"/>
    </xf>
    <xf numFmtId="0" fontId="16" fillId="26" borderId="0" xfId="0" applyFont="1" applyFill="1" applyAlignment="1">
      <alignment horizontal="left"/>
    </xf>
    <xf numFmtId="0" fontId="16" fillId="26" borderId="0" xfId="0" applyFont="1" applyFill="1"/>
    <xf numFmtId="0" fontId="7" fillId="26" borderId="0" xfId="0" applyFont="1" applyFill="1" applyAlignment="1">
      <alignment horizontal="left"/>
    </xf>
    <xf numFmtId="0" fontId="13" fillId="26" borderId="0" xfId="0" applyFont="1" applyFill="1"/>
    <xf numFmtId="0" fontId="15" fillId="26" borderId="0" xfId="0" applyFont="1" applyFill="1"/>
    <xf numFmtId="0" fontId="13" fillId="26" borderId="0" xfId="0" applyFont="1" applyFill="1" applyAlignment="1">
      <alignment vertical="center" wrapText="1"/>
    </xf>
    <xf numFmtId="0" fontId="13" fillId="26" borderId="0" xfId="0" applyFont="1" applyFill="1" applyAlignment="1">
      <alignment horizontal="center"/>
    </xf>
    <xf numFmtId="0" fontId="14" fillId="26" borderId="0" xfId="0" applyFont="1" applyFill="1" applyAlignment="1">
      <alignment vertical="center" wrapText="1"/>
    </xf>
    <xf numFmtId="0" fontId="13" fillId="26" borderId="0" xfId="0" applyFont="1" applyFill="1" applyAlignment="1">
      <alignment horizontal="center" vertical="center" wrapText="1"/>
    </xf>
    <xf numFmtId="0" fontId="13" fillId="26" borderId="0" xfId="0" quotePrefix="1" applyFont="1" applyFill="1" applyAlignment="1">
      <alignment horizontal="center" vertical="center" wrapText="1"/>
    </xf>
    <xf numFmtId="0" fontId="13" fillId="26" borderId="0" xfId="0" applyFont="1" applyFill="1" applyAlignment="1">
      <alignment horizontal="right" vertical="center" wrapText="1"/>
    </xf>
    <xf numFmtId="169" fontId="13" fillId="26" borderId="0" xfId="0" applyNumberFormat="1" applyFont="1" applyFill="1" applyAlignment="1">
      <alignment vertical="center" wrapText="1"/>
    </xf>
    <xf numFmtId="0" fontId="13" fillId="26" borderId="0" xfId="0" applyFont="1" applyFill="1" applyAlignment="1">
      <alignment horizontal="right"/>
    </xf>
    <xf numFmtId="0" fontId="13" fillId="26" borderId="0" xfId="0" quotePrefix="1" applyFont="1" applyFill="1"/>
    <xf numFmtId="166" fontId="13" fillId="26" borderId="0" xfId="1537" applyNumberFormat="1" applyFont="1" applyFill="1" applyAlignment="1">
      <alignment horizontal="right"/>
    </xf>
    <xf numFmtId="165" fontId="14" fillId="26" borderId="0" xfId="1537" applyNumberFormat="1" applyFont="1" applyFill="1" applyBorder="1" applyAlignment="1">
      <alignment horizontal="center"/>
    </xf>
    <xf numFmtId="17" fontId="14" fillId="26" borderId="0" xfId="0" applyNumberFormat="1" applyFont="1" applyFill="1" applyAlignment="1">
      <alignment horizontal="center"/>
    </xf>
    <xf numFmtId="0" fontId="17" fillId="26" borderId="0" xfId="0" applyFont="1" applyFill="1"/>
    <xf numFmtId="165" fontId="13" fillId="26" borderId="0" xfId="1537" applyNumberFormat="1" applyFont="1" applyFill="1" applyAlignment="1">
      <alignment horizontal="right"/>
    </xf>
    <xf numFmtId="0" fontId="0" fillId="26" borderId="0" xfId="0" quotePrefix="1" applyFill="1" applyAlignment="1">
      <alignment horizontal="right"/>
    </xf>
    <xf numFmtId="0" fontId="0" fillId="26" borderId="0" xfId="0" applyFill="1" applyAlignment="1">
      <alignment horizontal="center"/>
    </xf>
    <xf numFmtId="0" fontId="5" fillId="26" borderId="0" xfId="0" applyFont="1" applyFill="1"/>
    <xf numFmtId="0" fontId="0" fillId="26" borderId="0" xfId="0" applyFill="1" applyProtection="1">
      <protection locked="0"/>
    </xf>
    <xf numFmtId="0" fontId="0" fillId="26" borderId="13" xfId="0" applyFill="1" applyBorder="1"/>
    <xf numFmtId="0" fontId="4" fillId="26" borderId="0" xfId="0" applyFont="1" applyFill="1"/>
    <xf numFmtId="0" fontId="4" fillId="26" borderId="0" xfId="0" applyFont="1" applyFill="1" applyAlignment="1">
      <alignment horizontal="right"/>
    </xf>
    <xf numFmtId="0" fontId="4" fillId="26" borderId="0" xfId="0" applyFont="1" applyFill="1" applyAlignment="1">
      <alignment horizontal="left"/>
    </xf>
    <xf numFmtId="0" fontId="5" fillId="26" borderId="0" xfId="0" applyFont="1" applyFill="1" applyAlignment="1">
      <alignment horizontal="right"/>
    </xf>
    <xf numFmtId="164" fontId="3" fillId="26" borderId="0" xfId="1537" applyNumberFormat="1" applyFont="1" applyFill="1"/>
    <xf numFmtId="169" fontId="8" fillId="26" borderId="0" xfId="1655" applyNumberFormat="1" applyFont="1" applyFill="1"/>
    <xf numFmtId="169" fontId="0" fillId="26" borderId="0" xfId="0" applyNumberFormat="1" applyFill="1"/>
    <xf numFmtId="169" fontId="12" fillId="26" borderId="0" xfId="1655" applyNumberFormat="1" applyFont="1" applyFill="1"/>
    <xf numFmtId="0" fontId="0" fillId="26" borderId="0" xfId="0" quotePrefix="1" applyFill="1"/>
    <xf numFmtId="17" fontId="0" fillId="26" borderId="0" xfId="0" applyNumberFormat="1" applyFill="1"/>
    <xf numFmtId="164" fontId="0" fillId="26" borderId="0" xfId="1537" applyNumberFormat="1" applyFont="1" applyFill="1"/>
    <xf numFmtId="166" fontId="3" fillId="26" borderId="0" xfId="1537" applyNumberFormat="1" applyFont="1" applyFill="1"/>
    <xf numFmtId="0" fontId="6" fillId="26" borderId="0" xfId="0" applyFont="1" applyFill="1"/>
    <xf numFmtId="0" fontId="0" fillId="26" borderId="0" xfId="0" applyFill="1" applyAlignment="1">
      <alignment vertical="center" wrapText="1"/>
    </xf>
    <xf numFmtId="0" fontId="0" fillId="0" borderId="11" xfId="0" applyBorder="1" applyProtection="1">
      <protection locked="0"/>
    </xf>
    <xf numFmtId="0" fontId="5" fillId="25" borderId="15" xfId="0" applyFont="1"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0" fillId="24" borderId="20" xfId="0" applyFill="1" applyBorder="1"/>
    <xf numFmtId="0" fontId="0" fillId="24" borderId="0" xfId="0" applyFill="1"/>
    <xf numFmtId="0" fontId="0" fillId="24" borderId="21" xfId="0" applyFill="1" applyBorder="1"/>
    <xf numFmtId="0" fontId="0" fillId="24" borderId="22" xfId="0" applyFill="1" applyBorder="1"/>
    <xf numFmtId="0" fontId="0" fillId="24" borderId="23" xfId="0" applyFill="1" applyBorder="1"/>
    <xf numFmtId="0" fontId="0" fillId="24" borderId="24" xfId="0" applyFill="1" applyBorder="1"/>
    <xf numFmtId="0" fontId="0" fillId="24" borderId="10" xfId="0" applyFill="1" applyBorder="1" applyAlignment="1">
      <alignment horizontal="center"/>
    </xf>
    <xf numFmtId="0" fontId="0" fillId="24" borderId="24" xfId="0" applyFill="1" applyBorder="1" applyAlignment="1">
      <alignment horizontal="center"/>
    </xf>
    <xf numFmtId="0" fontId="0" fillId="24" borderId="18" xfId="0" applyFill="1" applyBorder="1" applyAlignment="1">
      <alignment horizontal="center"/>
    </xf>
    <xf numFmtId="0" fontId="0" fillId="24" borderId="15" xfId="0" applyFill="1" applyBorder="1" applyAlignment="1">
      <alignment horizontal="center"/>
    </xf>
    <xf numFmtId="0" fontId="0" fillId="24" borderId="20" xfId="0" applyFill="1" applyBorder="1" applyAlignment="1">
      <alignment horizontal="center"/>
    </xf>
    <xf numFmtId="0" fontId="0" fillId="24" borderId="19" xfId="0" applyFill="1" applyBorder="1" applyAlignment="1">
      <alignment horizontal="center"/>
    </xf>
    <xf numFmtId="0" fontId="0" fillId="24" borderId="17" xfId="0" applyFill="1" applyBorder="1" applyAlignment="1">
      <alignment horizontal="center"/>
    </xf>
    <xf numFmtId="0" fontId="8" fillId="24" borderId="15" xfId="0" applyFont="1" applyFill="1" applyBorder="1" applyAlignment="1">
      <alignment horizontal="left"/>
    </xf>
    <xf numFmtId="0" fontId="8" fillId="24" borderId="16" xfId="0" applyFont="1" applyFill="1" applyBorder="1" applyAlignment="1">
      <alignment horizontal="left"/>
    </xf>
    <xf numFmtId="0" fontId="8" fillId="24" borderId="17" xfId="0" applyFont="1" applyFill="1" applyBorder="1" applyAlignment="1">
      <alignment horizontal="left"/>
    </xf>
    <xf numFmtId="0" fontId="8" fillId="24" borderId="15" xfId="0" applyFont="1" applyFill="1" applyBorder="1" applyAlignment="1">
      <alignment horizontal="center"/>
    </xf>
    <xf numFmtId="0" fontId="8" fillId="24" borderId="10" xfId="0" applyFont="1" applyFill="1" applyBorder="1" applyAlignment="1">
      <alignment horizontal="center"/>
    </xf>
    <xf numFmtId="0" fontId="8" fillId="24" borderId="20" xfId="0" applyFont="1" applyFill="1" applyBorder="1" applyAlignment="1">
      <alignment horizontal="left"/>
    </xf>
    <xf numFmtId="0" fontId="8" fillId="24" borderId="0" xfId="0" applyFont="1" applyFill="1" applyAlignment="1">
      <alignment horizontal="left"/>
    </xf>
    <xf numFmtId="0" fontId="8" fillId="24" borderId="21" xfId="0" applyFont="1" applyFill="1" applyBorder="1" applyAlignment="1">
      <alignment horizontal="left"/>
    </xf>
    <xf numFmtId="0" fontId="8" fillId="24" borderId="20" xfId="0" applyFont="1" applyFill="1" applyBorder="1" applyAlignment="1">
      <alignment horizontal="center"/>
    </xf>
    <xf numFmtId="0" fontId="8" fillId="24" borderId="24" xfId="0" applyFont="1" applyFill="1" applyBorder="1" applyAlignment="1">
      <alignment horizontal="center"/>
    </xf>
    <xf numFmtId="0" fontId="8" fillId="24" borderId="19" xfId="0" applyFont="1" applyFill="1" applyBorder="1" applyAlignment="1">
      <alignment horizontal="left"/>
    </xf>
    <xf numFmtId="0" fontId="8" fillId="24" borderId="22" xfId="0" applyFont="1" applyFill="1" applyBorder="1" applyAlignment="1">
      <alignment horizontal="left"/>
    </xf>
    <xf numFmtId="0" fontId="8" fillId="24" borderId="23" xfId="0" applyFont="1" applyFill="1" applyBorder="1" applyAlignment="1">
      <alignment horizontal="left"/>
    </xf>
    <xf numFmtId="0" fontId="8" fillId="24" borderId="19" xfId="0" applyFont="1" applyFill="1" applyBorder="1" applyAlignment="1">
      <alignment horizontal="center"/>
    </xf>
    <xf numFmtId="0" fontId="8" fillId="24" borderId="18" xfId="0" applyFont="1" applyFill="1" applyBorder="1" applyAlignment="1">
      <alignment horizontal="center"/>
    </xf>
    <xf numFmtId="0" fontId="0" fillId="24" borderId="24" xfId="0" quotePrefix="1" applyFill="1" applyBorder="1" applyAlignment="1">
      <alignment horizontal="center"/>
    </xf>
    <xf numFmtId="0" fontId="0" fillId="24" borderId="20" xfId="0" quotePrefix="1" applyFill="1" applyBorder="1" applyAlignment="1">
      <alignment horizontal="center"/>
    </xf>
    <xf numFmtId="0" fontId="5" fillId="26" borderId="0" xfId="0" quotePrefix="1" applyFont="1" applyFill="1" applyAlignment="1">
      <alignment horizontal="left"/>
    </xf>
    <xf numFmtId="0" fontId="0" fillId="26" borderId="0" xfId="0" applyFill="1" applyAlignment="1">
      <alignment horizontal="right"/>
    </xf>
    <xf numFmtId="0" fontId="0" fillId="24" borderId="20" xfId="0" quotePrefix="1" applyFill="1" applyBorder="1" applyAlignment="1">
      <alignment horizontal="left"/>
    </xf>
    <xf numFmtId="0" fontId="0" fillId="24" borderId="19" xfId="0" quotePrefix="1" applyFill="1" applyBorder="1" applyAlignment="1">
      <alignment horizontal="left"/>
    </xf>
    <xf numFmtId="0" fontId="5" fillId="25" borderId="10" xfId="0" quotePrefix="1" applyFont="1" applyFill="1" applyBorder="1" applyAlignment="1">
      <alignment horizontal="center" vertical="center"/>
    </xf>
    <xf numFmtId="0" fontId="5" fillId="25" borderId="20" xfId="0" applyFont="1" applyFill="1" applyBorder="1" applyAlignment="1">
      <alignment horizontal="left"/>
    </xf>
    <xf numFmtId="0" fontId="5" fillId="25" borderId="11" xfId="0" applyFont="1" applyFill="1" applyBorder="1" applyAlignment="1">
      <alignment horizontal="left"/>
    </xf>
    <xf numFmtId="0" fontId="8" fillId="24" borderId="24" xfId="0" applyFont="1" applyFill="1" applyBorder="1" applyAlignment="1">
      <alignment horizontal="left"/>
    </xf>
    <xf numFmtId="0" fontId="0" fillId="24" borderId="21" xfId="0" applyFill="1" applyBorder="1" applyAlignment="1">
      <alignment horizontal="center"/>
    </xf>
    <xf numFmtId="0" fontId="0" fillId="24" borderId="20" xfId="0" applyFill="1" applyBorder="1" applyAlignment="1">
      <alignment horizontal="left"/>
    </xf>
    <xf numFmtId="0" fontId="7" fillId="26" borderId="0" xfId="0" applyFont="1" applyFill="1"/>
    <xf numFmtId="0" fontId="4" fillId="26" borderId="0" xfId="0" quotePrefix="1" applyFont="1" applyFill="1" applyAlignment="1">
      <alignment horizontal="right"/>
    </xf>
    <xf numFmtId="0" fontId="4" fillId="26" borderId="0" xfId="0" quotePrefix="1" applyFont="1" applyFill="1"/>
    <xf numFmtId="0" fontId="0" fillId="26" borderId="12" xfId="0" applyFill="1" applyBorder="1"/>
    <xf numFmtId="0" fontId="4" fillId="26" borderId="0" xfId="0" quotePrefix="1" applyFont="1" applyFill="1" applyAlignment="1">
      <alignment horizontal="left"/>
    </xf>
    <xf numFmtId="0" fontId="7" fillId="26" borderId="0" xfId="0" applyFont="1" applyFill="1" applyAlignment="1">
      <alignment horizontal="left" vertical="center" wrapText="1"/>
    </xf>
    <xf numFmtId="17" fontId="4" fillId="26" borderId="0" xfId="0" quotePrefix="1" applyNumberFormat="1" applyFont="1" applyFill="1"/>
    <xf numFmtId="164" fontId="3" fillId="24" borderId="11" xfId="1537" applyNumberFormat="1" applyFont="1" applyFill="1" applyBorder="1"/>
    <xf numFmtId="164" fontId="3" fillId="24" borderId="10" xfId="1537" applyNumberFormat="1" applyFont="1" applyFill="1" applyBorder="1"/>
    <xf numFmtId="0" fontId="0" fillId="24" borderId="23" xfId="0" applyFill="1" applyBorder="1" applyAlignment="1">
      <alignment horizontal="center"/>
    </xf>
    <xf numFmtId="0" fontId="5" fillId="25" borderId="20" xfId="0" applyFont="1" applyFill="1" applyBorder="1" applyAlignment="1">
      <alignment horizontal="center" vertical="center"/>
    </xf>
    <xf numFmtId="0" fontId="5" fillId="25" borderId="24" xfId="0" applyFont="1" applyFill="1" applyBorder="1" applyAlignment="1">
      <alignment horizontal="center" vertical="center"/>
    </xf>
    <xf numFmtId="169" fontId="0" fillId="26" borderId="0" xfId="1655" applyNumberFormat="1" applyFont="1" applyFill="1"/>
    <xf numFmtId="17" fontId="8" fillId="26" borderId="0" xfId="0" applyNumberFormat="1" applyFont="1" applyFill="1"/>
    <xf numFmtId="169" fontId="19" fillId="26" borderId="0" xfId="1655" applyNumberFormat="1" applyFont="1" applyFill="1"/>
    <xf numFmtId="17" fontId="0" fillId="26" borderId="0" xfId="0" applyNumberFormat="1" applyFill="1" applyAlignment="1">
      <alignment horizontal="left"/>
    </xf>
    <xf numFmtId="169" fontId="8" fillId="26" borderId="0" xfId="1655" applyNumberFormat="1" applyFont="1" applyFill="1" applyBorder="1"/>
    <xf numFmtId="0" fontId="5" fillId="25" borderId="17" xfId="0" applyFont="1" applyFill="1" applyBorder="1" applyAlignment="1">
      <alignment vertical="center"/>
    </xf>
    <xf numFmtId="0" fontId="5" fillId="25" borderId="23" xfId="0" applyFont="1" applyFill="1" applyBorder="1" applyAlignment="1">
      <alignment horizontal="center"/>
    </xf>
    <xf numFmtId="0" fontId="5" fillId="25" borderId="18" xfId="0" quotePrefix="1" applyFont="1" applyFill="1" applyBorder="1" applyAlignment="1">
      <alignment horizontal="center"/>
    </xf>
    <xf numFmtId="165" fontId="0" fillId="24" borderId="10" xfId="1537" applyNumberFormat="1" applyFont="1" applyFill="1" applyBorder="1" applyAlignment="1">
      <alignment horizontal="center"/>
    </xf>
    <xf numFmtId="165" fontId="0" fillId="24" borderId="24" xfId="1537" applyNumberFormat="1" applyFont="1" applyFill="1" applyBorder="1" applyAlignment="1">
      <alignment horizontal="center"/>
    </xf>
    <xf numFmtId="0" fontId="0" fillId="24" borderId="0" xfId="0" applyFill="1" applyAlignment="1">
      <alignment horizontal="left"/>
    </xf>
    <xf numFmtId="0" fontId="0" fillId="24" borderId="19" xfId="0" applyFill="1" applyBorder="1" applyAlignment="1">
      <alignment horizontal="left"/>
    </xf>
    <xf numFmtId="165" fontId="0" fillId="24" borderId="18" xfId="1537" applyNumberFormat="1" applyFont="1" applyFill="1" applyBorder="1" applyAlignment="1">
      <alignment horizontal="center"/>
    </xf>
    <xf numFmtId="0" fontId="5" fillId="24" borderId="15" xfId="0" applyFont="1" applyFill="1" applyBorder="1" applyAlignment="1">
      <alignment vertical="center"/>
    </xf>
    <xf numFmtId="0" fontId="5" fillId="24" borderId="16" xfId="0" applyFont="1" applyFill="1" applyBorder="1" applyAlignment="1">
      <alignment vertical="center"/>
    </xf>
    <xf numFmtId="0" fontId="5" fillId="24" borderId="0" xfId="0" applyFont="1" applyFill="1" applyAlignment="1">
      <alignment vertical="center"/>
    </xf>
    <xf numFmtId="0" fontId="5" fillId="24" borderId="21" xfId="0" applyFont="1" applyFill="1" applyBorder="1" applyAlignment="1">
      <alignment vertical="center"/>
    </xf>
    <xf numFmtId="170" fontId="5" fillId="26" borderId="0" xfId="1537" applyNumberFormat="1" applyFont="1" applyFill="1"/>
    <xf numFmtId="169" fontId="5" fillId="26" borderId="0" xfId="1655" applyNumberFormat="1" applyFont="1" applyFill="1"/>
    <xf numFmtId="164" fontId="19" fillId="26" borderId="0" xfId="1537" applyNumberFormat="1" applyFont="1" applyFill="1"/>
    <xf numFmtId="166" fontId="16" fillId="26" borderId="0" xfId="1537" applyNumberFormat="1" applyFont="1" applyFill="1"/>
    <xf numFmtId="43" fontId="20" fillId="26" borderId="0" xfId="0" applyNumberFormat="1" applyFont="1" applyFill="1"/>
    <xf numFmtId="17" fontId="5" fillId="25" borderId="17" xfId="0" applyNumberFormat="1" applyFont="1" applyFill="1" applyBorder="1" applyAlignment="1">
      <alignment vertical="center"/>
    </xf>
    <xf numFmtId="0" fontId="5" fillId="25" borderId="11" xfId="0" applyFont="1" applyFill="1" applyBorder="1" applyAlignment="1">
      <alignment vertical="center"/>
    </xf>
    <xf numFmtId="0" fontId="5" fillId="25" borderId="12" xfId="0" applyFont="1" applyFill="1" applyBorder="1" applyAlignment="1">
      <alignment horizontal="left"/>
    </xf>
    <xf numFmtId="0" fontId="0" fillId="26" borderId="0" xfId="0" applyFill="1" applyAlignment="1">
      <alignment vertical="top"/>
    </xf>
    <xf numFmtId="14" fontId="0" fillId="0" borderId="11" xfId="0" applyNumberFormat="1" applyBorder="1" applyAlignment="1">
      <alignment vertical="top"/>
    </xf>
    <xf numFmtId="0" fontId="0" fillId="0" borderId="11" xfId="0" applyBorder="1" applyAlignment="1">
      <alignment vertical="top"/>
    </xf>
    <xf numFmtId="0" fontId="8" fillId="26" borderId="0" xfId="0" applyFont="1" applyFill="1"/>
    <xf numFmtId="0" fontId="8" fillId="26" borderId="0" xfId="0" quotePrefix="1" applyFont="1" applyFill="1" applyAlignment="1">
      <alignment vertical="center" wrapText="1"/>
    </xf>
    <xf numFmtId="0" fontId="38" fillId="26" borderId="0" xfId="0" applyFont="1" applyFill="1"/>
    <xf numFmtId="0" fontId="5" fillId="25" borderId="11" xfId="0" applyFont="1" applyFill="1" applyBorder="1" applyAlignment="1">
      <alignment horizontal="center" vertical="center" wrapText="1"/>
    </xf>
    <xf numFmtId="43" fontId="0" fillId="24" borderId="11" xfId="1537" applyFont="1" applyFill="1" applyBorder="1"/>
    <xf numFmtId="43" fontId="0" fillId="24" borderId="14" xfId="1537" applyFont="1" applyFill="1" applyBorder="1"/>
    <xf numFmtId="0" fontId="8" fillId="25" borderId="12" xfId="0" applyFont="1" applyFill="1" applyBorder="1" applyAlignment="1">
      <alignment horizontal="left"/>
    </xf>
    <xf numFmtId="0" fontId="8" fillId="25" borderId="13" xfId="0" applyFont="1" applyFill="1" applyBorder="1" applyAlignment="1">
      <alignment horizontal="left"/>
    </xf>
    <xf numFmtId="0" fontId="8" fillId="25" borderId="14" xfId="0" applyFont="1" applyFill="1" applyBorder="1" applyAlignment="1">
      <alignment horizontal="left"/>
    </xf>
    <xf numFmtId="0" fontId="8" fillId="25" borderId="11" xfId="0" applyFont="1" applyFill="1" applyBorder="1" applyAlignment="1">
      <alignment horizontal="left"/>
    </xf>
    <xf numFmtId="0" fontId="8" fillId="24" borderId="20" xfId="0" applyFont="1" applyFill="1" applyBorder="1"/>
    <xf numFmtId="0" fontId="8" fillId="24" borderId="0" xfId="0" applyFont="1" applyFill="1"/>
    <xf numFmtId="0" fontId="8" fillId="24" borderId="19" xfId="0" applyFont="1" applyFill="1" applyBorder="1"/>
    <xf numFmtId="0" fontId="8" fillId="24" borderId="22" xfId="0" applyFont="1" applyFill="1" applyBorder="1"/>
    <xf numFmtId="0" fontId="7" fillId="26" borderId="0" xfId="0" applyFont="1" applyFill="1" applyAlignment="1">
      <alignment vertical="center" wrapText="1"/>
    </xf>
    <xf numFmtId="0" fontId="0" fillId="26" borderId="0" xfId="0" applyFill="1" applyAlignment="1" applyProtection="1">
      <alignment horizontal="left"/>
      <protection locked="0"/>
    </xf>
    <xf numFmtId="0" fontId="0" fillId="24" borderId="14" xfId="0" applyFill="1" applyBorder="1" applyAlignment="1">
      <alignment horizontal="center"/>
    </xf>
    <xf numFmtId="0" fontId="8" fillId="25" borderId="11" xfId="0" applyFont="1" applyFill="1" applyBorder="1" applyAlignment="1">
      <alignment horizontal="center" vertical="center" wrapText="1"/>
    </xf>
    <xf numFmtId="43" fontId="0" fillId="24" borderId="12" xfId="1537" applyFont="1" applyFill="1" applyBorder="1"/>
    <xf numFmtId="165" fontId="0" fillId="24" borderId="11" xfId="1537" applyNumberFormat="1" applyFont="1" applyFill="1" applyBorder="1" applyAlignment="1">
      <alignment horizontal="right"/>
    </xf>
    <xf numFmtId="0" fontId="0" fillId="24" borderId="11" xfId="0" applyFill="1" applyBorder="1" applyAlignment="1">
      <alignment horizontal="center"/>
    </xf>
    <xf numFmtId="0" fontId="0" fillId="25" borderId="13" xfId="0" applyFill="1" applyBorder="1"/>
    <xf numFmtId="165" fontId="0" fillId="27" borderId="11" xfId="1537" applyNumberFormat="1" applyFont="1" applyFill="1" applyBorder="1" applyProtection="1">
      <protection locked="0"/>
    </xf>
    <xf numFmtId="0" fontId="0" fillId="27" borderId="12" xfId="0" applyFill="1" applyBorder="1" applyProtection="1">
      <protection locked="0"/>
    </xf>
    <xf numFmtId="43" fontId="0" fillId="27" borderId="13" xfId="1537" applyFont="1" applyFill="1" applyBorder="1" applyProtection="1">
      <protection locked="0"/>
    </xf>
    <xf numFmtId="43" fontId="0" fillId="27" borderId="14" xfId="1537" applyFont="1" applyFill="1" applyBorder="1" applyProtection="1">
      <protection locked="0"/>
    </xf>
    <xf numFmtId="43" fontId="0" fillId="27" borderId="12" xfId="1537" applyFont="1" applyFill="1" applyBorder="1" applyProtection="1">
      <protection locked="0"/>
    </xf>
    <xf numFmtId="0" fontId="0" fillId="27" borderId="14" xfId="0" applyFill="1" applyBorder="1" applyProtection="1">
      <protection locked="0"/>
    </xf>
    <xf numFmtId="0" fontId="0" fillId="27" borderId="11" xfId="0" applyFill="1" applyBorder="1" applyAlignment="1" applyProtection="1">
      <alignment horizontal="center"/>
      <protection locked="0"/>
    </xf>
    <xf numFmtId="0" fontId="0" fillId="27" borderId="18" xfId="0" applyFill="1" applyBorder="1" applyAlignment="1" applyProtection="1">
      <alignment horizontal="center"/>
      <protection locked="0"/>
    </xf>
    <xf numFmtId="0" fontId="0" fillId="27" borderId="11" xfId="0" applyFill="1" applyBorder="1" applyAlignment="1" applyProtection="1">
      <alignment horizontal="right"/>
      <protection locked="0"/>
    </xf>
    <xf numFmtId="0" fontId="0" fillId="27" borderId="11" xfId="0" applyFill="1" applyBorder="1" applyProtection="1">
      <protection locked="0"/>
    </xf>
    <xf numFmtId="0" fontId="8" fillId="25" borderId="12" xfId="0" applyFont="1" applyFill="1" applyBorder="1"/>
    <xf numFmtId="169" fontId="0" fillId="24" borderId="21" xfId="0" applyNumberFormat="1" applyFill="1" applyBorder="1"/>
    <xf numFmtId="169" fontId="0" fillId="24" borderId="23" xfId="0" applyNumberFormat="1" applyFill="1" applyBorder="1"/>
    <xf numFmtId="0" fontId="8" fillId="25" borderId="13" xfId="0" applyFont="1" applyFill="1" applyBorder="1"/>
    <xf numFmtId="0" fontId="8" fillId="24" borderId="15" xfId="0" applyFont="1" applyFill="1" applyBorder="1"/>
    <xf numFmtId="0" fontId="8" fillId="24" borderId="16" xfId="0" applyFont="1" applyFill="1" applyBorder="1"/>
    <xf numFmtId="0" fontId="8" fillId="24" borderId="17" xfId="0" applyFont="1" applyFill="1" applyBorder="1"/>
    <xf numFmtId="0" fontId="39" fillId="24" borderId="0" xfId="0" applyFont="1" applyFill="1"/>
    <xf numFmtId="0" fontId="0" fillId="24" borderId="10" xfId="0" applyFill="1" applyBorder="1" applyAlignment="1">
      <alignment horizontal="right"/>
    </xf>
    <xf numFmtId="0" fontId="0" fillId="24" borderId="24" xfId="0" applyFill="1" applyBorder="1" applyAlignment="1">
      <alignment horizontal="right"/>
    </xf>
    <xf numFmtId="0" fontId="0" fillId="24" borderId="18" xfId="0" applyFill="1" applyBorder="1" applyAlignment="1">
      <alignment horizontal="right"/>
    </xf>
    <xf numFmtId="0" fontId="0" fillId="24" borderId="10" xfId="0" applyFill="1" applyBorder="1" applyAlignment="1">
      <alignment horizontal="left"/>
    </xf>
    <xf numFmtId="0" fontId="0" fillId="24" borderId="24" xfId="0" applyFill="1" applyBorder="1" applyAlignment="1">
      <alignment horizontal="left"/>
    </xf>
    <xf numFmtId="0" fontId="0" fillId="24" borderId="18" xfId="0" applyFill="1" applyBorder="1" applyAlignment="1">
      <alignment horizontal="left"/>
    </xf>
    <xf numFmtId="43" fontId="0" fillId="26" borderId="18" xfId="1537" applyFont="1" applyFill="1" applyBorder="1"/>
    <xf numFmtId="43" fontId="0" fillId="26" borderId="19" xfId="1537" applyFont="1" applyFill="1" applyBorder="1"/>
    <xf numFmtId="43" fontId="0" fillId="26" borderId="24" xfId="1537" applyFont="1" applyFill="1" applyBorder="1"/>
    <xf numFmtId="165" fontId="0" fillId="26" borderId="0" xfId="0" applyNumberFormat="1" applyFill="1"/>
    <xf numFmtId="0" fontId="0" fillId="26" borderId="0" xfId="0" applyFill="1" applyAlignment="1">
      <alignment horizontal="left"/>
    </xf>
    <xf numFmtId="0" fontId="15" fillId="25" borderId="15" xfId="0" applyFont="1" applyFill="1" applyBorder="1" applyAlignment="1">
      <alignment horizontal="center" vertical="center"/>
    </xf>
    <xf numFmtId="0" fontId="15" fillId="25" borderId="17" xfId="0" applyFont="1" applyFill="1" applyBorder="1" applyAlignment="1">
      <alignment horizontal="center" vertical="center"/>
    </xf>
    <xf numFmtId="168" fontId="13" fillId="27" borderId="14" xfId="0" applyNumberFormat="1" applyFont="1" applyFill="1" applyBorder="1" applyAlignment="1">
      <alignment horizontal="center" vertical="center"/>
    </xf>
    <xf numFmtId="0" fontId="41" fillId="24" borderId="15" xfId="0" applyFont="1" applyFill="1" applyBorder="1" applyAlignment="1">
      <alignment vertical="center"/>
    </xf>
    <xf numFmtId="0" fontId="41" fillId="24" borderId="16" xfId="0" applyFont="1" applyFill="1" applyBorder="1" applyAlignment="1">
      <alignment vertical="center"/>
    </xf>
    <xf numFmtId="0" fontId="41" fillId="24" borderId="17" xfId="0" applyFont="1" applyFill="1" applyBorder="1" applyAlignment="1">
      <alignment vertical="center"/>
    </xf>
    <xf numFmtId="0" fontId="41" fillId="24" borderId="12" xfId="0" applyFont="1" applyFill="1" applyBorder="1" applyAlignment="1">
      <alignment vertical="center"/>
    </xf>
    <xf numFmtId="0" fontId="41" fillId="24" borderId="13" xfId="0" applyFont="1" applyFill="1" applyBorder="1" applyAlignment="1">
      <alignment vertical="center"/>
    </xf>
    <xf numFmtId="0" fontId="41" fillId="24" borderId="14" xfId="0" applyFont="1" applyFill="1" applyBorder="1" applyAlignment="1">
      <alignment vertical="center"/>
    </xf>
    <xf numFmtId="0" fontId="41" fillId="24" borderId="19" xfId="0" applyFont="1" applyFill="1" applyBorder="1" applyAlignment="1">
      <alignment vertical="center"/>
    </xf>
    <xf numFmtId="0" fontId="41" fillId="24" borderId="22" xfId="0" applyFont="1" applyFill="1" applyBorder="1" applyAlignment="1">
      <alignment vertical="center"/>
    </xf>
    <xf numFmtId="0" fontId="40" fillId="25" borderId="13"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0" fillId="25" borderId="11" xfId="0" quotePrefix="1" applyFont="1" applyFill="1" applyBorder="1" applyAlignment="1">
      <alignment horizontal="center" vertical="center" wrapText="1"/>
    </xf>
    <xf numFmtId="0" fontId="42" fillId="24" borderId="10" xfId="0" applyFont="1" applyFill="1" applyBorder="1" applyAlignment="1">
      <alignment vertical="center"/>
    </xf>
    <xf numFmtId="0" fontId="41" fillId="24" borderId="17" xfId="0" applyFont="1" applyFill="1" applyBorder="1" applyAlignment="1">
      <alignment horizontal="center" vertical="center" wrapText="1"/>
    </xf>
    <xf numFmtId="0" fontId="41" fillId="24" borderId="10" xfId="0" quotePrefix="1" applyFont="1" applyFill="1" applyBorder="1" applyAlignment="1">
      <alignment horizontal="center" vertical="center" wrapText="1"/>
    </xf>
    <xf numFmtId="0" fontId="41" fillId="24" borderId="20" xfId="0" applyFont="1" applyFill="1" applyBorder="1" applyAlignment="1">
      <alignment vertical="center"/>
    </xf>
    <xf numFmtId="0" fontId="41" fillId="24" borderId="0" xfId="0" applyFont="1" applyFill="1" applyAlignment="1">
      <alignment vertical="center"/>
    </xf>
    <xf numFmtId="0" fontId="41" fillId="24" borderId="0" xfId="0" applyFont="1" applyFill="1" applyAlignment="1">
      <alignment vertical="center" wrapText="1"/>
    </xf>
    <xf numFmtId="17" fontId="41" fillId="24" borderId="21" xfId="0" quotePrefix="1" applyNumberFormat="1" applyFont="1" applyFill="1" applyBorder="1" applyAlignment="1">
      <alignment horizontal="center" vertical="center" wrapText="1"/>
    </xf>
    <xf numFmtId="0" fontId="41" fillId="24" borderId="24" xfId="0" applyFont="1" applyFill="1" applyBorder="1" applyAlignment="1">
      <alignment horizontal="center"/>
    </xf>
    <xf numFmtId="0" fontId="41" fillId="24" borderId="18" xfId="0" applyFont="1" applyFill="1" applyBorder="1" applyAlignment="1">
      <alignment horizontal="center" vertical="center" wrapText="1"/>
    </xf>
    <xf numFmtId="0" fontId="41" fillId="24" borderId="10" xfId="0" applyFont="1" applyFill="1" applyBorder="1" applyAlignment="1">
      <alignment horizontal="center" vertical="center" wrapText="1"/>
    </xf>
    <xf numFmtId="0" fontId="41" fillId="24" borderId="20" xfId="0" applyFont="1" applyFill="1" applyBorder="1"/>
    <xf numFmtId="0" fontId="41" fillId="24" borderId="0" xfId="0" applyFont="1" applyFill="1"/>
    <xf numFmtId="17" fontId="41" fillId="24" borderId="21" xfId="0" applyNumberFormat="1" applyFont="1" applyFill="1" applyBorder="1" applyAlignment="1">
      <alignment horizontal="center"/>
    </xf>
    <xf numFmtId="0" fontId="41" fillId="24" borderId="19" xfId="0" applyFont="1" applyFill="1" applyBorder="1"/>
    <xf numFmtId="0" fontId="41" fillId="24" borderId="22" xfId="0" applyFont="1" applyFill="1" applyBorder="1"/>
    <xf numFmtId="0" fontId="41" fillId="24" borderId="18" xfId="0" applyFont="1" applyFill="1" applyBorder="1" applyAlignment="1">
      <alignment horizontal="center"/>
    </xf>
    <xf numFmtId="17" fontId="41" fillId="24" borderId="14" xfId="0" applyNumberFormat="1" applyFont="1" applyFill="1" applyBorder="1" applyAlignment="1">
      <alignment horizontal="center"/>
    </xf>
    <xf numFmtId="0" fontId="41" fillId="24" borderId="11" xfId="0" applyFont="1" applyFill="1" applyBorder="1" applyAlignment="1">
      <alignment horizontal="center"/>
    </xf>
    <xf numFmtId="17" fontId="41" fillId="24" borderId="17" xfId="0" applyNumberFormat="1" applyFont="1" applyFill="1" applyBorder="1" applyAlignment="1">
      <alignment horizontal="center"/>
    </xf>
    <xf numFmtId="0" fontId="41" fillId="24" borderId="17" xfId="0" applyFont="1" applyFill="1" applyBorder="1" applyAlignment="1">
      <alignment horizontal="center"/>
    </xf>
    <xf numFmtId="0" fontId="41" fillId="24" borderId="10" xfId="0" applyFont="1" applyFill="1" applyBorder="1" applyAlignment="1">
      <alignment horizontal="center"/>
    </xf>
    <xf numFmtId="0" fontId="41" fillId="24" borderId="20" xfId="0" applyFont="1" applyFill="1" applyBorder="1" applyAlignment="1">
      <alignment horizontal="left" vertical="center" wrapText="1"/>
    </xf>
    <xf numFmtId="17" fontId="41" fillId="24" borderId="0" xfId="0" applyNumberFormat="1" applyFont="1" applyFill="1"/>
    <xf numFmtId="0" fontId="41" fillId="24" borderId="0" xfId="0" applyFont="1" applyFill="1" applyAlignment="1">
      <alignment horizontal="left" vertical="center" wrapText="1"/>
    </xf>
    <xf numFmtId="0" fontId="40" fillId="24" borderId="12" xfId="0" quotePrefix="1" applyFont="1" applyFill="1" applyBorder="1" applyAlignment="1">
      <alignment horizontal="left" vertical="center"/>
    </xf>
    <xf numFmtId="169" fontId="8" fillId="26" borderId="0" xfId="1655" applyNumberFormat="1" applyFont="1" applyFill="1" applyBorder="1" applyAlignment="1">
      <alignment vertical="center"/>
    </xf>
    <xf numFmtId="0" fontId="8" fillId="26" borderId="0" xfId="0" applyFont="1" applyFill="1" applyAlignment="1">
      <alignment vertical="center"/>
    </xf>
    <xf numFmtId="169" fontId="12" fillId="26" borderId="0" xfId="1655" applyNumberFormat="1" applyFont="1" applyFill="1" applyBorder="1" applyAlignment="1">
      <alignment vertical="center"/>
    </xf>
    <xf numFmtId="0" fontId="5" fillId="26" borderId="0" xfId="0" applyFont="1" applyFill="1" applyAlignment="1">
      <alignment horizontal="left"/>
    </xf>
    <xf numFmtId="169" fontId="8" fillId="26" borderId="0" xfId="1655" applyNumberFormat="1" applyFont="1" applyFill="1" applyAlignment="1">
      <alignment vertical="center" wrapText="1"/>
    </xf>
    <xf numFmtId="0" fontId="11" fillId="26" borderId="0" xfId="0" quotePrefix="1" applyFont="1" applyFill="1" applyAlignment="1">
      <alignment vertical="center"/>
    </xf>
    <xf numFmtId="0" fontId="0" fillId="26" borderId="0" xfId="0" applyFill="1" applyAlignment="1">
      <alignment vertical="center"/>
    </xf>
    <xf numFmtId="169" fontId="8" fillId="26" borderId="0" xfId="1655" applyNumberFormat="1" applyFont="1" applyFill="1" applyBorder="1" applyAlignment="1">
      <alignment vertical="center" wrapText="1"/>
    </xf>
    <xf numFmtId="0" fontId="8" fillId="26" borderId="0" xfId="0" quotePrefix="1" applyFont="1" applyFill="1" applyAlignment="1">
      <alignment horizontal="left" vertical="center"/>
    </xf>
    <xf numFmtId="169" fontId="8" fillId="26" borderId="0" xfId="0" applyNumberFormat="1" applyFont="1" applyFill="1"/>
    <xf numFmtId="17" fontId="8" fillId="26" borderId="0" xfId="0" quotePrefix="1" applyNumberFormat="1" applyFont="1" applyFill="1" applyAlignment="1">
      <alignment horizontal="left"/>
    </xf>
    <xf numFmtId="0" fontId="8" fillId="26" borderId="0" xfId="0" quotePrefix="1" applyFont="1" applyFill="1" applyAlignment="1">
      <alignment vertical="center"/>
    </xf>
    <xf numFmtId="0" fontId="13" fillId="26" borderId="0" xfId="0" quotePrefix="1" applyFont="1" applyFill="1" applyAlignment="1">
      <alignment horizontal="right"/>
    </xf>
    <xf numFmtId="0" fontId="13" fillId="26" borderId="0" xfId="0" quotePrefix="1" applyFont="1" applyFill="1" applyAlignment="1">
      <alignment horizontal="right" vertical="center" wrapText="1"/>
    </xf>
    <xf numFmtId="169" fontId="0" fillId="26" borderId="0" xfId="1655" applyNumberFormat="1" applyFont="1" applyFill="1" applyBorder="1"/>
    <xf numFmtId="17" fontId="8" fillId="26" borderId="0" xfId="0" applyNumberFormat="1" applyFont="1" applyFill="1" applyAlignment="1">
      <alignment horizontal="center"/>
    </xf>
    <xf numFmtId="0" fontId="7" fillId="26" borderId="0" xfId="0" applyFont="1" applyFill="1" applyAlignment="1">
      <alignment vertical="center"/>
    </xf>
    <xf numFmtId="0" fontId="44" fillId="25" borderId="11" xfId="0" applyFont="1" applyFill="1" applyBorder="1" applyAlignment="1">
      <alignment horizontal="center" vertical="center" wrapText="1"/>
    </xf>
    <xf numFmtId="43" fontId="0" fillId="24" borderId="13" xfId="1537" applyFont="1" applyFill="1" applyBorder="1"/>
    <xf numFmtId="0" fontId="43" fillId="25" borderId="11" xfId="0" applyFont="1" applyFill="1" applyBorder="1" applyAlignment="1">
      <alignment horizontal="center" vertical="center" wrapText="1"/>
    </xf>
    <xf numFmtId="169" fontId="0" fillId="24" borderId="0" xfId="0" applyNumberFormat="1" applyFill="1"/>
    <xf numFmtId="169" fontId="0" fillId="24" borderId="22" xfId="0" applyNumberFormat="1" applyFill="1" applyBorder="1"/>
    <xf numFmtId="0" fontId="8" fillId="28" borderId="12" xfId="0" applyFont="1" applyFill="1" applyBorder="1"/>
    <xf numFmtId="169" fontId="0" fillId="28" borderId="13" xfId="0" applyNumberFormat="1" applyFill="1" applyBorder="1"/>
    <xf numFmtId="169" fontId="0" fillId="28" borderId="14" xfId="0" applyNumberFormat="1" applyFill="1" applyBorder="1"/>
    <xf numFmtId="0" fontId="0" fillId="24" borderId="0" xfId="0" quotePrefix="1" applyFill="1"/>
    <xf numFmtId="0" fontId="0" fillId="24" borderId="21" xfId="0" quotePrefix="1" applyFill="1" applyBorder="1"/>
    <xf numFmtId="0" fontId="0" fillId="24" borderId="22" xfId="0" quotePrefix="1" applyFill="1" applyBorder="1"/>
    <xf numFmtId="0" fontId="0" fillId="24" borderId="23" xfId="0" quotePrefix="1" applyFill="1" applyBorder="1"/>
    <xf numFmtId="17" fontId="0" fillId="24" borderId="20" xfId="0" applyNumberFormat="1" applyFill="1" applyBorder="1" applyAlignment="1">
      <alignment horizontal="left"/>
    </xf>
    <xf numFmtId="17" fontId="0" fillId="24" borderId="19" xfId="0" applyNumberFormat="1" applyFill="1" applyBorder="1" applyAlignment="1">
      <alignment horizontal="left"/>
    </xf>
    <xf numFmtId="0" fontId="0" fillId="24" borderId="16" xfId="0" quotePrefix="1" applyFill="1" applyBorder="1"/>
    <xf numFmtId="0" fontId="0" fillId="25" borderId="13" xfId="0" quotePrefix="1" applyFill="1" applyBorder="1"/>
    <xf numFmtId="0" fontId="0" fillId="25" borderId="14" xfId="0" quotePrefix="1" applyFill="1" applyBorder="1"/>
    <xf numFmtId="0" fontId="0" fillId="24" borderId="17" xfId="0" quotePrefix="1" applyFill="1" applyBorder="1"/>
    <xf numFmtId="0" fontId="8" fillId="25" borderId="10" xfId="0" applyFont="1" applyFill="1" applyBorder="1" applyAlignment="1">
      <alignment horizontal="center" vertical="center" wrapText="1"/>
    </xf>
    <xf numFmtId="165" fontId="0" fillId="24" borderId="11" xfId="0" applyNumberFormat="1" applyFill="1" applyBorder="1"/>
    <xf numFmtId="169" fontId="19" fillId="26" borderId="0" xfId="0" applyNumberFormat="1" applyFont="1" applyFill="1"/>
    <xf numFmtId="17" fontId="8" fillId="26" borderId="0" xfId="0" applyNumberFormat="1" applyFont="1" applyFill="1" applyAlignment="1">
      <alignment horizontal="left"/>
    </xf>
    <xf numFmtId="14" fontId="0" fillId="27" borderId="11" xfId="0" applyNumberFormat="1" applyFill="1" applyBorder="1" applyAlignment="1">
      <alignment vertical="top"/>
    </xf>
    <xf numFmtId="0" fontId="0" fillId="26" borderId="20" xfId="0" applyFill="1" applyBorder="1"/>
    <xf numFmtId="0" fontId="0" fillId="26" borderId="0" xfId="0" quotePrefix="1" applyFill="1" applyAlignment="1">
      <alignment vertical="top"/>
    </xf>
    <xf numFmtId="0" fontId="0" fillId="26" borderId="0" xfId="0" quotePrefix="1" applyFill="1" applyAlignment="1">
      <alignment horizontal="left" vertical="top" indent="2"/>
    </xf>
    <xf numFmtId="0" fontId="8" fillId="26" borderId="20" xfId="0" applyFont="1" applyFill="1" applyBorder="1" applyAlignment="1">
      <alignment horizontal="left" vertical="top" wrapText="1"/>
    </xf>
    <xf numFmtId="0" fontId="8" fillId="26" borderId="0" xfId="0" applyFont="1" applyFill="1" applyAlignment="1">
      <alignment horizontal="left" vertical="top" wrapText="1"/>
    </xf>
    <xf numFmtId="0" fontId="8" fillId="26" borderId="21" xfId="0" applyFont="1" applyFill="1" applyBorder="1" applyAlignment="1">
      <alignment horizontal="left" vertical="top" wrapText="1"/>
    </xf>
    <xf numFmtId="0" fontId="0" fillId="26" borderId="21" xfId="0" applyFill="1" applyBorder="1"/>
    <xf numFmtId="0" fontId="0" fillId="26" borderId="19" xfId="0" applyFill="1" applyBorder="1"/>
    <xf numFmtId="0" fontId="0" fillId="26" borderId="22" xfId="0" applyFill="1" applyBorder="1"/>
    <xf numFmtId="0" fontId="0" fillId="26" borderId="23" xfId="0" applyFill="1" applyBorder="1"/>
    <xf numFmtId="0" fontId="3" fillId="24" borderId="24" xfId="0" applyFont="1" applyFill="1" applyBorder="1" applyAlignment="1">
      <alignment horizontal="center"/>
    </xf>
    <xf numFmtId="0" fontId="3" fillId="26" borderId="0" xfId="0" quotePrefix="1" applyFont="1" applyFill="1" applyAlignment="1">
      <alignment horizontal="right"/>
    </xf>
    <xf numFmtId="0" fontId="3" fillId="26" borderId="0" xfId="2698" quotePrefix="1" applyFill="1" applyAlignment="1">
      <alignment horizontal="right"/>
    </xf>
    <xf numFmtId="0" fontId="5" fillId="26" borderId="0" xfId="2698" applyFont="1" applyFill="1"/>
    <xf numFmtId="0" fontId="3" fillId="24" borderId="16" xfId="2698" applyFill="1" applyBorder="1"/>
    <xf numFmtId="0" fontId="3" fillId="24" borderId="17" xfId="2698" applyFill="1" applyBorder="1"/>
    <xf numFmtId="0" fontId="3" fillId="24" borderId="15" xfId="2698" applyFill="1" applyBorder="1"/>
    <xf numFmtId="0" fontId="3" fillId="24" borderId="19" xfId="2698" applyFill="1" applyBorder="1"/>
    <xf numFmtId="0" fontId="3" fillId="24" borderId="20" xfId="2698" applyFill="1" applyBorder="1"/>
    <xf numFmtId="0" fontId="3" fillId="24" borderId="0" xfId="2698" applyFill="1"/>
    <xf numFmtId="0" fontId="3" fillId="24" borderId="21" xfId="2698" applyFill="1" applyBorder="1"/>
    <xf numFmtId="0" fontId="3" fillId="24" borderId="22" xfId="2698" applyFill="1" applyBorder="1"/>
    <xf numFmtId="0" fontId="3" fillId="24" borderId="23" xfId="2698" applyFill="1" applyBorder="1"/>
    <xf numFmtId="0" fontId="6" fillId="26" borderId="0" xfId="2698" applyFont="1" applyFill="1"/>
    <xf numFmtId="0" fontId="3" fillId="24" borderId="24" xfId="2698" applyFill="1" applyBorder="1" applyAlignment="1">
      <alignment horizontal="center"/>
    </xf>
    <xf numFmtId="0" fontId="3" fillId="24" borderId="21" xfId="2698" applyFill="1" applyBorder="1" applyAlignment="1">
      <alignment horizontal="center"/>
    </xf>
    <xf numFmtId="0" fontId="5" fillId="25" borderId="10" xfId="2758" quotePrefix="1" applyFont="1" applyFill="1" applyBorder="1" applyAlignment="1">
      <alignment horizontal="left" vertical="center"/>
    </xf>
    <xf numFmtId="0" fontId="48" fillId="24" borderId="21" xfId="2758" applyFill="1" applyBorder="1" applyAlignment="1">
      <alignment horizontal="left"/>
    </xf>
    <xf numFmtId="0" fontId="48" fillId="24" borderId="17" xfId="2758" applyFill="1" applyBorder="1" applyAlignment="1">
      <alignment horizontal="left"/>
    </xf>
    <xf numFmtId="0" fontId="52" fillId="25" borderId="21" xfId="2690" applyFont="1" applyFill="1" applyBorder="1" applyAlignment="1">
      <alignment horizontal="left"/>
    </xf>
    <xf numFmtId="0" fontId="48" fillId="24" borderId="21" xfId="2758" quotePrefix="1" applyFill="1" applyBorder="1" applyAlignment="1">
      <alignment horizontal="left"/>
    </xf>
    <xf numFmtId="0" fontId="48" fillId="24" borderId="23" xfId="2758" quotePrefix="1" applyFill="1" applyBorder="1" applyAlignment="1">
      <alignment horizontal="left"/>
    </xf>
    <xf numFmtId="0" fontId="48" fillId="24" borderId="16" xfId="2758" applyFill="1" applyBorder="1"/>
    <xf numFmtId="0" fontId="5" fillId="25" borderId="15" xfId="2758" applyFont="1" applyFill="1" applyBorder="1" applyAlignment="1">
      <alignment horizontal="center" vertical="center"/>
    </xf>
    <xf numFmtId="0" fontId="48" fillId="24" borderId="15" xfId="2758" applyFill="1" applyBorder="1"/>
    <xf numFmtId="0" fontId="48" fillId="24" borderId="19" xfId="2758" applyFill="1" applyBorder="1"/>
    <xf numFmtId="0" fontId="48" fillId="24" borderId="20" xfId="2758" applyFill="1" applyBorder="1"/>
    <xf numFmtId="0" fontId="48" fillId="24" borderId="0" xfId="2758" applyFill="1"/>
    <xf numFmtId="0" fontId="48" fillId="24" borderId="22" xfId="2758" applyFill="1" applyBorder="1"/>
    <xf numFmtId="0" fontId="48" fillId="24" borderId="10" xfId="2758" applyFill="1" applyBorder="1" applyAlignment="1">
      <alignment horizontal="center"/>
    </xf>
    <xf numFmtId="0" fontId="48" fillId="24" borderId="24" xfId="2758" applyFill="1" applyBorder="1" applyAlignment="1">
      <alignment horizontal="center"/>
    </xf>
    <xf numFmtId="0" fontId="48" fillId="24" borderId="24" xfId="2758" quotePrefix="1" applyFill="1" applyBorder="1" applyAlignment="1">
      <alignment horizontal="center"/>
    </xf>
    <xf numFmtId="0" fontId="48" fillId="24" borderId="20" xfId="2758" quotePrefix="1" applyFill="1" applyBorder="1" applyAlignment="1">
      <alignment horizontal="left"/>
    </xf>
    <xf numFmtId="0" fontId="48" fillId="24" borderId="23" xfId="2758" quotePrefix="1" applyFill="1" applyBorder="1" applyAlignment="1">
      <alignment horizontal="center"/>
    </xf>
    <xf numFmtId="0" fontId="48" fillId="24" borderId="18" xfId="2758" quotePrefix="1" applyFill="1" applyBorder="1" applyAlignment="1">
      <alignment horizontal="center"/>
    </xf>
    <xf numFmtId="0" fontId="52" fillId="25" borderId="20" xfId="2690" applyFont="1" applyFill="1" applyBorder="1"/>
    <xf numFmtId="0" fontId="52" fillId="25" borderId="0" xfId="2690" applyFont="1" applyFill="1"/>
    <xf numFmtId="0" fontId="52" fillId="25" borderId="24" xfId="2690" applyFont="1" applyFill="1" applyBorder="1" applyAlignment="1">
      <alignment horizontal="center"/>
    </xf>
    <xf numFmtId="0" fontId="52" fillId="25" borderId="24" xfId="2690" quotePrefix="1" applyFont="1" applyFill="1" applyBorder="1" applyAlignment="1">
      <alignment horizontal="center"/>
    </xf>
    <xf numFmtId="164" fontId="3" fillId="0" borderId="11" xfId="1537" applyNumberFormat="1" applyFont="1" applyFill="1" applyBorder="1" applyProtection="1">
      <protection locked="0"/>
    </xf>
    <xf numFmtId="0" fontId="0" fillId="0" borderId="11" xfId="0" quotePrefix="1" applyBorder="1" applyAlignment="1">
      <alignment horizontal="right" vertical="top"/>
    </xf>
    <xf numFmtId="14" fontId="3" fillId="0" borderId="11" xfId="2611" applyNumberFormat="1" applyBorder="1" applyAlignment="1">
      <alignment vertical="top"/>
    </xf>
    <xf numFmtId="0" fontId="3" fillId="0" borderId="11" xfId="2611" applyBorder="1" applyAlignment="1">
      <alignment vertical="top"/>
    </xf>
    <xf numFmtId="0" fontId="3" fillId="26" borderId="0" xfId="0" quotePrefix="1" applyFont="1" applyFill="1" applyAlignment="1">
      <alignment horizontal="left"/>
    </xf>
    <xf numFmtId="14" fontId="3" fillId="0" borderId="11" xfId="2612" applyNumberFormat="1" applyBorder="1" applyAlignment="1">
      <alignment vertical="top"/>
    </xf>
    <xf numFmtId="0" fontId="3" fillId="0" borderId="11" xfId="2612" applyBorder="1" applyAlignment="1">
      <alignment vertical="top"/>
    </xf>
    <xf numFmtId="14" fontId="3" fillId="0" borderId="11" xfId="2616" applyNumberFormat="1" applyBorder="1" applyAlignment="1">
      <alignment vertical="top"/>
    </xf>
    <xf numFmtId="171" fontId="3" fillId="0" borderId="11" xfId="2616" applyBorder="1" applyAlignment="1">
      <alignment vertical="top"/>
    </xf>
    <xf numFmtId="0" fontId="3" fillId="24" borderId="24" xfId="2643" applyFill="1" applyBorder="1" applyAlignment="1">
      <alignment horizontal="center"/>
    </xf>
    <xf numFmtId="14" fontId="53" fillId="0" borderId="11" xfId="2111" applyNumberFormat="1" applyBorder="1" applyAlignment="1">
      <alignment vertical="top"/>
    </xf>
    <xf numFmtId="0" fontId="53" fillId="0" borderId="11" xfId="2111" applyBorder="1" applyAlignment="1">
      <alignment vertical="top"/>
    </xf>
    <xf numFmtId="0" fontId="42" fillId="24" borderId="15" xfId="0" applyFont="1" applyFill="1" applyBorder="1" applyAlignment="1">
      <alignment vertical="center"/>
    </xf>
    <xf numFmtId="43" fontId="41" fillId="24" borderId="24" xfId="1537" applyFont="1" applyFill="1" applyBorder="1" applyAlignment="1">
      <alignment horizontal="right"/>
    </xf>
    <xf numFmtId="43" fontId="41" fillId="24" borderId="18" xfId="1537" applyFont="1" applyFill="1" applyBorder="1" applyAlignment="1">
      <alignment horizontal="right" vertical="center"/>
    </xf>
    <xf numFmtId="43" fontId="41" fillId="24" borderId="10" xfId="1537" applyFont="1" applyFill="1" applyBorder="1" applyAlignment="1">
      <alignment horizontal="right" vertical="center" wrapText="1"/>
    </xf>
    <xf numFmtId="43" fontId="41" fillId="24" borderId="11" xfId="1537" applyFont="1" applyFill="1" applyBorder="1" applyAlignment="1">
      <alignment horizontal="right"/>
    </xf>
    <xf numFmtId="43" fontId="40" fillId="24" borderId="18" xfId="1537" applyFont="1" applyFill="1" applyBorder="1" applyAlignment="1">
      <alignment vertical="center"/>
    </xf>
    <xf numFmtId="43" fontId="41" fillId="24" borderId="10" xfId="1537" applyFont="1" applyFill="1" applyBorder="1" applyAlignment="1">
      <alignment horizontal="right"/>
    </xf>
    <xf numFmtId="43" fontId="41" fillId="24" borderId="12" xfId="1537" applyFont="1" applyFill="1" applyBorder="1" applyAlignment="1">
      <alignment horizontal="right"/>
    </xf>
    <xf numFmtId="43" fontId="40" fillId="24" borderId="19" xfId="1537" applyFont="1" applyFill="1" applyBorder="1" applyAlignment="1">
      <alignment vertical="center"/>
    </xf>
    <xf numFmtId="43" fontId="41" fillId="24" borderId="20" xfId="1537" applyFont="1" applyFill="1" applyBorder="1" applyAlignment="1">
      <alignment horizontal="right"/>
    </xf>
    <xf numFmtId="43" fontId="41" fillId="24" borderId="19" xfId="1537" applyFont="1" applyFill="1" applyBorder="1" applyAlignment="1">
      <alignment horizontal="right" vertical="center"/>
    </xf>
    <xf numFmtId="43" fontId="41" fillId="24" borderId="15" xfId="1537" applyFont="1" applyFill="1" applyBorder="1" applyAlignment="1">
      <alignment horizontal="right" vertical="center" wrapText="1"/>
    </xf>
    <xf numFmtId="43" fontId="41" fillId="24" borderId="15" xfId="1537" applyFont="1" applyFill="1" applyBorder="1" applyAlignment="1">
      <alignment horizontal="right"/>
    </xf>
    <xf numFmtId="0" fontId="13" fillId="26" borderId="0" xfId="0" applyFont="1" applyFill="1" applyAlignment="1">
      <alignment vertical="top"/>
    </xf>
    <xf numFmtId="14" fontId="3" fillId="0" borderId="11" xfId="2614" applyNumberFormat="1" applyBorder="1" applyAlignment="1">
      <alignment vertical="top"/>
    </xf>
    <xf numFmtId="171" fontId="3" fillId="0" borderId="11" xfId="2614" applyBorder="1" applyAlignment="1">
      <alignment vertical="top"/>
    </xf>
    <xf numFmtId="0" fontId="3" fillId="0" borderId="11" xfId="0" quotePrefix="1" applyFont="1" applyBorder="1" applyAlignment="1">
      <alignment vertical="top"/>
    </xf>
    <xf numFmtId="0" fontId="3" fillId="25" borderId="11" xfId="0" applyFont="1" applyFill="1" applyBorder="1" applyAlignment="1">
      <alignment horizontal="center" vertical="center" wrapText="1"/>
    </xf>
    <xf numFmtId="43" fontId="0" fillId="24" borderId="10" xfId="1537" applyFont="1" applyFill="1" applyBorder="1"/>
    <xf numFmtId="43" fontId="0" fillId="24" borderId="24" xfId="1537" applyFont="1" applyFill="1" applyBorder="1"/>
    <xf numFmtId="43" fontId="0" fillId="24" borderId="18" xfId="1537" applyFont="1" applyFill="1" applyBorder="1" applyAlignment="1">
      <alignment horizontal="right"/>
    </xf>
    <xf numFmtId="164" fontId="0" fillId="24" borderId="24" xfId="1537" applyNumberFormat="1" applyFont="1" applyFill="1" applyBorder="1"/>
    <xf numFmtId="164" fontId="0" fillId="24" borderId="18" xfId="1537" applyNumberFormat="1" applyFont="1" applyFill="1" applyBorder="1" applyAlignment="1">
      <alignment horizontal="right"/>
    </xf>
    <xf numFmtId="43" fontId="0" fillId="24" borderId="17" xfId="1537" applyFont="1" applyFill="1" applyBorder="1"/>
    <xf numFmtId="43" fontId="0" fillId="24" borderId="21" xfId="1537" applyFont="1" applyFill="1" applyBorder="1"/>
    <xf numFmtId="43" fontId="0" fillId="24" borderId="23" xfId="1537" applyFont="1" applyFill="1" applyBorder="1"/>
    <xf numFmtId="43" fontId="0" fillId="24" borderId="18" xfId="1537" applyFont="1" applyFill="1" applyBorder="1"/>
    <xf numFmtId="14" fontId="3" fillId="0" borderId="11" xfId="2108" applyNumberFormat="1" applyBorder="1" applyAlignment="1">
      <alignment vertical="top"/>
    </xf>
    <xf numFmtId="171" fontId="3" fillId="0" borderId="11" xfId="2108" applyBorder="1" applyAlignment="1">
      <alignment vertical="top"/>
    </xf>
    <xf numFmtId="49" fontId="3" fillId="0" borderId="11" xfId="0" applyNumberFormat="1" applyFont="1" applyBorder="1" applyAlignment="1">
      <alignment vertical="top"/>
    </xf>
    <xf numFmtId="0" fontId="3" fillId="26" borderId="0" xfId="0" applyFont="1" applyFill="1"/>
    <xf numFmtId="172" fontId="13" fillId="29" borderId="11" xfId="2685" applyNumberFormat="1" applyFont="1" applyFill="1" applyBorder="1" applyAlignment="1">
      <alignment horizontal="center" vertical="top" wrapText="1"/>
    </xf>
    <xf numFmtId="167" fontId="13" fillId="29" borderId="10" xfId="2685" quotePrefix="1" applyNumberFormat="1" applyFont="1" applyFill="1" applyBorder="1" applyAlignment="1">
      <alignment horizontal="center" vertical="center"/>
    </xf>
    <xf numFmtId="167" fontId="13" fillId="29" borderId="18" xfId="2685" applyNumberFormat="1" applyFont="1" applyFill="1" applyBorder="1" applyAlignment="1">
      <alignment horizontal="center" vertical="center"/>
    </xf>
    <xf numFmtId="0" fontId="0" fillId="26" borderId="0" xfId="0" applyFill="1" applyAlignment="1">
      <alignment horizontal="left" vertical="top" wrapText="1"/>
    </xf>
    <xf numFmtId="0" fontId="13" fillId="24" borderId="12" xfId="0" applyFont="1" applyFill="1" applyBorder="1" applyAlignment="1">
      <alignment horizontal="center"/>
    </xf>
    <xf numFmtId="0" fontId="13" fillId="24" borderId="14" xfId="0" applyFont="1" applyFill="1" applyBorder="1" applyAlignment="1">
      <alignment horizontal="center"/>
    </xf>
    <xf numFmtId="0" fontId="13" fillId="24" borderId="20" xfId="0" applyFont="1" applyFill="1" applyBorder="1" applyAlignment="1">
      <alignment horizontal="center"/>
    </xf>
    <xf numFmtId="0" fontId="13" fillId="24" borderId="21" xfId="0" applyFont="1" applyFill="1" applyBorder="1" applyAlignment="1">
      <alignment horizontal="center"/>
    </xf>
    <xf numFmtId="0" fontId="3" fillId="24" borderId="19" xfId="0" applyFont="1" applyFill="1" applyBorder="1" applyAlignment="1">
      <alignment horizontal="center"/>
    </xf>
    <xf numFmtId="0" fontId="3" fillId="24" borderId="23" xfId="0" applyFont="1" applyFill="1" applyBorder="1" applyAlignment="1">
      <alignment horizontal="center"/>
    </xf>
    <xf numFmtId="0" fontId="40" fillId="25" borderId="12" xfId="0" applyFont="1" applyFill="1" applyBorder="1" applyAlignment="1">
      <alignment horizontal="center" vertical="center" wrapText="1"/>
    </xf>
    <xf numFmtId="0" fontId="40" fillId="25" borderId="14" xfId="0" quotePrefix="1" applyFont="1" applyFill="1" applyBorder="1" applyAlignment="1">
      <alignment horizontal="center" vertical="center" wrapText="1"/>
    </xf>
    <xf numFmtId="0" fontId="41" fillId="0" borderId="12"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41" fillId="0" borderId="14" xfId="0" applyFont="1" applyBorder="1" applyAlignment="1" applyProtection="1">
      <alignment horizontal="left" vertical="center"/>
      <protection locked="0"/>
    </xf>
    <xf numFmtId="0" fontId="41" fillId="24" borderId="15" xfId="0" applyFont="1" applyFill="1" applyBorder="1" applyAlignment="1">
      <alignment horizontal="left" vertical="center" wrapText="1"/>
    </xf>
    <xf numFmtId="0" fontId="41" fillId="24" borderId="16" xfId="0" applyFont="1" applyFill="1" applyBorder="1" applyAlignment="1">
      <alignment horizontal="left" vertical="center" wrapText="1"/>
    </xf>
    <xf numFmtId="14" fontId="41" fillId="0" borderId="12" xfId="0" applyNumberFormat="1" applyFont="1" applyBorder="1" applyAlignment="1" applyProtection="1">
      <alignment horizontal="left" vertical="center"/>
      <protection locked="0"/>
    </xf>
    <xf numFmtId="0" fontId="41" fillId="24" borderId="12" xfId="0" applyFont="1" applyFill="1" applyBorder="1" applyAlignment="1">
      <alignment horizontal="left" vertical="center" wrapText="1"/>
    </xf>
    <xf numFmtId="0" fontId="41" fillId="24" borderId="13" xfId="0" applyFont="1" applyFill="1" applyBorder="1" applyAlignment="1">
      <alignment horizontal="left" vertical="center" wrapText="1"/>
    </xf>
    <xf numFmtId="0" fontId="40" fillId="25" borderId="13" xfId="0" applyFont="1" applyFill="1" applyBorder="1" applyAlignment="1">
      <alignment horizontal="center" vertical="center" wrapText="1"/>
    </xf>
    <xf numFmtId="0" fontId="40" fillId="25" borderId="14" xfId="0" applyFont="1" applyFill="1" applyBorder="1" applyAlignment="1">
      <alignment horizontal="center" vertical="center" wrapText="1"/>
    </xf>
    <xf numFmtId="0" fontId="40" fillId="25" borderId="12" xfId="0" applyFont="1" applyFill="1" applyBorder="1" applyAlignment="1">
      <alignment horizontal="center"/>
    </xf>
    <xf numFmtId="0" fontId="40" fillId="25" borderId="13" xfId="0" applyFont="1" applyFill="1" applyBorder="1" applyAlignment="1">
      <alignment horizontal="center"/>
    </xf>
    <xf numFmtId="0" fontId="40" fillId="25" borderId="14" xfId="0" applyFont="1" applyFill="1" applyBorder="1" applyAlignment="1">
      <alignment horizontal="center"/>
    </xf>
    <xf numFmtId="0" fontId="0" fillId="25" borderId="15" xfId="0" applyFill="1" applyBorder="1" applyAlignment="1">
      <alignment horizontal="center"/>
    </xf>
    <xf numFmtId="0" fontId="0" fillId="25" borderId="16" xfId="0" applyFill="1" applyBorder="1" applyAlignment="1">
      <alignment horizontal="center"/>
    </xf>
    <xf numFmtId="0" fontId="0" fillId="25" borderId="17" xfId="0"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12" xfId="0" applyFont="1" applyFill="1" applyBorder="1" applyAlignment="1">
      <alignment horizontal="center"/>
    </xf>
    <xf numFmtId="0" fontId="5" fillId="25" borderId="13" xfId="0" applyFont="1" applyFill="1" applyBorder="1" applyAlignment="1">
      <alignment horizontal="center"/>
    </xf>
    <xf numFmtId="0" fontId="5" fillId="25" borderId="14" xfId="0" applyFont="1" applyFill="1" applyBorder="1" applyAlignment="1">
      <alignment horizontal="center"/>
    </xf>
    <xf numFmtId="0" fontId="5" fillId="25" borderId="12"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0" fontId="5" fillId="25" borderId="15" xfId="0" applyFont="1" applyFill="1" applyBorder="1" applyAlignment="1">
      <alignment horizontal="center"/>
    </xf>
    <xf numFmtId="0" fontId="5" fillId="25" borderId="16" xfId="0" applyFont="1" applyFill="1" applyBorder="1" applyAlignment="1">
      <alignment horizontal="center"/>
    </xf>
    <xf numFmtId="0" fontId="5" fillId="25" borderId="17" xfId="0" applyFont="1" applyFill="1" applyBorder="1" applyAlignment="1">
      <alignment horizontal="center"/>
    </xf>
    <xf numFmtId="0" fontId="0" fillId="24" borderId="12" xfId="0" applyFill="1" applyBorder="1" applyAlignment="1">
      <alignment horizontal="center"/>
    </xf>
    <xf numFmtId="0" fontId="0" fillId="24" borderId="14" xfId="0" applyFill="1" applyBorder="1" applyAlignment="1">
      <alignment horizontal="center"/>
    </xf>
    <xf numFmtId="0" fontId="5" fillId="25" borderId="11" xfId="0" applyFont="1" applyFill="1" applyBorder="1" applyAlignment="1">
      <alignment horizontal="center" vertical="center"/>
    </xf>
    <xf numFmtId="0" fontId="5" fillId="25" borderId="15" xfId="0" applyFont="1" applyFill="1" applyBorder="1" applyAlignment="1">
      <alignment horizontal="center" vertical="center"/>
    </xf>
    <xf numFmtId="0" fontId="5" fillId="25" borderId="17" xfId="0" applyFont="1" applyFill="1" applyBorder="1" applyAlignment="1">
      <alignment horizontal="center" vertical="center"/>
    </xf>
    <xf numFmtId="0" fontId="5" fillId="25" borderId="19" xfId="0" applyFont="1" applyFill="1" applyBorder="1" applyAlignment="1">
      <alignment horizontal="center" vertical="center"/>
    </xf>
    <xf numFmtId="0" fontId="5" fillId="25" borderId="23" xfId="0" applyFont="1" applyFill="1" applyBorder="1" applyAlignment="1">
      <alignment horizontal="center" vertical="center"/>
    </xf>
    <xf numFmtId="0" fontId="5" fillId="25" borderId="10" xfId="0" applyFont="1" applyFill="1" applyBorder="1" applyAlignment="1">
      <alignment horizontal="center" vertical="center" wrapText="1"/>
    </xf>
    <xf numFmtId="0" fontId="5" fillId="25" borderId="18" xfId="0" applyFont="1" applyFill="1" applyBorder="1" applyAlignment="1">
      <alignment horizontal="center" vertical="center" wrapText="1"/>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0" fillId="24" borderId="19" xfId="0" applyFill="1" applyBorder="1" applyAlignment="1">
      <alignment horizontal="center" vertical="center"/>
    </xf>
    <xf numFmtId="0" fontId="0" fillId="24" borderId="23" xfId="0" applyFill="1" applyBorder="1" applyAlignment="1">
      <alignment horizontal="center" vertical="center"/>
    </xf>
    <xf numFmtId="0" fontId="5" fillId="25" borderId="12" xfId="2758" applyFont="1" applyFill="1" applyBorder="1" applyAlignment="1">
      <alignment horizontal="center" vertical="center" wrapText="1"/>
    </xf>
    <xf numFmtId="0" fontId="5" fillId="25" borderId="13" xfId="2758" applyFont="1" applyFill="1" applyBorder="1" applyAlignment="1">
      <alignment horizontal="center" vertical="center" wrapText="1"/>
    </xf>
    <xf numFmtId="0" fontId="5" fillId="25" borderId="14" xfId="2758" applyFont="1" applyFill="1" applyBorder="1" applyAlignment="1">
      <alignment horizontal="center" vertical="center" wrapText="1"/>
    </xf>
    <xf numFmtId="0" fontId="5" fillId="25" borderId="15" xfId="2758" applyFont="1" applyFill="1" applyBorder="1" applyAlignment="1">
      <alignment horizontal="center" vertical="center"/>
    </xf>
    <xf numFmtId="0" fontId="5" fillId="25" borderId="16" xfId="2758" applyFont="1" applyFill="1" applyBorder="1" applyAlignment="1">
      <alignment horizontal="center" vertical="center"/>
    </xf>
    <xf numFmtId="0" fontId="5" fillId="25" borderId="17" xfId="2758" applyFont="1"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3" fillId="27" borderId="12" xfId="2698" applyFill="1" applyBorder="1" applyAlignment="1" applyProtection="1">
      <alignment horizontal="center"/>
      <protection locked="0"/>
    </xf>
    <xf numFmtId="0" fontId="3" fillId="27" borderId="14" xfId="2698" applyFill="1" applyBorder="1" applyAlignment="1" applyProtection="1">
      <alignment horizontal="center"/>
      <protection locked="0"/>
    </xf>
    <xf numFmtId="0" fontId="5" fillId="25" borderId="12" xfId="2698" applyFont="1" applyFill="1" applyBorder="1" applyAlignment="1">
      <alignment horizontal="center"/>
    </xf>
    <xf numFmtId="0" fontId="5" fillId="25" borderId="13" xfId="2698" applyFont="1" applyFill="1" applyBorder="1" applyAlignment="1">
      <alignment horizontal="center"/>
    </xf>
    <xf numFmtId="0" fontId="5" fillId="25" borderId="14" xfId="2698" applyFont="1" applyFill="1" applyBorder="1" applyAlignment="1">
      <alignment horizontal="center"/>
    </xf>
    <xf numFmtId="0" fontId="5" fillId="25" borderId="16" xfId="0" applyFont="1" applyFill="1" applyBorder="1" applyAlignment="1">
      <alignment horizontal="center" vertical="center"/>
    </xf>
    <xf numFmtId="0" fontId="5" fillId="25" borderId="22" xfId="0" applyFont="1" applyFill="1" applyBorder="1" applyAlignment="1">
      <alignment horizontal="center" vertical="center"/>
    </xf>
    <xf numFmtId="0" fontId="3" fillId="24" borderId="12" xfId="0" applyFont="1" applyFill="1" applyBorder="1" applyAlignment="1">
      <alignment horizontal="center"/>
    </xf>
    <xf numFmtId="0" fontId="3" fillId="24" borderId="14" xfId="0" applyFont="1" applyFill="1" applyBorder="1" applyAlignment="1">
      <alignment horizontal="center"/>
    </xf>
    <xf numFmtId="0" fontId="0" fillId="25" borderId="12" xfId="0" applyFill="1" applyBorder="1" applyAlignment="1">
      <alignment horizontal="center"/>
    </xf>
    <xf numFmtId="0" fontId="0" fillId="25" borderId="13" xfId="0" applyFill="1" applyBorder="1" applyAlignment="1">
      <alignment horizontal="center"/>
    </xf>
    <xf numFmtId="0" fontId="0" fillId="25" borderId="14" xfId="0" applyFill="1" applyBorder="1" applyAlignment="1">
      <alignment horizontal="center"/>
    </xf>
    <xf numFmtId="0" fontId="7" fillId="26" borderId="0" xfId="0" applyFont="1" applyFill="1" applyAlignment="1">
      <alignment horizontal="left" vertical="center" wrapText="1"/>
    </xf>
    <xf numFmtId="0" fontId="0" fillId="25" borderId="14" xfId="0" applyFill="1" applyBorder="1"/>
    <xf numFmtId="0" fontId="5" fillId="25" borderId="12" xfId="0" quotePrefix="1" applyFont="1" applyFill="1" applyBorder="1" applyAlignment="1">
      <alignment horizontal="center" vertical="center" wrapText="1"/>
    </xf>
    <xf numFmtId="0" fontId="5" fillId="25" borderId="19" xfId="0" quotePrefix="1" applyFont="1" applyFill="1" applyBorder="1" applyAlignment="1">
      <alignment horizontal="center"/>
    </xf>
    <xf numFmtId="0" fontId="5" fillId="25" borderId="23" xfId="0" applyFont="1" applyFill="1" applyBorder="1" applyAlignment="1">
      <alignment horizontal="center"/>
    </xf>
    <xf numFmtId="0" fontId="5" fillId="25" borderId="15" xfId="0" quotePrefix="1" applyFont="1" applyFill="1" applyBorder="1" applyAlignment="1">
      <alignment horizontal="center" vertical="center"/>
    </xf>
    <xf numFmtId="0" fontId="5" fillId="25" borderId="17" xfId="0" quotePrefix="1" applyFont="1" applyFill="1" applyBorder="1" applyAlignment="1">
      <alignment horizontal="center" vertical="center"/>
    </xf>
    <xf numFmtId="0" fontId="5" fillId="25" borderId="19" xfId="0" quotePrefix="1" applyFont="1" applyFill="1" applyBorder="1" applyAlignment="1">
      <alignment horizontal="center" vertical="center"/>
    </xf>
    <xf numFmtId="0" fontId="5" fillId="25" borderId="23" xfId="0" quotePrefix="1" applyFont="1" applyFill="1" applyBorder="1" applyAlignment="1">
      <alignment horizontal="center" vertical="center"/>
    </xf>
    <xf numFmtId="0" fontId="5" fillId="25" borderId="12" xfId="0" quotePrefix="1" applyFont="1" applyFill="1" applyBorder="1" applyAlignment="1">
      <alignment horizontal="center" vertical="center"/>
    </xf>
    <xf numFmtId="0" fontId="5" fillId="25" borderId="13" xfId="0" quotePrefix="1" applyFont="1" applyFill="1" applyBorder="1" applyAlignment="1">
      <alignment horizontal="center" vertical="center"/>
    </xf>
    <xf numFmtId="0" fontId="5" fillId="25" borderId="14" xfId="0" quotePrefix="1" applyFont="1" applyFill="1" applyBorder="1" applyAlignment="1">
      <alignment horizontal="center" vertical="center"/>
    </xf>
    <xf numFmtId="0" fontId="5" fillId="25" borderId="20" xfId="0" applyFont="1" applyFill="1" applyBorder="1" applyAlignment="1">
      <alignment horizontal="center" vertical="center" wrapText="1"/>
    </xf>
    <xf numFmtId="0" fontId="5" fillId="25" borderId="0" xfId="0" applyFont="1" applyFill="1" applyAlignment="1">
      <alignment horizontal="center" vertical="center" wrapText="1"/>
    </xf>
    <xf numFmtId="0" fontId="5" fillId="25" borderId="21" xfId="0" applyFont="1" applyFill="1" applyBorder="1" applyAlignment="1">
      <alignment horizontal="center" vertic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19" xfId="0" applyFill="1" applyBorder="1" applyAlignment="1">
      <alignment horizontal="left"/>
    </xf>
    <xf numFmtId="0" fontId="0" fillId="24" borderId="22" xfId="0" applyFill="1" applyBorder="1" applyAlignment="1">
      <alignment horizontal="left"/>
    </xf>
    <xf numFmtId="0" fontId="0" fillId="24" borderId="13" xfId="0" applyFill="1" applyBorder="1" applyAlignment="1">
      <alignment horizontal="center"/>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44" fillId="25" borderId="15" xfId="0" applyFont="1" applyFill="1" applyBorder="1" applyAlignment="1">
      <alignment horizontal="center" vertical="center" wrapText="1"/>
    </xf>
    <xf numFmtId="0" fontId="44" fillId="25" borderId="16" xfId="0" applyFont="1" applyFill="1" applyBorder="1" applyAlignment="1">
      <alignment horizontal="center" vertical="center" wrapText="1"/>
    </xf>
    <xf numFmtId="0" fontId="44" fillId="25" borderId="17" xfId="0" applyFont="1" applyFill="1" applyBorder="1" applyAlignment="1">
      <alignment horizontal="center" vertical="center" wrapText="1"/>
    </xf>
    <xf numFmtId="0" fontId="44" fillId="25" borderId="19" xfId="0" applyFont="1" applyFill="1" applyBorder="1" applyAlignment="1">
      <alignment horizontal="center" vertical="center" wrapText="1"/>
    </xf>
    <xf numFmtId="0" fontId="44" fillId="25" borderId="22" xfId="0" applyFont="1" applyFill="1" applyBorder="1" applyAlignment="1">
      <alignment horizontal="center" vertical="center" wrapText="1"/>
    </xf>
    <xf numFmtId="0" fontId="44" fillId="25" borderId="2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8" fillId="26" borderId="0" xfId="0" quotePrefix="1" applyFont="1" applyFill="1" applyAlignment="1">
      <alignment horizontal="left" vertical="center" wrapText="1"/>
    </xf>
    <xf numFmtId="0" fontId="44" fillId="25" borderId="20" xfId="0" applyFont="1" applyFill="1" applyBorder="1" applyAlignment="1">
      <alignment horizontal="center" vertical="center" wrapText="1"/>
    </xf>
    <xf numFmtId="0" fontId="44" fillId="25" borderId="0" xfId="0" applyFont="1" applyFill="1" applyAlignment="1">
      <alignment horizontal="center" vertical="center" wrapText="1"/>
    </xf>
    <xf numFmtId="0" fontId="44" fillId="25" borderId="21" xfId="0" applyFont="1" applyFill="1" applyBorder="1" applyAlignment="1">
      <alignment horizontal="center" vertical="center" wrapText="1"/>
    </xf>
    <xf numFmtId="0" fontId="8" fillId="25" borderId="15" xfId="0" applyFont="1" applyFill="1" applyBorder="1" applyAlignment="1">
      <alignment horizontal="center" vertical="center" wrapText="1"/>
    </xf>
    <xf numFmtId="0" fontId="8" fillId="25" borderId="16" xfId="0" applyFont="1" applyFill="1" applyBorder="1" applyAlignment="1">
      <alignment horizontal="center" vertical="center" wrapText="1"/>
    </xf>
    <xf numFmtId="0" fontId="8" fillId="25" borderId="17" xfId="0" applyFont="1" applyFill="1" applyBorder="1" applyAlignment="1">
      <alignment horizontal="center" vertical="center" wrapText="1"/>
    </xf>
    <xf numFmtId="0" fontId="8" fillId="25" borderId="20" xfId="0" applyFont="1" applyFill="1" applyBorder="1" applyAlignment="1">
      <alignment horizontal="center" vertical="center" wrapText="1"/>
    </xf>
    <xf numFmtId="0" fontId="8" fillId="25" borderId="0" xfId="0" applyFont="1" applyFill="1" applyAlignment="1">
      <alignment horizontal="center" vertical="center" wrapText="1"/>
    </xf>
    <xf numFmtId="0" fontId="8" fillId="25" borderId="21" xfId="0" applyFont="1" applyFill="1" applyBorder="1" applyAlignment="1">
      <alignment horizontal="center" vertical="center" wrapText="1"/>
    </xf>
    <xf numFmtId="0" fontId="8" fillId="25" borderId="12" xfId="0" applyFont="1" applyFill="1" applyBorder="1" applyAlignment="1">
      <alignment horizontal="center" vertical="center" wrapText="1"/>
    </xf>
    <xf numFmtId="0" fontId="8" fillId="25" borderId="13" xfId="0" applyFont="1" applyFill="1" applyBorder="1" applyAlignment="1">
      <alignment horizontal="center" vertical="center" wrapText="1"/>
    </xf>
    <xf numFmtId="0" fontId="8" fillId="25" borderId="14" xfId="0" applyFont="1" applyFill="1" applyBorder="1" applyAlignment="1">
      <alignment horizontal="center" vertical="center" wrapText="1"/>
    </xf>
    <xf numFmtId="0" fontId="5" fillId="25" borderId="19" xfId="0" applyFont="1" applyFill="1" applyBorder="1" applyAlignment="1">
      <alignment horizontal="center" vertical="center" wrapText="1"/>
    </xf>
    <xf numFmtId="0" fontId="5" fillId="25" borderId="22" xfId="0" applyFont="1" applyFill="1" applyBorder="1" applyAlignment="1">
      <alignment horizontal="center" vertical="center" wrapText="1"/>
    </xf>
    <xf numFmtId="0" fontId="5" fillId="25" borderId="23" xfId="0" applyFont="1" applyFill="1" applyBorder="1" applyAlignment="1">
      <alignment horizontal="center" vertical="center" wrapText="1"/>
    </xf>
    <xf numFmtId="0" fontId="8" fillId="26" borderId="15" xfId="0" applyFont="1" applyFill="1" applyBorder="1" applyAlignment="1">
      <alignment horizontal="left" vertical="top" wrapText="1"/>
    </xf>
    <xf numFmtId="0" fontId="8" fillId="26" borderId="16" xfId="0" applyFont="1" applyFill="1" applyBorder="1" applyAlignment="1">
      <alignment horizontal="left" vertical="top" wrapText="1"/>
    </xf>
    <xf numFmtId="0" fontId="8" fillId="26" borderId="17" xfId="0" applyFont="1" applyFill="1" applyBorder="1" applyAlignment="1">
      <alignment horizontal="left" vertical="top" wrapText="1"/>
    </xf>
    <xf numFmtId="0" fontId="8" fillId="26" borderId="20" xfId="0" applyFont="1" applyFill="1" applyBorder="1" applyAlignment="1">
      <alignment horizontal="left" vertical="top" wrapText="1"/>
    </xf>
    <xf numFmtId="0" fontId="8" fillId="26" borderId="0" xfId="0" applyFont="1" applyFill="1" applyAlignment="1">
      <alignment horizontal="left" vertical="top" wrapText="1"/>
    </xf>
    <xf numFmtId="0" fontId="8" fillId="26" borderId="21" xfId="0" applyFont="1" applyFill="1" applyBorder="1" applyAlignment="1">
      <alignment horizontal="left" vertical="top" wrapText="1"/>
    </xf>
    <xf numFmtId="0" fontId="3" fillId="0" borderId="12" xfId="0" applyFont="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171" fontId="3" fillId="0" borderId="11" xfId="2108" quotePrefix="1" applyBorder="1" applyAlignment="1">
      <alignment horizontal="left" vertical="top" wrapText="1"/>
    </xf>
    <xf numFmtId="171" fontId="3" fillId="0" borderId="11" xfId="2108" applyBorder="1" applyAlignment="1">
      <alignment vertical="top" wrapText="1"/>
    </xf>
    <xf numFmtId="0" fontId="0" fillId="0" borderId="11" xfId="0" applyBorder="1" applyAlignment="1">
      <alignment horizontal="left" vertical="top" wrapText="1"/>
    </xf>
    <xf numFmtId="0" fontId="0" fillId="0" borderId="11" xfId="0" applyBorder="1" applyAlignment="1">
      <alignment vertical="top" wrapText="1"/>
    </xf>
    <xf numFmtId="171" fontId="3" fillId="0" borderId="11" xfId="2614" quotePrefix="1" applyBorder="1" applyAlignment="1">
      <alignment horizontal="left" vertical="top" wrapText="1"/>
    </xf>
    <xf numFmtId="171" fontId="3" fillId="0" borderId="11" xfId="2614" applyBorder="1" applyAlignment="1">
      <alignment vertical="top" wrapText="1"/>
    </xf>
    <xf numFmtId="0" fontId="8" fillId="0" borderId="11" xfId="0" applyFont="1" applyBorder="1" applyAlignment="1">
      <alignment horizontal="left" vertical="top" wrapText="1"/>
    </xf>
    <xf numFmtId="0" fontId="3" fillId="0" borderId="11" xfId="2611" quotePrefix="1" applyBorder="1" applyAlignment="1">
      <alignment horizontal="left" vertical="top" wrapText="1"/>
    </xf>
    <xf numFmtId="0" fontId="3" fillId="0" borderId="11" xfId="2611" applyBorder="1" applyAlignment="1">
      <alignment vertical="top" wrapText="1"/>
    </xf>
    <xf numFmtId="0" fontId="3" fillId="0" borderId="11" xfId="2109" quotePrefix="1" applyBorder="1" applyAlignment="1">
      <alignment horizontal="left" vertical="top" wrapText="1"/>
    </xf>
    <xf numFmtId="0" fontId="3" fillId="0" borderId="11" xfId="2109" applyBorder="1" applyAlignment="1">
      <alignment vertical="top" wrapText="1"/>
    </xf>
    <xf numFmtId="171" fontId="3" fillId="0" borderId="11" xfId="2616" quotePrefix="1" applyBorder="1" applyAlignment="1">
      <alignment horizontal="left" vertical="top" wrapText="1"/>
    </xf>
    <xf numFmtId="171" fontId="3" fillId="0" borderId="11" xfId="2616" applyBorder="1" applyAlignment="1">
      <alignment vertical="top" wrapText="1"/>
    </xf>
    <xf numFmtId="0" fontId="0" fillId="0" borderId="12" xfId="0" applyBorder="1" applyAlignment="1">
      <alignment horizontal="left" vertical="top" wrapText="1"/>
    </xf>
    <xf numFmtId="171" fontId="3" fillId="0" borderId="12" xfId="2108" quotePrefix="1" applyBorder="1" applyAlignment="1">
      <alignment horizontal="left" vertical="top"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8" fillId="0" borderId="11" xfId="0" applyFont="1" applyBorder="1" applyAlignment="1">
      <alignment vertical="top" wrapText="1"/>
    </xf>
    <xf numFmtId="0" fontId="3" fillId="0" borderId="11" xfId="0" applyFont="1" applyBorder="1" applyAlignment="1">
      <alignment horizontal="left" vertical="top" wrapText="1"/>
    </xf>
    <xf numFmtId="0" fontId="3" fillId="0" borderId="11" xfId="2612" quotePrefix="1" applyBorder="1" applyAlignment="1">
      <alignment horizontal="left" vertical="top" wrapText="1"/>
    </xf>
    <xf numFmtId="0" fontId="3" fillId="0" borderId="11" xfId="2612" applyBorder="1" applyAlignment="1">
      <alignment vertical="top" wrapText="1"/>
    </xf>
    <xf numFmtId="171" fontId="3" fillId="0" borderId="11" xfId="2165" quotePrefix="1" applyBorder="1" applyAlignment="1">
      <alignment horizontal="left" vertical="top" wrapText="1"/>
    </xf>
    <xf numFmtId="171" fontId="3" fillId="0" borderId="11" xfId="2165" applyBorder="1" applyAlignment="1">
      <alignment vertical="top" wrapText="1"/>
    </xf>
  </cellXfs>
  <cellStyles count="3034">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2 3" xfId="14" xr:uid="{00000000-0005-0000-0000-00000D000000}"/>
    <cellStyle name="20% - Accent1 2 3 3" xfId="15" xr:uid="{00000000-0005-0000-0000-00000E000000}"/>
    <cellStyle name="20% - Accent1 2 3 4" xfId="16" xr:uid="{00000000-0005-0000-0000-00000F000000}"/>
    <cellStyle name="20% - Accent1 2 3 5" xfId="17" xr:uid="{00000000-0005-0000-0000-000010000000}"/>
    <cellStyle name="20% - Accent1 2 3 6" xfId="18" xr:uid="{00000000-0005-0000-0000-000011000000}"/>
    <cellStyle name="20% - Accent1 2 4" xfId="19" xr:uid="{00000000-0005-0000-0000-000012000000}"/>
    <cellStyle name="20% - Accent1 2 4 2" xfId="20" xr:uid="{00000000-0005-0000-0000-000013000000}"/>
    <cellStyle name="20% - Accent1 2 4 3" xfId="21" xr:uid="{00000000-0005-0000-0000-000014000000}"/>
    <cellStyle name="20% - Accent1 2 4 4" xfId="22" xr:uid="{00000000-0005-0000-0000-000015000000}"/>
    <cellStyle name="20% - Accent1 2 4 5" xfId="23" xr:uid="{00000000-0005-0000-0000-000016000000}"/>
    <cellStyle name="20% - Accent1 2 5" xfId="24" xr:uid="{00000000-0005-0000-0000-000017000000}"/>
    <cellStyle name="20% - Accent1 2 5 2" xfId="25" xr:uid="{00000000-0005-0000-0000-000018000000}"/>
    <cellStyle name="20% - Accent1 2 5 2 2" xfId="26" xr:uid="{00000000-0005-0000-0000-000019000000}"/>
    <cellStyle name="20% - Accent1 2 5 3" xfId="27" xr:uid="{00000000-0005-0000-0000-00001A000000}"/>
    <cellStyle name="20% - Accent1 2 5 3 2" xfId="28" xr:uid="{00000000-0005-0000-0000-00001B000000}"/>
    <cellStyle name="20% - Accent1 2 6" xfId="29" xr:uid="{00000000-0005-0000-0000-00001C000000}"/>
    <cellStyle name="20% - Accent1 2 6 2" xfId="30" xr:uid="{00000000-0005-0000-0000-00001D000000}"/>
    <cellStyle name="20% - Accent1 3" xfId="31" xr:uid="{00000000-0005-0000-0000-00001E000000}"/>
    <cellStyle name="20% - Accent1 3 2" xfId="32" xr:uid="{00000000-0005-0000-0000-00001F000000}"/>
    <cellStyle name="20% - Accent1 3 3" xfId="33" xr:uid="{00000000-0005-0000-0000-000020000000}"/>
    <cellStyle name="20% - Accent1 3 4" xfId="34" xr:uid="{00000000-0005-0000-0000-000021000000}"/>
    <cellStyle name="20% - Accent1 3 5" xfId="35" xr:uid="{00000000-0005-0000-0000-000022000000}"/>
    <cellStyle name="20% - Accent1 4" xfId="36" xr:uid="{00000000-0005-0000-0000-000023000000}"/>
    <cellStyle name="20% - Accent1 4 2" xfId="37" xr:uid="{00000000-0005-0000-0000-000024000000}"/>
    <cellStyle name="20% - Accent1 4 2 2" xfId="38" xr:uid="{00000000-0005-0000-0000-000025000000}"/>
    <cellStyle name="20% - Accent1 4 2 3" xfId="39" xr:uid="{00000000-0005-0000-0000-000026000000}"/>
    <cellStyle name="20% - Accent1 4 2 4" xfId="40" xr:uid="{00000000-0005-0000-0000-000027000000}"/>
    <cellStyle name="20% - Accent1 4 3" xfId="41" xr:uid="{00000000-0005-0000-0000-000028000000}"/>
    <cellStyle name="20% - Accent1 4 3 2" xfId="42" xr:uid="{00000000-0005-0000-0000-000029000000}"/>
    <cellStyle name="20% - Accent1 4 3 3" xfId="43" xr:uid="{00000000-0005-0000-0000-00002A000000}"/>
    <cellStyle name="20% - Accent1 4 3 4" xfId="44" xr:uid="{00000000-0005-0000-0000-00002B000000}"/>
    <cellStyle name="20% - Accent1 4 4" xfId="45" xr:uid="{00000000-0005-0000-0000-00002C000000}"/>
    <cellStyle name="20% - Accent1 5" xfId="46" xr:uid="{00000000-0005-0000-0000-00002D000000}"/>
    <cellStyle name="20% - Accent1 5 2" xfId="47" xr:uid="{00000000-0005-0000-0000-00002E000000}"/>
    <cellStyle name="20% - Accent1 5 2 2" xfId="48" xr:uid="{00000000-0005-0000-0000-00002F000000}"/>
    <cellStyle name="20% - Accent1 5 2 3" xfId="49" xr:uid="{00000000-0005-0000-0000-000030000000}"/>
    <cellStyle name="20% - Accent1 5 3" xfId="50" xr:uid="{00000000-0005-0000-0000-000031000000}"/>
    <cellStyle name="20% - Accent1 5 3 2" xfId="51" xr:uid="{00000000-0005-0000-0000-000032000000}"/>
    <cellStyle name="20% - Accent1 5 3 3" xfId="52" xr:uid="{00000000-0005-0000-0000-000033000000}"/>
    <cellStyle name="20% - Accent1 5 4" xfId="53" xr:uid="{00000000-0005-0000-0000-000034000000}"/>
    <cellStyle name="20% - Accent1 5 4 2" xfId="54" xr:uid="{00000000-0005-0000-0000-000035000000}"/>
    <cellStyle name="20% - Accent1 5 4 3" xfId="55" xr:uid="{00000000-0005-0000-0000-000036000000}"/>
    <cellStyle name="20% - Accent1 6" xfId="56" xr:uid="{00000000-0005-0000-0000-000037000000}"/>
    <cellStyle name="20% - Accent1 6 2" xfId="57" xr:uid="{00000000-0005-0000-0000-000038000000}"/>
    <cellStyle name="20% - Accent1 6 3" xfId="58" xr:uid="{00000000-0005-0000-0000-000039000000}"/>
    <cellStyle name="20% - Accent1 6 4" xfId="59" xr:uid="{00000000-0005-0000-0000-00003A000000}"/>
    <cellStyle name="20% - Accent1 7" xfId="60" xr:uid="{00000000-0005-0000-0000-00003B000000}"/>
    <cellStyle name="20% - Accent1 7 2" xfId="61" xr:uid="{00000000-0005-0000-0000-00003C000000}"/>
    <cellStyle name="20% - Accent1 7 3" xfId="62" xr:uid="{00000000-0005-0000-0000-00003D000000}"/>
    <cellStyle name="20% - Accent1 8" xfId="63" xr:uid="{00000000-0005-0000-0000-00003E000000}"/>
    <cellStyle name="20% - Accent1 8 2" xfId="64" xr:uid="{00000000-0005-0000-0000-00003F000000}"/>
    <cellStyle name="20% - Accent1 9" xfId="65" xr:uid="{00000000-0005-0000-0000-000040000000}"/>
    <cellStyle name="20% - Accent1 9 2" xfId="66" xr:uid="{00000000-0005-0000-0000-000041000000}"/>
    <cellStyle name="20% - Accent1 9 3" xfId="67" xr:uid="{00000000-0005-0000-0000-000042000000}"/>
    <cellStyle name="20% - Accent1 9 4" xfId="68" xr:uid="{00000000-0005-0000-0000-000043000000}"/>
    <cellStyle name="20% - Accent2" xfId="69" builtinId="34" customBuiltin="1"/>
    <cellStyle name="20% - Accent2 10" xfId="70" xr:uid="{00000000-0005-0000-0000-000045000000}"/>
    <cellStyle name="20% - Accent2 11" xfId="71" xr:uid="{00000000-0005-0000-0000-000046000000}"/>
    <cellStyle name="20% - Accent2 12" xfId="72" xr:uid="{00000000-0005-0000-0000-000047000000}"/>
    <cellStyle name="20% - Accent2 13" xfId="73" xr:uid="{00000000-0005-0000-0000-000048000000}"/>
    <cellStyle name="20% - Accent2 14" xfId="74" xr:uid="{00000000-0005-0000-0000-000049000000}"/>
    <cellStyle name="20% - Accent2 15" xfId="75" xr:uid="{00000000-0005-0000-0000-00004A000000}"/>
    <cellStyle name="20% - Accent2 2" xfId="76" xr:uid="{00000000-0005-0000-0000-00004B000000}"/>
    <cellStyle name="20% - Accent2 2 2" xfId="77" xr:uid="{00000000-0005-0000-0000-00004C000000}"/>
    <cellStyle name="20% - Accent2 2 2 2" xfId="78" xr:uid="{00000000-0005-0000-0000-00004D000000}"/>
    <cellStyle name="20% - Accent2 2 3" xfId="79" xr:uid="{00000000-0005-0000-0000-00004E000000}"/>
    <cellStyle name="20% - Accent2 2 3 2" xfId="80" xr:uid="{00000000-0005-0000-0000-00004F000000}"/>
    <cellStyle name="20% - Accent2 2 3 2 2" xfId="81" xr:uid="{00000000-0005-0000-0000-000050000000}"/>
    <cellStyle name="20% - Accent2 2 3 2 3" xfId="82" xr:uid="{00000000-0005-0000-0000-000051000000}"/>
    <cellStyle name="20% - Accent2 2 3 3" xfId="83" xr:uid="{00000000-0005-0000-0000-000052000000}"/>
    <cellStyle name="20% - Accent2 2 3 4" xfId="84" xr:uid="{00000000-0005-0000-0000-000053000000}"/>
    <cellStyle name="20% - Accent2 2 3 5" xfId="85" xr:uid="{00000000-0005-0000-0000-000054000000}"/>
    <cellStyle name="20% - Accent2 2 3 6" xfId="86" xr:uid="{00000000-0005-0000-0000-000055000000}"/>
    <cellStyle name="20% - Accent2 2 4" xfId="87" xr:uid="{00000000-0005-0000-0000-000056000000}"/>
    <cellStyle name="20% - Accent2 2 4 2" xfId="88" xr:uid="{00000000-0005-0000-0000-000057000000}"/>
    <cellStyle name="20% - Accent2 2 4 3" xfId="89" xr:uid="{00000000-0005-0000-0000-000058000000}"/>
    <cellStyle name="20% - Accent2 2 4 4" xfId="90" xr:uid="{00000000-0005-0000-0000-000059000000}"/>
    <cellStyle name="20% - Accent2 2 4 5" xfId="91" xr:uid="{00000000-0005-0000-0000-00005A000000}"/>
    <cellStyle name="20% - Accent2 2 5" xfId="92" xr:uid="{00000000-0005-0000-0000-00005B000000}"/>
    <cellStyle name="20% - Accent2 2 5 2" xfId="93" xr:uid="{00000000-0005-0000-0000-00005C000000}"/>
    <cellStyle name="20% - Accent2 2 5 2 2" xfId="94" xr:uid="{00000000-0005-0000-0000-00005D000000}"/>
    <cellStyle name="20% - Accent2 2 5 3" xfId="95" xr:uid="{00000000-0005-0000-0000-00005E000000}"/>
    <cellStyle name="20% - Accent2 2 5 3 2" xfId="96" xr:uid="{00000000-0005-0000-0000-00005F000000}"/>
    <cellStyle name="20% - Accent2 2 6" xfId="97" xr:uid="{00000000-0005-0000-0000-000060000000}"/>
    <cellStyle name="20% - Accent2 2 6 2" xfId="98" xr:uid="{00000000-0005-0000-0000-000061000000}"/>
    <cellStyle name="20% - Accent2 3" xfId="99" xr:uid="{00000000-0005-0000-0000-000062000000}"/>
    <cellStyle name="20% - Accent2 3 2" xfId="100" xr:uid="{00000000-0005-0000-0000-000063000000}"/>
    <cellStyle name="20% - Accent2 3 3" xfId="101" xr:uid="{00000000-0005-0000-0000-000064000000}"/>
    <cellStyle name="20% - Accent2 3 4" xfId="102" xr:uid="{00000000-0005-0000-0000-000065000000}"/>
    <cellStyle name="20% - Accent2 3 5" xfId="103" xr:uid="{00000000-0005-0000-0000-000066000000}"/>
    <cellStyle name="20% - Accent2 4" xfId="104" xr:uid="{00000000-0005-0000-0000-000067000000}"/>
    <cellStyle name="20% - Accent2 4 2" xfId="105" xr:uid="{00000000-0005-0000-0000-000068000000}"/>
    <cellStyle name="20% - Accent2 4 2 2" xfId="106" xr:uid="{00000000-0005-0000-0000-000069000000}"/>
    <cellStyle name="20% - Accent2 4 2 3" xfId="107" xr:uid="{00000000-0005-0000-0000-00006A000000}"/>
    <cellStyle name="20% - Accent2 4 2 4" xfId="108" xr:uid="{00000000-0005-0000-0000-00006B000000}"/>
    <cellStyle name="20% - Accent2 4 3" xfId="109" xr:uid="{00000000-0005-0000-0000-00006C000000}"/>
    <cellStyle name="20% - Accent2 4 3 2" xfId="110" xr:uid="{00000000-0005-0000-0000-00006D000000}"/>
    <cellStyle name="20% - Accent2 4 3 3" xfId="111" xr:uid="{00000000-0005-0000-0000-00006E000000}"/>
    <cellStyle name="20% - Accent2 4 3 4" xfId="112" xr:uid="{00000000-0005-0000-0000-00006F000000}"/>
    <cellStyle name="20% - Accent2 4 4" xfId="113" xr:uid="{00000000-0005-0000-0000-000070000000}"/>
    <cellStyle name="20% - Accent2 5" xfId="114" xr:uid="{00000000-0005-0000-0000-000071000000}"/>
    <cellStyle name="20% - Accent2 5 2" xfId="115" xr:uid="{00000000-0005-0000-0000-000072000000}"/>
    <cellStyle name="20% - Accent2 5 2 2" xfId="116" xr:uid="{00000000-0005-0000-0000-000073000000}"/>
    <cellStyle name="20% - Accent2 5 2 3" xfId="117" xr:uid="{00000000-0005-0000-0000-000074000000}"/>
    <cellStyle name="20% - Accent2 5 3" xfId="118" xr:uid="{00000000-0005-0000-0000-000075000000}"/>
    <cellStyle name="20% - Accent2 5 3 2" xfId="119" xr:uid="{00000000-0005-0000-0000-000076000000}"/>
    <cellStyle name="20% - Accent2 5 3 3" xfId="120" xr:uid="{00000000-0005-0000-0000-000077000000}"/>
    <cellStyle name="20% - Accent2 5 4" xfId="121" xr:uid="{00000000-0005-0000-0000-000078000000}"/>
    <cellStyle name="20% - Accent2 5 4 2" xfId="122" xr:uid="{00000000-0005-0000-0000-000079000000}"/>
    <cellStyle name="20% - Accent2 5 4 3" xfId="123" xr:uid="{00000000-0005-0000-0000-00007A000000}"/>
    <cellStyle name="20% - Accent2 6" xfId="124" xr:uid="{00000000-0005-0000-0000-00007B000000}"/>
    <cellStyle name="20% - Accent2 6 2" xfId="125" xr:uid="{00000000-0005-0000-0000-00007C000000}"/>
    <cellStyle name="20% - Accent2 6 3" xfId="126" xr:uid="{00000000-0005-0000-0000-00007D000000}"/>
    <cellStyle name="20% - Accent2 6 4" xfId="127" xr:uid="{00000000-0005-0000-0000-00007E000000}"/>
    <cellStyle name="20% - Accent2 7" xfId="128" xr:uid="{00000000-0005-0000-0000-00007F000000}"/>
    <cellStyle name="20% - Accent2 7 2" xfId="129" xr:uid="{00000000-0005-0000-0000-000080000000}"/>
    <cellStyle name="20% - Accent2 7 3" xfId="130" xr:uid="{00000000-0005-0000-0000-000081000000}"/>
    <cellStyle name="20% - Accent2 8" xfId="131" xr:uid="{00000000-0005-0000-0000-000082000000}"/>
    <cellStyle name="20% - Accent2 8 2" xfId="132" xr:uid="{00000000-0005-0000-0000-000083000000}"/>
    <cellStyle name="20% - Accent2 9" xfId="133" xr:uid="{00000000-0005-0000-0000-000084000000}"/>
    <cellStyle name="20% - Accent2 9 2" xfId="134" xr:uid="{00000000-0005-0000-0000-000085000000}"/>
    <cellStyle name="20% - Accent2 9 3" xfId="135" xr:uid="{00000000-0005-0000-0000-000086000000}"/>
    <cellStyle name="20% - Accent2 9 4" xfId="136" xr:uid="{00000000-0005-0000-0000-000087000000}"/>
    <cellStyle name="20% - Accent3" xfId="137" builtinId="38" customBuiltin="1"/>
    <cellStyle name="20% - Accent3 10" xfId="138" xr:uid="{00000000-0005-0000-0000-000089000000}"/>
    <cellStyle name="20% - Accent3 11" xfId="139" xr:uid="{00000000-0005-0000-0000-00008A000000}"/>
    <cellStyle name="20% - Accent3 12" xfId="140" xr:uid="{00000000-0005-0000-0000-00008B000000}"/>
    <cellStyle name="20% - Accent3 13" xfId="141" xr:uid="{00000000-0005-0000-0000-00008C000000}"/>
    <cellStyle name="20% - Accent3 14" xfId="142" xr:uid="{00000000-0005-0000-0000-00008D000000}"/>
    <cellStyle name="20% - Accent3 15" xfId="143" xr:uid="{00000000-0005-0000-0000-00008E000000}"/>
    <cellStyle name="20% - Accent3 2" xfId="144" xr:uid="{00000000-0005-0000-0000-00008F000000}"/>
    <cellStyle name="20% - Accent3 2 2" xfId="145" xr:uid="{00000000-0005-0000-0000-000090000000}"/>
    <cellStyle name="20% - Accent3 2 2 2" xfId="146" xr:uid="{00000000-0005-0000-0000-000091000000}"/>
    <cellStyle name="20% - Accent3 2 3" xfId="147" xr:uid="{00000000-0005-0000-0000-000092000000}"/>
    <cellStyle name="20% - Accent3 2 3 2" xfId="148" xr:uid="{00000000-0005-0000-0000-000093000000}"/>
    <cellStyle name="20% - Accent3 2 3 2 2" xfId="149" xr:uid="{00000000-0005-0000-0000-000094000000}"/>
    <cellStyle name="20% - Accent3 2 3 2 3" xfId="150" xr:uid="{00000000-0005-0000-0000-000095000000}"/>
    <cellStyle name="20% - Accent3 2 3 3" xfId="151" xr:uid="{00000000-0005-0000-0000-000096000000}"/>
    <cellStyle name="20% - Accent3 2 3 4" xfId="152" xr:uid="{00000000-0005-0000-0000-000097000000}"/>
    <cellStyle name="20% - Accent3 2 3 5" xfId="153" xr:uid="{00000000-0005-0000-0000-000098000000}"/>
    <cellStyle name="20% - Accent3 2 3 6" xfId="154" xr:uid="{00000000-0005-0000-0000-000099000000}"/>
    <cellStyle name="20% - Accent3 2 4" xfId="155" xr:uid="{00000000-0005-0000-0000-00009A000000}"/>
    <cellStyle name="20% - Accent3 2 4 2" xfId="156" xr:uid="{00000000-0005-0000-0000-00009B000000}"/>
    <cellStyle name="20% - Accent3 2 4 3" xfId="157" xr:uid="{00000000-0005-0000-0000-00009C000000}"/>
    <cellStyle name="20% - Accent3 2 4 4" xfId="158" xr:uid="{00000000-0005-0000-0000-00009D000000}"/>
    <cellStyle name="20% - Accent3 2 4 5" xfId="159" xr:uid="{00000000-0005-0000-0000-00009E000000}"/>
    <cellStyle name="20% - Accent3 2 5" xfId="160" xr:uid="{00000000-0005-0000-0000-00009F000000}"/>
    <cellStyle name="20% - Accent3 2 5 2" xfId="161" xr:uid="{00000000-0005-0000-0000-0000A0000000}"/>
    <cellStyle name="20% - Accent3 2 5 2 2" xfId="162" xr:uid="{00000000-0005-0000-0000-0000A1000000}"/>
    <cellStyle name="20% - Accent3 2 5 3" xfId="163" xr:uid="{00000000-0005-0000-0000-0000A2000000}"/>
    <cellStyle name="20% - Accent3 2 5 3 2" xfId="164" xr:uid="{00000000-0005-0000-0000-0000A3000000}"/>
    <cellStyle name="20% - Accent3 2 6" xfId="165" xr:uid="{00000000-0005-0000-0000-0000A4000000}"/>
    <cellStyle name="20% - Accent3 2 6 2" xfId="166" xr:uid="{00000000-0005-0000-0000-0000A5000000}"/>
    <cellStyle name="20% - Accent3 3" xfId="167" xr:uid="{00000000-0005-0000-0000-0000A6000000}"/>
    <cellStyle name="20% - Accent3 3 2" xfId="168" xr:uid="{00000000-0005-0000-0000-0000A7000000}"/>
    <cellStyle name="20% - Accent3 3 3" xfId="169" xr:uid="{00000000-0005-0000-0000-0000A8000000}"/>
    <cellStyle name="20% - Accent3 3 4" xfId="170" xr:uid="{00000000-0005-0000-0000-0000A9000000}"/>
    <cellStyle name="20% - Accent3 3 5" xfId="171" xr:uid="{00000000-0005-0000-0000-0000AA000000}"/>
    <cellStyle name="20% - Accent3 4" xfId="172" xr:uid="{00000000-0005-0000-0000-0000AB000000}"/>
    <cellStyle name="20% - Accent3 4 2" xfId="173" xr:uid="{00000000-0005-0000-0000-0000AC000000}"/>
    <cellStyle name="20% - Accent3 4 2 2" xfId="174" xr:uid="{00000000-0005-0000-0000-0000AD000000}"/>
    <cellStyle name="20% - Accent3 4 2 3" xfId="175" xr:uid="{00000000-0005-0000-0000-0000AE000000}"/>
    <cellStyle name="20% - Accent3 4 2 4" xfId="176" xr:uid="{00000000-0005-0000-0000-0000AF000000}"/>
    <cellStyle name="20% - Accent3 4 3" xfId="177" xr:uid="{00000000-0005-0000-0000-0000B0000000}"/>
    <cellStyle name="20% - Accent3 4 3 2" xfId="178" xr:uid="{00000000-0005-0000-0000-0000B1000000}"/>
    <cellStyle name="20% - Accent3 4 3 3" xfId="179" xr:uid="{00000000-0005-0000-0000-0000B2000000}"/>
    <cellStyle name="20% - Accent3 4 3 4" xfId="180" xr:uid="{00000000-0005-0000-0000-0000B3000000}"/>
    <cellStyle name="20% - Accent3 4 4" xfId="181" xr:uid="{00000000-0005-0000-0000-0000B4000000}"/>
    <cellStyle name="20% - Accent3 5" xfId="182" xr:uid="{00000000-0005-0000-0000-0000B5000000}"/>
    <cellStyle name="20% - Accent3 5 2" xfId="183" xr:uid="{00000000-0005-0000-0000-0000B6000000}"/>
    <cellStyle name="20% - Accent3 5 2 2" xfId="184" xr:uid="{00000000-0005-0000-0000-0000B7000000}"/>
    <cellStyle name="20% - Accent3 5 2 3" xfId="185" xr:uid="{00000000-0005-0000-0000-0000B8000000}"/>
    <cellStyle name="20% - Accent3 5 3" xfId="186" xr:uid="{00000000-0005-0000-0000-0000B9000000}"/>
    <cellStyle name="20% - Accent3 5 3 2" xfId="187" xr:uid="{00000000-0005-0000-0000-0000BA000000}"/>
    <cellStyle name="20% - Accent3 5 3 3" xfId="188" xr:uid="{00000000-0005-0000-0000-0000BB000000}"/>
    <cellStyle name="20% - Accent3 5 4" xfId="189" xr:uid="{00000000-0005-0000-0000-0000BC000000}"/>
    <cellStyle name="20% - Accent3 5 4 2" xfId="190" xr:uid="{00000000-0005-0000-0000-0000BD000000}"/>
    <cellStyle name="20% - Accent3 5 4 3" xfId="191" xr:uid="{00000000-0005-0000-0000-0000BE000000}"/>
    <cellStyle name="20% - Accent3 6" xfId="192" xr:uid="{00000000-0005-0000-0000-0000BF000000}"/>
    <cellStyle name="20% - Accent3 6 2" xfId="193" xr:uid="{00000000-0005-0000-0000-0000C0000000}"/>
    <cellStyle name="20% - Accent3 6 3" xfId="194" xr:uid="{00000000-0005-0000-0000-0000C1000000}"/>
    <cellStyle name="20% - Accent3 6 4" xfId="195" xr:uid="{00000000-0005-0000-0000-0000C2000000}"/>
    <cellStyle name="20% - Accent3 7" xfId="196" xr:uid="{00000000-0005-0000-0000-0000C3000000}"/>
    <cellStyle name="20% - Accent3 7 2" xfId="197" xr:uid="{00000000-0005-0000-0000-0000C4000000}"/>
    <cellStyle name="20% - Accent3 7 3" xfId="198" xr:uid="{00000000-0005-0000-0000-0000C5000000}"/>
    <cellStyle name="20% - Accent3 8" xfId="199" xr:uid="{00000000-0005-0000-0000-0000C6000000}"/>
    <cellStyle name="20% - Accent3 8 2" xfId="200" xr:uid="{00000000-0005-0000-0000-0000C7000000}"/>
    <cellStyle name="20% - Accent3 9" xfId="201" xr:uid="{00000000-0005-0000-0000-0000C8000000}"/>
    <cellStyle name="20% - Accent3 9 2" xfId="202" xr:uid="{00000000-0005-0000-0000-0000C9000000}"/>
    <cellStyle name="20% - Accent3 9 3" xfId="203" xr:uid="{00000000-0005-0000-0000-0000CA000000}"/>
    <cellStyle name="20% - Accent3 9 4" xfId="204" xr:uid="{00000000-0005-0000-0000-0000CB000000}"/>
    <cellStyle name="20% - Accent4" xfId="205" builtinId="42" customBuiltin="1"/>
    <cellStyle name="20% - Accent4 10" xfId="206" xr:uid="{00000000-0005-0000-0000-0000CD000000}"/>
    <cellStyle name="20% - Accent4 11" xfId="207" xr:uid="{00000000-0005-0000-0000-0000CE000000}"/>
    <cellStyle name="20% - Accent4 12" xfId="208" xr:uid="{00000000-0005-0000-0000-0000CF000000}"/>
    <cellStyle name="20% - Accent4 13" xfId="209" xr:uid="{00000000-0005-0000-0000-0000D0000000}"/>
    <cellStyle name="20% - Accent4 14" xfId="210" xr:uid="{00000000-0005-0000-0000-0000D1000000}"/>
    <cellStyle name="20% - Accent4 15" xfId="211" xr:uid="{00000000-0005-0000-0000-0000D2000000}"/>
    <cellStyle name="20% - Accent4 2" xfId="212" xr:uid="{00000000-0005-0000-0000-0000D3000000}"/>
    <cellStyle name="20% - Accent4 2 2" xfId="213" xr:uid="{00000000-0005-0000-0000-0000D4000000}"/>
    <cellStyle name="20% - Accent4 2 2 2" xfId="214" xr:uid="{00000000-0005-0000-0000-0000D5000000}"/>
    <cellStyle name="20% - Accent4 2 3" xfId="215" xr:uid="{00000000-0005-0000-0000-0000D6000000}"/>
    <cellStyle name="20% - Accent4 2 3 2" xfId="216" xr:uid="{00000000-0005-0000-0000-0000D7000000}"/>
    <cellStyle name="20% - Accent4 2 3 2 2" xfId="217" xr:uid="{00000000-0005-0000-0000-0000D8000000}"/>
    <cellStyle name="20% - Accent4 2 3 2 3" xfId="218" xr:uid="{00000000-0005-0000-0000-0000D9000000}"/>
    <cellStyle name="20% - Accent4 2 3 3" xfId="219" xr:uid="{00000000-0005-0000-0000-0000DA000000}"/>
    <cellStyle name="20% - Accent4 2 3 4" xfId="220" xr:uid="{00000000-0005-0000-0000-0000DB000000}"/>
    <cellStyle name="20% - Accent4 2 3 5" xfId="221" xr:uid="{00000000-0005-0000-0000-0000DC000000}"/>
    <cellStyle name="20% - Accent4 2 3 6" xfId="222" xr:uid="{00000000-0005-0000-0000-0000DD000000}"/>
    <cellStyle name="20% - Accent4 2 4" xfId="223" xr:uid="{00000000-0005-0000-0000-0000DE000000}"/>
    <cellStyle name="20% - Accent4 2 4 2" xfId="224" xr:uid="{00000000-0005-0000-0000-0000DF000000}"/>
    <cellStyle name="20% - Accent4 2 4 3" xfId="225" xr:uid="{00000000-0005-0000-0000-0000E0000000}"/>
    <cellStyle name="20% - Accent4 2 4 4" xfId="226" xr:uid="{00000000-0005-0000-0000-0000E1000000}"/>
    <cellStyle name="20% - Accent4 2 4 5" xfId="227" xr:uid="{00000000-0005-0000-0000-0000E2000000}"/>
    <cellStyle name="20% - Accent4 2 5" xfId="228" xr:uid="{00000000-0005-0000-0000-0000E3000000}"/>
    <cellStyle name="20% - Accent4 2 5 2" xfId="229" xr:uid="{00000000-0005-0000-0000-0000E4000000}"/>
    <cellStyle name="20% - Accent4 2 5 2 2" xfId="230" xr:uid="{00000000-0005-0000-0000-0000E5000000}"/>
    <cellStyle name="20% - Accent4 2 5 3" xfId="231" xr:uid="{00000000-0005-0000-0000-0000E6000000}"/>
    <cellStyle name="20% - Accent4 2 5 3 2" xfId="232" xr:uid="{00000000-0005-0000-0000-0000E7000000}"/>
    <cellStyle name="20% - Accent4 2 6" xfId="233" xr:uid="{00000000-0005-0000-0000-0000E8000000}"/>
    <cellStyle name="20% - Accent4 2 6 2" xfId="234" xr:uid="{00000000-0005-0000-0000-0000E9000000}"/>
    <cellStyle name="20% - Accent4 3" xfId="235" xr:uid="{00000000-0005-0000-0000-0000EA000000}"/>
    <cellStyle name="20% - Accent4 3 2" xfId="236" xr:uid="{00000000-0005-0000-0000-0000EB000000}"/>
    <cellStyle name="20% - Accent4 3 3" xfId="237" xr:uid="{00000000-0005-0000-0000-0000EC000000}"/>
    <cellStyle name="20% - Accent4 3 4" xfId="238" xr:uid="{00000000-0005-0000-0000-0000ED000000}"/>
    <cellStyle name="20% - Accent4 3 5" xfId="239" xr:uid="{00000000-0005-0000-0000-0000EE000000}"/>
    <cellStyle name="20% - Accent4 4" xfId="240" xr:uid="{00000000-0005-0000-0000-0000EF000000}"/>
    <cellStyle name="20% - Accent4 4 2" xfId="241" xr:uid="{00000000-0005-0000-0000-0000F0000000}"/>
    <cellStyle name="20% - Accent4 4 2 2" xfId="242" xr:uid="{00000000-0005-0000-0000-0000F1000000}"/>
    <cellStyle name="20% - Accent4 4 2 3" xfId="243" xr:uid="{00000000-0005-0000-0000-0000F2000000}"/>
    <cellStyle name="20% - Accent4 4 2 4" xfId="244" xr:uid="{00000000-0005-0000-0000-0000F3000000}"/>
    <cellStyle name="20% - Accent4 4 3" xfId="245" xr:uid="{00000000-0005-0000-0000-0000F4000000}"/>
    <cellStyle name="20% - Accent4 4 3 2" xfId="246" xr:uid="{00000000-0005-0000-0000-0000F5000000}"/>
    <cellStyle name="20% - Accent4 4 3 3" xfId="247" xr:uid="{00000000-0005-0000-0000-0000F6000000}"/>
    <cellStyle name="20% - Accent4 4 3 4" xfId="248" xr:uid="{00000000-0005-0000-0000-0000F7000000}"/>
    <cellStyle name="20% - Accent4 4 4" xfId="249" xr:uid="{00000000-0005-0000-0000-0000F8000000}"/>
    <cellStyle name="20% - Accent4 5" xfId="250" xr:uid="{00000000-0005-0000-0000-0000F9000000}"/>
    <cellStyle name="20% - Accent4 5 2" xfId="251" xr:uid="{00000000-0005-0000-0000-0000FA000000}"/>
    <cellStyle name="20% - Accent4 5 2 2" xfId="252" xr:uid="{00000000-0005-0000-0000-0000FB000000}"/>
    <cellStyle name="20% - Accent4 5 2 3" xfId="253" xr:uid="{00000000-0005-0000-0000-0000FC000000}"/>
    <cellStyle name="20% - Accent4 5 3" xfId="254" xr:uid="{00000000-0005-0000-0000-0000FD000000}"/>
    <cellStyle name="20% - Accent4 5 3 2" xfId="255" xr:uid="{00000000-0005-0000-0000-0000FE000000}"/>
    <cellStyle name="20% - Accent4 5 3 3" xfId="256" xr:uid="{00000000-0005-0000-0000-0000FF000000}"/>
    <cellStyle name="20% - Accent4 5 4" xfId="257" xr:uid="{00000000-0005-0000-0000-000000010000}"/>
    <cellStyle name="20% - Accent4 5 4 2" xfId="258" xr:uid="{00000000-0005-0000-0000-000001010000}"/>
    <cellStyle name="20% - Accent4 5 4 3" xfId="259" xr:uid="{00000000-0005-0000-0000-000002010000}"/>
    <cellStyle name="20% - Accent4 6" xfId="260" xr:uid="{00000000-0005-0000-0000-000003010000}"/>
    <cellStyle name="20% - Accent4 6 2" xfId="261" xr:uid="{00000000-0005-0000-0000-000004010000}"/>
    <cellStyle name="20% - Accent4 6 3" xfId="262" xr:uid="{00000000-0005-0000-0000-000005010000}"/>
    <cellStyle name="20% - Accent4 6 4" xfId="263" xr:uid="{00000000-0005-0000-0000-000006010000}"/>
    <cellStyle name="20% - Accent4 7" xfId="264" xr:uid="{00000000-0005-0000-0000-000007010000}"/>
    <cellStyle name="20% - Accent4 7 2" xfId="265" xr:uid="{00000000-0005-0000-0000-000008010000}"/>
    <cellStyle name="20% - Accent4 7 3" xfId="266" xr:uid="{00000000-0005-0000-0000-000009010000}"/>
    <cellStyle name="20% - Accent4 8" xfId="267" xr:uid="{00000000-0005-0000-0000-00000A010000}"/>
    <cellStyle name="20% - Accent4 8 2" xfId="268" xr:uid="{00000000-0005-0000-0000-00000B010000}"/>
    <cellStyle name="20% - Accent4 9" xfId="269" xr:uid="{00000000-0005-0000-0000-00000C010000}"/>
    <cellStyle name="20% - Accent4 9 2" xfId="270" xr:uid="{00000000-0005-0000-0000-00000D010000}"/>
    <cellStyle name="20% - Accent4 9 3" xfId="271" xr:uid="{00000000-0005-0000-0000-00000E010000}"/>
    <cellStyle name="20% - Accent4 9 4" xfId="272" xr:uid="{00000000-0005-0000-0000-00000F010000}"/>
    <cellStyle name="20% - Accent5" xfId="273" builtinId="46" customBuiltin="1"/>
    <cellStyle name="20% - Accent5 10" xfId="274" xr:uid="{00000000-0005-0000-0000-000011010000}"/>
    <cellStyle name="20% - Accent5 11" xfId="275" xr:uid="{00000000-0005-0000-0000-000012010000}"/>
    <cellStyle name="20% - Accent5 12" xfId="276" xr:uid="{00000000-0005-0000-0000-000013010000}"/>
    <cellStyle name="20% - Accent5 13" xfId="277" xr:uid="{00000000-0005-0000-0000-000014010000}"/>
    <cellStyle name="20% - Accent5 14" xfId="278" xr:uid="{00000000-0005-0000-0000-000015010000}"/>
    <cellStyle name="20% - Accent5 15" xfId="279" xr:uid="{00000000-0005-0000-0000-000016010000}"/>
    <cellStyle name="20% - Accent5 2" xfId="280" xr:uid="{00000000-0005-0000-0000-000017010000}"/>
    <cellStyle name="20% - Accent5 2 2" xfId="281" xr:uid="{00000000-0005-0000-0000-000018010000}"/>
    <cellStyle name="20% - Accent5 2 2 2" xfId="282" xr:uid="{00000000-0005-0000-0000-000019010000}"/>
    <cellStyle name="20% - Accent5 2 3" xfId="283" xr:uid="{00000000-0005-0000-0000-00001A010000}"/>
    <cellStyle name="20% - Accent5 2 3 2" xfId="284" xr:uid="{00000000-0005-0000-0000-00001B010000}"/>
    <cellStyle name="20% - Accent5 2 3 2 2" xfId="285" xr:uid="{00000000-0005-0000-0000-00001C010000}"/>
    <cellStyle name="20% - Accent5 2 3 2 3" xfId="286" xr:uid="{00000000-0005-0000-0000-00001D010000}"/>
    <cellStyle name="20% - Accent5 2 3 3" xfId="287" xr:uid="{00000000-0005-0000-0000-00001E010000}"/>
    <cellStyle name="20% - Accent5 2 3 4" xfId="288" xr:uid="{00000000-0005-0000-0000-00001F010000}"/>
    <cellStyle name="20% - Accent5 2 3 5" xfId="289" xr:uid="{00000000-0005-0000-0000-000020010000}"/>
    <cellStyle name="20% - Accent5 2 3 6" xfId="290" xr:uid="{00000000-0005-0000-0000-000021010000}"/>
    <cellStyle name="20% - Accent5 2 4" xfId="291" xr:uid="{00000000-0005-0000-0000-000022010000}"/>
    <cellStyle name="20% - Accent5 2 4 2" xfId="292" xr:uid="{00000000-0005-0000-0000-000023010000}"/>
    <cellStyle name="20% - Accent5 2 4 3" xfId="293" xr:uid="{00000000-0005-0000-0000-000024010000}"/>
    <cellStyle name="20% - Accent5 2 4 4" xfId="294" xr:uid="{00000000-0005-0000-0000-000025010000}"/>
    <cellStyle name="20% - Accent5 2 4 5" xfId="295" xr:uid="{00000000-0005-0000-0000-000026010000}"/>
    <cellStyle name="20% - Accent5 2 5" xfId="296" xr:uid="{00000000-0005-0000-0000-000027010000}"/>
    <cellStyle name="20% - Accent5 2 5 2" xfId="297" xr:uid="{00000000-0005-0000-0000-000028010000}"/>
    <cellStyle name="20% - Accent5 2 5 2 2" xfId="298" xr:uid="{00000000-0005-0000-0000-000029010000}"/>
    <cellStyle name="20% - Accent5 2 5 3" xfId="299" xr:uid="{00000000-0005-0000-0000-00002A010000}"/>
    <cellStyle name="20% - Accent5 2 5 3 2" xfId="300" xr:uid="{00000000-0005-0000-0000-00002B010000}"/>
    <cellStyle name="20% - Accent5 2 6" xfId="301" xr:uid="{00000000-0005-0000-0000-00002C010000}"/>
    <cellStyle name="20% - Accent5 2 6 2" xfId="302" xr:uid="{00000000-0005-0000-0000-00002D010000}"/>
    <cellStyle name="20% - Accent5 3" xfId="303" xr:uid="{00000000-0005-0000-0000-00002E010000}"/>
    <cellStyle name="20% - Accent5 3 2" xfId="304" xr:uid="{00000000-0005-0000-0000-00002F010000}"/>
    <cellStyle name="20% - Accent5 3 3" xfId="305" xr:uid="{00000000-0005-0000-0000-000030010000}"/>
    <cellStyle name="20% - Accent5 3 4" xfId="306" xr:uid="{00000000-0005-0000-0000-000031010000}"/>
    <cellStyle name="20% - Accent5 3 5" xfId="307" xr:uid="{00000000-0005-0000-0000-000032010000}"/>
    <cellStyle name="20% - Accent5 4" xfId="308" xr:uid="{00000000-0005-0000-0000-000033010000}"/>
    <cellStyle name="20% - Accent5 4 2" xfId="309" xr:uid="{00000000-0005-0000-0000-000034010000}"/>
    <cellStyle name="20% - Accent5 4 2 2" xfId="310" xr:uid="{00000000-0005-0000-0000-000035010000}"/>
    <cellStyle name="20% - Accent5 4 2 3" xfId="311" xr:uid="{00000000-0005-0000-0000-000036010000}"/>
    <cellStyle name="20% - Accent5 4 2 4" xfId="312" xr:uid="{00000000-0005-0000-0000-000037010000}"/>
    <cellStyle name="20% - Accent5 4 3" xfId="313" xr:uid="{00000000-0005-0000-0000-000038010000}"/>
    <cellStyle name="20% - Accent5 4 3 2" xfId="314" xr:uid="{00000000-0005-0000-0000-000039010000}"/>
    <cellStyle name="20% - Accent5 4 3 3" xfId="315" xr:uid="{00000000-0005-0000-0000-00003A010000}"/>
    <cellStyle name="20% - Accent5 4 3 4" xfId="316" xr:uid="{00000000-0005-0000-0000-00003B010000}"/>
    <cellStyle name="20% - Accent5 4 4" xfId="317" xr:uid="{00000000-0005-0000-0000-00003C010000}"/>
    <cellStyle name="20% - Accent5 5" xfId="318" xr:uid="{00000000-0005-0000-0000-00003D010000}"/>
    <cellStyle name="20% - Accent5 5 2" xfId="319" xr:uid="{00000000-0005-0000-0000-00003E010000}"/>
    <cellStyle name="20% - Accent5 5 2 2" xfId="320" xr:uid="{00000000-0005-0000-0000-00003F010000}"/>
    <cellStyle name="20% - Accent5 5 2 3" xfId="321" xr:uid="{00000000-0005-0000-0000-000040010000}"/>
    <cellStyle name="20% - Accent5 5 3" xfId="322" xr:uid="{00000000-0005-0000-0000-000041010000}"/>
    <cellStyle name="20% - Accent5 5 3 2" xfId="323" xr:uid="{00000000-0005-0000-0000-000042010000}"/>
    <cellStyle name="20% - Accent5 5 3 3" xfId="324" xr:uid="{00000000-0005-0000-0000-000043010000}"/>
    <cellStyle name="20% - Accent5 5 4" xfId="325" xr:uid="{00000000-0005-0000-0000-000044010000}"/>
    <cellStyle name="20% - Accent5 5 4 2" xfId="326" xr:uid="{00000000-0005-0000-0000-000045010000}"/>
    <cellStyle name="20% - Accent5 5 4 3" xfId="327" xr:uid="{00000000-0005-0000-0000-000046010000}"/>
    <cellStyle name="20% - Accent5 6" xfId="328" xr:uid="{00000000-0005-0000-0000-000047010000}"/>
    <cellStyle name="20% - Accent5 6 2" xfId="329" xr:uid="{00000000-0005-0000-0000-000048010000}"/>
    <cellStyle name="20% - Accent5 6 3" xfId="330" xr:uid="{00000000-0005-0000-0000-000049010000}"/>
    <cellStyle name="20% - Accent5 6 4" xfId="331" xr:uid="{00000000-0005-0000-0000-00004A010000}"/>
    <cellStyle name="20% - Accent5 7" xfId="332" xr:uid="{00000000-0005-0000-0000-00004B010000}"/>
    <cellStyle name="20% - Accent5 7 2" xfId="333" xr:uid="{00000000-0005-0000-0000-00004C010000}"/>
    <cellStyle name="20% - Accent5 7 3" xfId="334" xr:uid="{00000000-0005-0000-0000-00004D010000}"/>
    <cellStyle name="20% - Accent5 8" xfId="335" xr:uid="{00000000-0005-0000-0000-00004E010000}"/>
    <cellStyle name="20% - Accent5 8 2" xfId="336" xr:uid="{00000000-0005-0000-0000-00004F010000}"/>
    <cellStyle name="20% - Accent5 9" xfId="337" xr:uid="{00000000-0005-0000-0000-000050010000}"/>
    <cellStyle name="20% - Accent5 9 2" xfId="338" xr:uid="{00000000-0005-0000-0000-000051010000}"/>
    <cellStyle name="20% - Accent5 9 3" xfId="339" xr:uid="{00000000-0005-0000-0000-000052010000}"/>
    <cellStyle name="20% - Accent5 9 4" xfId="340" xr:uid="{00000000-0005-0000-0000-000053010000}"/>
    <cellStyle name="20% - Accent6" xfId="341" builtinId="50" customBuiltin="1"/>
    <cellStyle name="20% - Accent6 10" xfId="342" xr:uid="{00000000-0005-0000-0000-000055010000}"/>
    <cellStyle name="20% - Accent6 11" xfId="343" xr:uid="{00000000-0005-0000-0000-000056010000}"/>
    <cellStyle name="20% - Accent6 12" xfId="344" xr:uid="{00000000-0005-0000-0000-000057010000}"/>
    <cellStyle name="20% - Accent6 13" xfId="345" xr:uid="{00000000-0005-0000-0000-000058010000}"/>
    <cellStyle name="20% - Accent6 14" xfId="346" xr:uid="{00000000-0005-0000-0000-000059010000}"/>
    <cellStyle name="20% - Accent6 15" xfId="347" xr:uid="{00000000-0005-0000-0000-00005A010000}"/>
    <cellStyle name="20% - Accent6 2" xfId="348" xr:uid="{00000000-0005-0000-0000-00005B010000}"/>
    <cellStyle name="20% - Accent6 2 2" xfId="349" xr:uid="{00000000-0005-0000-0000-00005C010000}"/>
    <cellStyle name="20% - Accent6 2 2 2" xfId="350" xr:uid="{00000000-0005-0000-0000-00005D010000}"/>
    <cellStyle name="20% - Accent6 2 3" xfId="351" xr:uid="{00000000-0005-0000-0000-00005E010000}"/>
    <cellStyle name="20% - Accent6 2 3 2" xfId="352" xr:uid="{00000000-0005-0000-0000-00005F010000}"/>
    <cellStyle name="20% - Accent6 2 3 2 2" xfId="353" xr:uid="{00000000-0005-0000-0000-000060010000}"/>
    <cellStyle name="20% - Accent6 2 3 2 3" xfId="354" xr:uid="{00000000-0005-0000-0000-000061010000}"/>
    <cellStyle name="20% - Accent6 2 3 3" xfId="355" xr:uid="{00000000-0005-0000-0000-000062010000}"/>
    <cellStyle name="20% - Accent6 2 3 4" xfId="356" xr:uid="{00000000-0005-0000-0000-000063010000}"/>
    <cellStyle name="20% - Accent6 2 3 5" xfId="357" xr:uid="{00000000-0005-0000-0000-000064010000}"/>
    <cellStyle name="20% - Accent6 2 3 6" xfId="358" xr:uid="{00000000-0005-0000-0000-000065010000}"/>
    <cellStyle name="20% - Accent6 2 4" xfId="359" xr:uid="{00000000-0005-0000-0000-000066010000}"/>
    <cellStyle name="20% - Accent6 2 4 2" xfId="360" xr:uid="{00000000-0005-0000-0000-000067010000}"/>
    <cellStyle name="20% - Accent6 2 4 3" xfId="361" xr:uid="{00000000-0005-0000-0000-000068010000}"/>
    <cellStyle name="20% - Accent6 2 4 4" xfId="362" xr:uid="{00000000-0005-0000-0000-000069010000}"/>
    <cellStyle name="20% - Accent6 2 4 5" xfId="363" xr:uid="{00000000-0005-0000-0000-00006A010000}"/>
    <cellStyle name="20% - Accent6 2 5" xfId="364" xr:uid="{00000000-0005-0000-0000-00006B010000}"/>
    <cellStyle name="20% - Accent6 2 5 2" xfId="365" xr:uid="{00000000-0005-0000-0000-00006C010000}"/>
    <cellStyle name="20% - Accent6 2 5 2 2" xfId="366" xr:uid="{00000000-0005-0000-0000-00006D010000}"/>
    <cellStyle name="20% - Accent6 2 5 3" xfId="367" xr:uid="{00000000-0005-0000-0000-00006E010000}"/>
    <cellStyle name="20% - Accent6 2 5 3 2" xfId="368" xr:uid="{00000000-0005-0000-0000-00006F010000}"/>
    <cellStyle name="20% - Accent6 2 6" xfId="369" xr:uid="{00000000-0005-0000-0000-000070010000}"/>
    <cellStyle name="20% - Accent6 2 6 2" xfId="370" xr:uid="{00000000-0005-0000-0000-000071010000}"/>
    <cellStyle name="20% - Accent6 3" xfId="371" xr:uid="{00000000-0005-0000-0000-000072010000}"/>
    <cellStyle name="20% - Accent6 3 2" xfId="372" xr:uid="{00000000-0005-0000-0000-000073010000}"/>
    <cellStyle name="20% - Accent6 3 3" xfId="373" xr:uid="{00000000-0005-0000-0000-000074010000}"/>
    <cellStyle name="20% - Accent6 3 4" xfId="374" xr:uid="{00000000-0005-0000-0000-000075010000}"/>
    <cellStyle name="20% - Accent6 3 5" xfId="375" xr:uid="{00000000-0005-0000-0000-000076010000}"/>
    <cellStyle name="20% - Accent6 4" xfId="376" xr:uid="{00000000-0005-0000-0000-000077010000}"/>
    <cellStyle name="20% - Accent6 4 2" xfId="377" xr:uid="{00000000-0005-0000-0000-000078010000}"/>
    <cellStyle name="20% - Accent6 4 2 2" xfId="378" xr:uid="{00000000-0005-0000-0000-000079010000}"/>
    <cellStyle name="20% - Accent6 4 2 3" xfId="379" xr:uid="{00000000-0005-0000-0000-00007A010000}"/>
    <cellStyle name="20% - Accent6 4 2 4" xfId="380" xr:uid="{00000000-0005-0000-0000-00007B010000}"/>
    <cellStyle name="20% - Accent6 4 3" xfId="381" xr:uid="{00000000-0005-0000-0000-00007C010000}"/>
    <cellStyle name="20% - Accent6 4 3 2" xfId="382" xr:uid="{00000000-0005-0000-0000-00007D010000}"/>
    <cellStyle name="20% - Accent6 4 3 3" xfId="383" xr:uid="{00000000-0005-0000-0000-00007E010000}"/>
    <cellStyle name="20% - Accent6 4 3 4" xfId="384" xr:uid="{00000000-0005-0000-0000-00007F010000}"/>
    <cellStyle name="20% - Accent6 4 4" xfId="385" xr:uid="{00000000-0005-0000-0000-000080010000}"/>
    <cellStyle name="20% - Accent6 5" xfId="386" xr:uid="{00000000-0005-0000-0000-000081010000}"/>
    <cellStyle name="20% - Accent6 5 2" xfId="387" xr:uid="{00000000-0005-0000-0000-000082010000}"/>
    <cellStyle name="20% - Accent6 5 2 2" xfId="388" xr:uid="{00000000-0005-0000-0000-000083010000}"/>
    <cellStyle name="20% - Accent6 5 2 3" xfId="389" xr:uid="{00000000-0005-0000-0000-000084010000}"/>
    <cellStyle name="20% - Accent6 5 3" xfId="390" xr:uid="{00000000-0005-0000-0000-000085010000}"/>
    <cellStyle name="20% - Accent6 5 3 2" xfId="391" xr:uid="{00000000-0005-0000-0000-000086010000}"/>
    <cellStyle name="20% - Accent6 5 3 3" xfId="392" xr:uid="{00000000-0005-0000-0000-000087010000}"/>
    <cellStyle name="20% - Accent6 5 4" xfId="393" xr:uid="{00000000-0005-0000-0000-000088010000}"/>
    <cellStyle name="20% - Accent6 5 4 2" xfId="394" xr:uid="{00000000-0005-0000-0000-000089010000}"/>
    <cellStyle name="20% - Accent6 5 4 3" xfId="395" xr:uid="{00000000-0005-0000-0000-00008A010000}"/>
    <cellStyle name="20% - Accent6 6" xfId="396" xr:uid="{00000000-0005-0000-0000-00008B010000}"/>
    <cellStyle name="20% - Accent6 6 2" xfId="397" xr:uid="{00000000-0005-0000-0000-00008C010000}"/>
    <cellStyle name="20% - Accent6 6 3" xfId="398" xr:uid="{00000000-0005-0000-0000-00008D010000}"/>
    <cellStyle name="20% - Accent6 6 4" xfId="399" xr:uid="{00000000-0005-0000-0000-00008E010000}"/>
    <cellStyle name="20% - Accent6 7" xfId="400" xr:uid="{00000000-0005-0000-0000-00008F010000}"/>
    <cellStyle name="20% - Accent6 7 2" xfId="401" xr:uid="{00000000-0005-0000-0000-000090010000}"/>
    <cellStyle name="20% - Accent6 7 3" xfId="402" xr:uid="{00000000-0005-0000-0000-000091010000}"/>
    <cellStyle name="20% - Accent6 8" xfId="403" xr:uid="{00000000-0005-0000-0000-000092010000}"/>
    <cellStyle name="20% - Accent6 8 2" xfId="404" xr:uid="{00000000-0005-0000-0000-000093010000}"/>
    <cellStyle name="20% - Accent6 9" xfId="405" xr:uid="{00000000-0005-0000-0000-000094010000}"/>
    <cellStyle name="20% - Accent6 9 2" xfId="406" xr:uid="{00000000-0005-0000-0000-000095010000}"/>
    <cellStyle name="20% - Accent6 9 3" xfId="407" xr:uid="{00000000-0005-0000-0000-000096010000}"/>
    <cellStyle name="20% - Accent6 9 4" xfId="408" xr:uid="{00000000-0005-0000-0000-000097010000}"/>
    <cellStyle name="40% - Accent1" xfId="409" builtinId="31" customBuiltin="1"/>
    <cellStyle name="40% - Accent1 10" xfId="410" xr:uid="{00000000-0005-0000-0000-000099010000}"/>
    <cellStyle name="40% - Accent1 11" xfId="411" xr:uid="{00000000-0005-0000-0000-00009A010000}"/>
    <cellStyle name="40% - Accent1 12" xfId="412" xr:uid="{00000000-0005-0000-0000-00009B010000}"/>
    <cellStyle name="40% - Accent1 13" xfId="413" xr:uid="{00000000-0005-0000-0000-00009C010000}"/>
    <cellStyle name="40% - Accent1 14" xfId="414" xr:uid="{00000000-0005-0000-0000-00009D010000}"/>
    <cellStyle name="40% - Accent1 15" xfId="415" xr:uid="{00000000-0005-0000-0000-00009E010000}"/>
    <cellStyle name="40% - Accent1 2" xfId="416" xr:uid="{00000000-0005-0000-0000-00009F010000}"/>
    <cellStyle name="40% - Accent1 2 2" xfId="417" xr:uid="{00000000-0005-0000-0000-0000A0010000}"/>
    <cellStyle name="40% - Accent1 2 2 2" xfId="418" xr:uid="{00000000-0005-0000-0000-0000A1010000}"/>
    <cellStyle name="40% - Accent1 2 3" xfId="419" xr:uid="{00000000-0005-0000-0000-0000A2010000}"/>
    <cellStyle name="40% - Accent1 2 3 2" xfId="420" xr:uid="{00000000-0005-0000-0000-0000A3010000}"/>
    <cellStyle name="40% - Accent1 2 3 2 2" xfId="421" xr:uid="{00000000-0005-0000-0000-0000A4010000}"/>
    <cellStyle name="40% - Accent1 2 3 2 3" xfId="422" xr:uid="{00000000-0005-0000-0000-0000A5010000}"/>
    <cellStyle name="40% - Accent1 2 3 3" xfId="423" xr:uid="{00000000-0005-0000-0000-0000A6010000}"/>
    <cellStyle name="40% - Accent1 2 3 4" xfId="424" xr:uid="{00000000-0005-0000-0000-0000A7010000}"/>
    <cellStyle name="40% - Accent1 2 3 5" xfId="425" xr:uid="{00000000-0005-0000-0000-0000A8010000}"/>
    <cellStyle name="40% - Accent1 2 3 6" xfId="426" xr:uid="{00000000-0005-0000-0000-0000A9010000}"/>
    <cellStyle name="40% - Accent1 2 4" xfId="427" xr:uid="{00000000-0005-0000-0000-0000AA010000}"/>
    <cellStyle name="40% - Accent1 2 4 2" xfId="428" xr:uid="{00000000-0005-0000-0000-0000AB010000}"/>
    <cellStyle name="40% - Accent1 2 4 3" xfId="429" xr:uid="{00000000-0005-0000-0000-0000AC010000}"/>
    <cellStyle name="40% - Accent1 2 4 4" xfId="430" xr:uid="{00000000-0005-0000-0000-0000AD010000}"/>
    <cellStyle name="40% - Accent1 2 4 5" xfId="431" xr:uid="{00000000-0005-0000-0000-0000AE010000}"/>
    <cellStyle name="40% - Accent1 2 5" xfId="432" xr:uid="{00000000-0005-0000-0000-0000AF010000}"/>
    <cellStyle name="40% - Accent1 2 5 2" xfId="433" xr:uid="{00000000-0005-0000-0000-0000B0010000}"/>
    <cellStyle name="40% - Accent1 2 5 2 2" xfId="434" xr:uid="{00000000-0005-0000-0000-0000B1010000}"/>
    <cellStyle name="40% - Accent1 2 5 3" xfId="435" xr:uid="{00000000-0005-0000-0000-0000B2010000}"/>
    <cellStyle name="40% - Accent1 2 5 3 2" xfId="436" xr:uid="{00000000-0005-0000-0000-0000B3010000}"/>
    <cellStyle name="40% - Accent1 2 6" xfId="437" xr:uid="{00000000-0005-0000-0000-0000B4010000}"/>
    <cellStyle name="40% - Accent1 2 6 2" xfId="438" xr:uid="{00000000-0005-0000-0000-0000B5010000}"/>
    <cellStyle name="40% - Accent1 3" xfId="439" xr:uid="{00000000-0005-0000-0000-0000B6010000}"/>
    <cellStyle name="40% - Accent1 3 2" xfId="440" xr:uid="{00000000-0005-0000-0000-0000B7010000}"/>
    <cellStyle name="40% - Accent1 3 3" xfId="441" xr:uid="{00000000-0005-0000-0000-0000B8010000}"/>
    <cellStyle name="40% - Accent1 3 4" xfId="442" xr:uid="{00000000-0005-0000-0000-0000B9010000}"/>
    <cellStyle name="40% - Accent1 3 5" xfId="443" xr:uid="{00000000-0005-0000-0000-0000BA010000}"/>
    <cellStyle name="40% - Accent1 4" xfId="444" xr:uid="{00000000-0005-0000-0000-0000BB010000}"/>
    <cellStyle name="40% - Accent1 4 2" xfId="445" xr:uid="{00000000-0005-0000-0000-0000BC010000}"/>
    <cellStyle name="40% - Accent1 4 2 2" xfId="446" xr:uid="{00000000-0005-0000-0000-0000BD010000}"/>
    <cellStyle name="40% - Accent1 4 2 3" xfId="447" xr:uid="{00000000-0005-0000-0000-0000BE010000}"/>
    <cellStyle name="40% - Accent1 4 2 4" xfId="448" xr:uid="{00000000-0005-0000-0000-0000BF010000}"/>
    <cellStyle name="40% - Accent1 4 3" xfId="449" xr:uid="{00000000-0005-0000-0000-0000C0010000}"/>
    <cellStyle name="40% - Accent1 4 3 2" xfId="450" xr:uid="{00000000-0005-0000-0000-0000C1010000}"/>
    <cellStyle name="40% - Accent1 4 3 3" xfId="451" xr:uid="{00000000-0005-0000-0000-0000C2010000}"/>
    <cellStyle name="40% - Accent1 4 3 4" xfId="452" xr:uid="{00000000-0005-0000-0000-0000C3010000}"/>
    <cellStyle name="40% - Accent1 4 4" xfId="453" xr:uid="{00000000-0005-0000-0000-0000C4010000}"/>
    <cellStyle name="40% - Accent1 5" xfId="454" xr:uid="{00000000-0005-0000-0000-0000C5010000}"/>
    <cellStyle name="40% - Accent1 5 2" xfId="455" xr:uid="{00000000-0005-0000-0000-0000C6010000}"/>
    <cellStyle name="40% - Accent1 5 2 2" xfId="456" xr:uid="{00000000-0005-0000-0000-0000C7010000}"/>
    <cellStyle name="40% - Accent1 5 2 3" xfId="457" xr:uid="{00000000-0005-0000-0000-0000C8010000}"/>
    <cellStyle name="40% - Accent1 5 3" xfId="458" xr:uid="{00000000-0005-0000-0000-0000C9010000}"/>
    <cellStyle name="40% - Accent1 5 3 2" xfId="459" xr:uid="{00000000-0005-0000-0000-0000CA010000}"/>
    <cellStyle name="40% - Accent1 5 3 3" xfId="460" xr:uid="{00000000-0005-0000-0000-0000CB010000}"/>
    <cellStyle name="40% - Accent1 5 4" xfId="461" xr:uid="{00000000-0005-0000-0000-0000CC010000}"/>
    <cellStyle name="40% - Accent1 5 4 2" xfId="462" xr:uid="{00000000-0005-0000-0000-0000CD010000}"/>
    <cellStyle name="40% - Accent1 5 4 3" xfId="463" xr:uid="{00000000-0005-0000-0000-0000CE010000}"/>
    <cellStyle name="40% - Accent1 6" xfId="464" xr:uid="{00000000-0005-0000-0000-0000CF010000}"/>
    <cellStyle name="40% - Accent1 6 2" xfId="465" xr:uid="{00000000-0005-0000-0000-0000D0010000}"/>
    <cellStyle name="40% - Accent1 6 3" xfId="466" xr:uid="{00000000-0005-0000-0000-0000D1010000}"/>
    <cellStyle name="40% - Accent1 6 4" xfId="467" xr:uid="{00000000-0005-0000-0000-0000D2010000}"/>
    <cellStyle name="40% - Accent1 7" xfId="468" xr:uid="{00000000-0005-0000-0000-0000D3010000}"/>
    <cellStyle name="40% - Accent1 7 2" xfId="469" xr:uid="{00000000-0005-0000-0000-0000D4010000}"/>
    <cellStyle name="40% - Accent1 7 3" xfId="470" xr:uid="{00000000-0005-0000-0000-0000D5010000}"/>
    <cellStyle name="40% - Accent1 8" xfId="471" xr:uid="{00000000-0005-0000-0000-0000D6010000}"/>
    <cellStyle name="40% - Accent1 8 2" xfId="472" xr:uid="{00000000-0005-0000-0000-0000D7010000}"/>
    <cellStyle name="40% - Accent1 9" xfId="473" xr:uid="{00000000-0005-0000-0000-0000D8010000}"/>
    <cellStyle name="40% - Accent1 9 2" xfId="474" xr:uid="{00000000-0005-0000-0000-0000D9010000}"/>
    <cellStyle name="40% - Accent1 9 3" xfId="475" xr:uid="{00000000-0005-0000-0000-0000DA010000}"/>
    <cellStyle name="40% - Accent1 9 4" xfId="476" xr:uid="{00000000-0005-0000-0000-0000DB010000}"/>
    <cellStyle name="40% - Accent2" xfId="477" builtinId="35" customBuiltin="1"/>
    <cellStyle name="40% - Accent2 10" xfId="478" xr:uid="{00000000-0005-0000-0000-0000DD010000}"/>
    <cellStyle name="40% - Accent2 11" xfId="479" xr:uid="{00000000-0005-0000-0000-0000DE010000}"/>
    <cellStyle name="40% - Accent2 12" xfId="480" xr:uid="{00000000-0005-0000-0000-0000DF010000}"/>
    <cellStyle name="40% - Accent2 13" xfId="481" xr:uid="{00000000-0005-0000-0000-0000E0010000}"/>
    <cellStyle name="40% - Accent2 14" xfId="482" xr:uid="{00000000-0005-0000-0000-0000E1010000}"/>
    <cellStyle name="40% - Accent2 15" xfId="483" xr:uid="{00000000-0005-0000-0000-0000E2010000}"/>
    <cellStyle name="40% - Accent2 2" xfId="484" xr:uid="{00000000-0005-0000-0000-0000E3010000}"/>
    <cellStyle name="40% - Accent2 2 2" xfId="485" xr:uid="{00000000-0005-0000-0000-0000E4010000}"/>
    <cellStyle name="40% - Accent2 2 2 2" xfId="486" xr:uid="{00000000-0005-0000-0000-0000E5010000}"/>
    <cellStyle name="40% - Accent2 2 3" xfId="487" xr:uid="{00000000-0005-0000-0000-0000E6010000}"/>
    <cellStyle name="40% - Accent2 2 3 2" xfId="488" xr:uid="{00000000-0005-0000-0000-0000E7010000}"/>
    <cellStyle name="40% - Accent2 2 3 2 2" xfId="489" xr:uid="{00000000-0005-0000-0000-0000E8010000}"/>
    <cellStyle name="40% - Accent2 2 3 2 3" xfId="490" xr:uid="{00000000-0005-0000-0000-0000E9010000}"/>
    <cellStyle name="40% - Accent2 2 3 3" xfId="491" xr:uid="{00000000-0005-0000-0000-0000EA010000}"/>
    <cellStyle name="40% - Accent2 2 3 4" xfId="492" xr:uid="{00000000-0005-0000-0000-0000EB010000}"/>
    <cellStyle name="40% - Accent2 2 3 5" xfId="493" xr:uid="{00000000-0005-0000-0000-0000EC010000}"/>
    <cellStyle name="40% - Accent2 2 3 6" xfId="494" xr:uid="{00000000-0005-0000-0000-0000ED010000}"/>
    <cellStyle name="40% - Accent2 2 4" xfId="495" xr:uid="{00000000-0005-0000-0000-0000EE010000}"/>
    <cellStyle name="40% - Accent2 2 4 2" xfId="496" xr:uid="{00000000-0005-0000-0000-0000EF010000}"/>
    <cellStyle name="40% - Accent2 2 4 3" xfId="497" xr:uid="{00000000-0005-0000-0000-0000F0010000}"/>
    <cellStyle name="40% - Accent2 2 4 4" xfId="498" xr:uid="{00000000-0005-0000-0000-0000F1010000}"/>
    <cellStyle name="40% - Accent2 2 4 5" xfId="499" xr:uid="{00000000-0005-0000-0000-0000F2010000}"/>
    <cellStyle name="40% - Accent2 2 5" xfId="500" xr:uid="{00000000-0005-0000-0000-0000F3010000}"/>
    <cellStyle name="40% - Accent2 2 5 2" xfId="501" xr:uid="{00000000-0005-0000-0000-0000F4010000}"/>
    <cellStyle name="40% - Accent2 2 5 2 2" xfId="502" xr:uid="{00000000-0005-0000-0000-0000F5010000}"/>
    <cellStyle name="40% - Accent2 2 5 3" xfId="503" xr:uid="{00000000-0005-0000-0000-0000F6010000}"/>
    <cellStyle name="40% - Accent2 2 5 3 2" xfId="504" xr:uid="{00000000-0005-0000-0000-0000F7010000}"/>
    <cellStyle name="40% - Accent2 2 6" xfId="505" xr:uid="{00000000-0005-0000-0000-0000F8010000}"/>
    <cellStyle name="40% - Accent2 2 6 2" xfId="506" xr:uid="{00000000-0005-0000-0000-0000F9010000}"/>
    <cellStyle name="40% - Accent2 3" xfId="507" xr:uid="{00000000-0005-0000-0000-0000FA010000}"/>
    <cellStyle name="40% - Accent2 3 2" xfId="508" xr:uid="{00000000-0005-0000-0000-0000FB010000}"/>
    <cellStyle name="40% - Accent2 3 3" xfId="509" xr:uid="{00000000-0005-0000-0000-0000FC010000}"/>
    <cellStyle name="40% - Accent2 3 4" xfId="510" xr:uid="{00000000-0005-0000-0000-0000FD010000}"/>
    <cellStyle name="40% - Accent2 3 5" xfId="511" xr:uid="{00000000-0005-0000-0000-0000FE010000}"/>
    <cellStyle name="40% - Accent2 4" xfId="512" xr:uid="{00000000-0005-0000-0000-0000FF010000}"/>
    <cellStyle name="40% - Accent2 4 2" xfId="513" xr:uid="{00000000-0005-0000-0000-000000020000}"/>
    <cellStyle name="40% - Accent2 4 2 2" xfId="514" xr:uid="{00000000-0005-0000-0000-000001020000}"/>
    <cellStyle name="40% - Accent2 4 2 3" xfId="515" xr:uid="{00000000-0005-0000-0000-000002020000}"/>
    <cellStyle name="40% - Accent2 4 2 4" xfId="516" xr:uid="{00000000-0005-0000-0000-000003020000}"/>
    <cellStyle name="40% - Accent2 4 3" xfId="517" xr:uid="{00000000-0005-0000-0000-000004020000}"/>
    <cellStyle name="40% - Accent2 4 3 2" xfId="518" xr:uid="{00000000-0005-0000-0000-000005020000}"/>
    <cellStyle name="40% - Accent2 4 3 3" xfId="519" xr:uid="{00000000-0005-0000-0000-000006020000}"/>
    <cellStyle name="40% - Accent2 4 3 4" xfId="520" xr:uid="{00000000-0005-0000-0000-000007020000}"/>
    <cellStyle name="40% - Accent2 4 4" xfId="521" xr:uid="{00000000-0005-0000-0000-000008020000}"/>
    <cellStyle name="40% - Accent2 5" xfId="522" xr:uid="{00000000-0005-0000-0000-000009020000}"/>
    <cellStyle name="40% - Accent2 5 2" xfId="523" xr:uid="{00000000-0005-0000-0000-00000A020000}"/>
    <cellStyle name="40% - Accent2 5 2 2" xfId="524" xr:uid="{00000000-0005-0000-0000-00000B020000}"/>
    <cellStyle name="40% - Accent2 5 2 3" xfId="525" xr:uid="{00000000-0005-0000-0000-00000C020000}"/>
    <cellStyle name="40% - Accent2 5 3" xfId="526" xr:uid="{00000000-0005-0000-0000-00000D020000}"/>
    <cellStyle name="40% - Accent2 5 3 2" xfId="527" xr:uid="{00000000-0005-0000-0000-00000E020000}"/>
    <cellStyle name="40% - Accent2 5 3 3" xfId="528" xr:uid="{00000000-0005-0000-0000-00000F020000}"/>
    <cellStyle name="40% - Accent2 5 4" xfId="529" xr:uid="{00000000-0005-0000-0000-000010020000}"/>
    <cellStyle name="40% - Accent2 5 4 2" xfId="530" xr:uid="{00000000-0005-0000-0000-000011020000}"/>
    <cellStyle name="40% - Accent2 5 4 3" xfId="531" xr:uid="{00000000-0005-0000-0000-000012020000}"/>
    <cellStyle name="40% - Accent2 6" xfId="532" xr:uid="{00000000-0005-0000-0000-000013020000}"/>
    <cellStyle name="40% - Accent2 6 2" xfId="533" xr:uid="{00000000-0005-0000-0000-000014020000}"/>
    <cellStyle name="40% - Accent2 6 3" xfId="534" xr:uid="{00000000-0005-0000-0000-000015020000}"/>
    <cellStyle name="40% - Accent2 6 4" xfId="535" xr:uid="{00000000-0005-0000-0000-000016020000}"/>
    <cellStyle name="40% - Accent2 7" xfId="536" xr:uid="{00000000-0005-0000-0000-000017020000}"/>
    <cellStyle name="40% - Accent2 7 2" xfId="537" xr:uid="{00000000-0005-0000-0000-000018020000}"/>
    <cellStyle name="40% - Accent2 7 3" xfId="538" xr:uid="{00000000-0005-0000-0000-000019020000}"/>
    <cellStyle name="40% - Accent2 8" xfId="539" xr:uid="{00000000-0005-0000-0000-00001A020000}"/>
    <cellStyle name="40% - Accent2 8 2" xfId="540" xr:uid="{00000000-0005-0000-0000-00001B020000}"/>
    <cellStyle name="40% - Accent2 9" xfId="541" xr:uid="{00000000-0005-0000-0000-00001C020000}"/>
    <cellStyle name="40% - Accent2 9 2" xfId="542" xr:uid="{00000000-0005-0000-0000-00001D020000}"/>
    <cellStyle name="40% - Accent2 9 3" xfId="543" xr:uid="{00000000-0005-0000-0000-00001E020000}"/>
    <cellStyle name="40% - Accent2 9 4" xfId="544" xr:uid="{00000000-0005-0000-0000-00001F020000}"/>
    <cellStyle name="40% - Accent3" xfId="545" builtinId="39" customBuiltin="1"/>
    <cellStyle name="40% - Accent3 10" xfId="546" xr:uid="{00000000-0005-0000-0000-000021020000}"/>
    <cellStyle name="40% - Accent3 11" xfId="547" xr:uid="{00000000-0005-0000-0000-000022020000}"/>
    <cellStyle name="40% - Accent3 12" xfId="548" xr:uid="{00000000-0005-0000-0000-000023020000}"/>
    <cellStyle name="40% - Accent3 13" xfId="549" xr:uid="{00000000-0005-0000-0000-000024020000}"/>
    <cellStyle name="40% - Accent3 14" xfId="550" xr:uid="{00000000-0005-0000-0000-000025020000}"/>
    <cellStyle name="40% - Accent3 15" xfId="551" xr:uid="{00000000-0005-0000-0000-000026020000}"/>
    <cellStyle name="40% - Accent3 2" xfId="552" xr:uid="{00000000-0005-0000-0000-000027020000}"/>
    <cellStyle name="40% - Accent3 2 2" xfId="553" xr:uid="{00000000-0005-0000-0000-000028020000}"/>
    <cellStyle name="40% - Accent3 2 2 2" xfId="554" xr:uid="{00000000-0005-0000-0000-000029020000}"/>
    <cellStyle name="40% - Accent3 2 3" xfId="555" xr:uid="{00000000-0005-0000-0000-00002A020000}"/>
    <cellStyle name="40% - Accent3 2 3 2" xfId="556" xr:uid="{00000000-0005-0000-0000-00002B020000}"/>
    <cellStyle name="40% - Accent3 2 3 2 2" xfId="557" xr:uid="{00000000-0005-0000-0000-00002C020000}"/>
    <cellStyle name="40% - Accent3 2 3 2 3" xfId="558" xr:uid="{00000000-0005-0000-0000-00002D020000}"/>
    <cellStyle name="40% - Accent3 2 3 3" xfId="559" xr:uid="{00000000-0005-0000-0000-00002E020000}"/>
    <cellStyle name="40% - Accent3 2 3 4" xfId="560" xr:uid="{00000000-0005-0000-0000-00002F020000}"/>
    <cellStyle name="40% - Accent3 2 3 5" xfId="561" xr:uid="{00000000-0005-0000-0000-000030020000}"/>
    <cellStyle name="40% - Accent3 2 3 6" xfId="562" xr:uid="{00000000-0005-0000-0000-000031020000}"/>
    <cellStyle name="40% - Accent3 2 4" xfId="563" xr:uid="{00000000-0005-0000-0000-000032020000}"/>
    <cellStyle name="40% - Accent3 2 4 2" xfId="564" xr:uid="{00000000-0005-0000-0000-000033020000}"/>
    <cellStyle name="40% - Accent3 2 4 3" xfId="565" xr:uid="{00000000-0005-0000-0000-000034020000}"/>
    <cellStyle name="40% - Accent3 2 4 4" xfId="566" xr:uid="{00000000-0005-0000-0000-000035020000}"/>
    <cellStyle name="40% - Accent3 2 4 5" xfId="567" xr:uid="{00000000-0005-0000-0000-000036020000}"/>
    <cellStyle name="40% - Accent3 2 5" xfId="568" xr:uid="{00000000-0005-0000-0000-000037020000}"/>
    <cellStyle name="40% - Accent3 2 5 2" xfId="569" xr:uid="{00000000-0005-0000-0000-000038020000}"/>
    <cellStyle name="40% - Accent3 2 5 2 2" xfId="570" xr:uid="{00000000-0005-0000-0000-000039020000}"/>
    <cellStyle name="40% - Accent3 2 5 3" xfId="571" xr:uid="{00000000-0005-0000-0000-00003A020000}"/>
    <cellStyle name="40% - Accent3 2 5 3 2" xfId="572" xr:uid="{00000000-0005-0000-0000-00003B020000}"/>
    <cellStyle name="40% - Accent3 2 6" xfId="573" xr:uid="{00000000-0005-0000-0000-00003C020000}"/>
    <cellStyle name="40% - Accent3 2 6 2" xfId="574" xr:uid="{00000000-0005-0000-0000-00003D020000}"/>
    <cellStyle name="40% - Accent3 3" xfId="575" xr:uid="{00000000-0005-0000-0000-00003E020000}"/>
    <cellStyle name="40% - Accent3 3 2" xfId="576" xr:uid="{00000000-0005-0000-0000-00003F020000}"/>
    <cellStyle name="40% - Accent3 3 3" xfId="577" xr:uid="{00000000-0005-0000-0000-000040020000}"/>
    <cellStyle name="40% - Accent3 3 4" xfId="578" xr:uid="{00000000-0005-0000-0000-000041020000}"/>
    <cellStyle name="40% - Accent3 3 5" xfId="579" xr:uid="{00000000-0005-0000-0000-000042020000}"/>
    <cellStyle name="40% - Accent3 4" xfId="580" xr:uid="{00000000-0005-0000-0000-000043020000}"/>
    <cellStyle name="40% - Accent3 4 2" xfId="581" xr:uid="{00000000-0005-0000-0000-000044020000}"/>
    <cellStyle name="40% - Accent3 4 2 2" xfId="582" xr:uid="{00000000-0005-0000-0000-000045020000}"/>
    <cellStyle name="40% - Accent3 4 2 3" xfId="583" xr:uid="{00000000-0005-0000-0000-000046020000}"/>
    <cellStyle name="40% - Accent3 4 2 4" xfId="584" xr:uid="{00000000-0005-0000-0000-000047020000}"/>
    <cellStyle name="40% - Accent3 4 3" xfId="585" xr:uid="{00000000-0005-0000-0000-000048020000}"/>
    <cellStyle name="40% - Accent3 4 3 2" xfId="586" xr:uid="{00000000-0005-0000-0000-000049020000}"/>
    <cellStyle name="40% - Accent3 4 3 3" xfId="587" xr:uid="{00000000-0005-0000-0000-00004A020000}"/>
    <cellStyle name="40% - Accent3 4 3 4" xfId="588" xr:uid="{00000000-0005-0000-0000-00004B020000}"/>
    <cellStyle name="40% - Accent3 4 4" xfId="589" xr:uid="{00000000-0005-0000-0000-00004C020000}"/>
    <cellStyle name="40% - Accent3 5" xfId="590" xr:uid="{00000000-0005-0000-0000-00004D020000}"/>
    <cellStyle name="40% - Accent3 5 2" xfId="591" xr:uid="{00000000-0005-0000-0000-00004E020000}"/>
    <cellStyle name="40% - Accent3 5 2 2" xfId="592" xr:uid="{00000000-0005-0000-0000-00004F020000}"/>
    <cellStyle name="40% - Accent3 5 2 3" xfId="593" xr:uid="{00000000-0005-0000-0000-000050020000}"/>
    <cellStyle name="40% - Accent3 5 3" xfId="594" xr:uid="{00000000-0005-0000-0000-000051020000}"/>
    <cellStyle name="40% - Accent3 5 3 2" xfId="595" xr:uid="{00000000-0005-0000-0000-000052020000}"/>
    <cellStyle name="40% - Accent3 5 3 3" xfId="596" xr:uid="{00000000-0005-0000-0000-000053020000}"/>
    <cellStyle name="40% - Accent3 5 4" xfId="597" xr:uid="{00000000-0005-0000-0000-000054020000}"/>
    <cellStyle name="40% - Accent3 5 4 2" xfId="598" xr:uid="{00000000-0005-0000-0000-000055020000}"/>
    <cellStyle name="40% - Accent3 5 4 3" xfId="599" xr:uid="{00000000-0005-0000-0000-000056020000}"/>
    <cellStyle name="40% - Accent3 6" xfId="600" xr:uid="{00000000-0005-0000-0000-000057020000}"/>
    <cellStyle name="40% - Accent3 6 2" xfId="601" xr:uid="{00000000-0005-0000-0000-000058020000}"/>
    <cellStyle name="40% - Accent3 6 3" xfId="602" xr:uid="{00000000-0005-0000-0000-000059020000}"/>
    <cellStyle name="40% - Accent3 6 4" xfId="603" xr:uid="{00000000-0005-0000-0000-00005A020000}"/>
    <cellStyle name="40% - Accent3 7" xfId="604" xr:uid="{00000000-0005-0000-0000-00005B020000}"/>
    <cellStyle name="40% - Accent3 7 2" xfId="605" xr:uid="{00000000-0005-0000-0000-00005C020000}"/>
    <cellStyle name="40% - Accent3 7 3" xfId="606" xr:uid="{00000000-0005-0000-0000-00005D020000}"/>
    <cellStyle name="40% - Accent3 8" xfId="607" xr:uid="{00000000-0005-0000-0000-00005E020000}"/>
    <cellStyle name="40% - Accent3 8 2" xfId="608" xr:uid="{00000000-0005-0000-0000-00005F020000}"/>
    <cellStyle name="40% - Accent3 9" xfId="609" xr:uid="{00000000-0005-0000-0000-000060020000}"/>
    <cellStyle name="40% - Accent3 9 2" xfId="610" xr:uid="{00000000-0005-0000-0000-000061020000}"/>
    <cellStyle name="40% - Accent3 9 3" xfId="611" xr:uid="{00000000-0005-0000-0000-000062020000}"/>
    <cellStyle name="40% - Accent3 9 4" xfId="612" xr:uid="{00000000-0005-0000-0000-000063020000}"/>
    <cellStyle name="40% - Accent4" xfId="613" builtinId="43" customBuiltin="1"/>
    <cellStyle name="40% - Accent4 10" xfId="614" xr:uid="{00000000-0005-0000-0000-000065020000}"/>
    <cellStyle name="40% - Accent4 11" xfId="615" xr:uid="{00000000-0005-0000-0000-000066020000}"/>
    <cellStyle name="40% - Accent4 12" xfId="616" xr:uid="{00000000-0005-0000-0000-000067020000}"/>
    <cellStyle name="40% - Accent4 13" xfId="617" xr:uid="{00000000-0005-0000-0000-000068020000}"/>
    <cellStyle name="40% - Accent4 14" xfId="618" xr:uid="{00000000-0005-0000-0000-000069020000}"/>
    <cellStyle name="40% - Accent4 15" xfId="619" xr:uid="{00000000-0005-0000-0000-00006A020000}"/>
    <cellStyle name="40% - Accent4 2" xfId="620" xr:uid="{00000000-0005-0000-0000-00006B020000}"/>
    <cellStyle name="40% - Accent4 2 2" xfId="621" xr:uid="{00000000-0005-0000-0000-00006C020000}"/>
    <cellStyle name="40% - Accent4 2 2 2" xfId="622" xr:uid="{00000000-0005-0000-0000-00006D020000}"/>
    <cellStyle name="40% - Accent4 2 3" xfId="623" xr:uid="{00000000-0005-0000-0000-00006E020000}"/>
    <cellStyle name="40% - Accent4 2 3 2" xfId="624" xr:uid="{00000000-0005-0000-0000-00006F020000}"/>
    <cellStyle name="40% - Accent4 2 3 2 2" xfId="625" xr:uid="{00000000-0005-0000-0000-000070020000}"/>
    <cellStyle name="40% - Accent4 2 3 2 3" xfId="626" xr:uid="{00000000-0005-0000-0000-000071020000}"/>
    <cellStyle name="40% - Accent4 2 3 3" xfId="627" xr:uid="{00000000-0005-0000-0000-000072020000}"/>
    <cellStyle name="40% - Accent4 2 3 4" xfId="628" xr:uid="{00000000-0005-0000-0000-000073020000}"/>
    <cellStyle name="40% - Accent4 2 3 5" xfId="629" xr:uid="{00000000-0005-0000-0000-000074020000}"/>
    <cellStyle name="40% - Accent4 2 3 6" xfId="630" xr:uid="{00000000-0005-0000-0000-000075020000}"/>
    <cellStyle name="40% - Accent4 2 4" xfId="631" xr:uid="{00000000-0005-0000-0000-000076020000}"/>
    <cellStyle name="40% - Accent4 2 4 2" xfId="632" xr:uid="{00000000-0005-0000-0000-000077020000}"/>
    <cellStyle name="40% - Accent4 2 4 3" xfId="633" xr:uid="{00000000-0005-0000-0000-000078020000}"/>
    <cellStyle name="40% - Accent4 2 4 4" xfId="634" xr:uid="{00000000-0005-0000-0000-000079020000}"/>
    <cellStyle name="40% - Accent4 2 4 5" xfId="635" xr:uid="{00000000-0005-0000-0000-00007A020000}"/>
    <cellStyle name="40% - Accent4 2 5" xfId="636" xr:uid="{00000000-0005-0000-0000-00007B020000}"/>
    <cellStyle name="40% - Accent4 2 5 2" xfId="637" xr:uid="{00000000-0005-0000-0000-00007C020000}"/>
    <cellStyle name="40% - Accent4 2 5 2 2" xfId="638" xr:uid="{00000000-0005-0000-0000-00007D020000}"/>
    <cellStyle name="40% - Accent4 2 5 3" xfId="639" xr:uid="{00000000-0005-0000-0000-00007E020000}"/>
    <cellStyle name="40% - Accent4 2 5 3 2" xfId="640" xr:uid="{00000000-0005-0000-0000-00007F020000}"/>
    <cellStyle name="40% - Accent4 2 6" xfId="641" xr:uid="{00000000-0005-0000-0000-000080020000}"/>
    <cellStyle name="40% - Accent4 2 6 2" xfId="642" xr:uid="{00000000-0005-0000-0000-000081020000}"/>
    <cellStyle name="40% - Accent4 3" xfId="643" xr:uid="{00000000-0005-0000-0000-000082020000}"/>
    <cellStyle name="40% - Accent4 3 2" xfId="644" xr:uid="{00000000-0005-0000-0000-000083020000}"/>
    <cellStyle name="40% - Accent4 3 3" xfId="645" xr:uid="{00000000-0005-0000-0000-000084020000}"/>
    <cellStyle name="40% - Accent4 3 4" xfId="646" xr:uid="{00000000-0005-0000-0000-000085020000}"/>
    <cellStyle name="40% - Accent4 3 5" xfId="647" xr:uid="{00000000-0005-0000-0000-000086020000}"/>
    <cellStyle name="40% - Accent4 4" xfId="648" xr:uid="{00000000-0005-0000-0000-000087020000}"/>
    <cellStyle name="40% - Accent4 4 2" xfId="649" xr:uid="{00000000-0005-0000-0000-000088020000}"/>
    <cellStyle name="40% - Accent4 4 2 2" xfId="650" xr:uid="{00000000-0005-0000-0000-000089020000}"/>
    <cellStyle name="40% - Accent4 4 2 3" xfId="651" xr:uid="{00000000-0005-0000-0000-00008A020000}"/>
    <cellStyle name="40% - Accent4 4 2 4" xfId="652" xr:uid="{00000000-0005-0000-0000-00008B020000}"/>
    <cellStyle name="40% - Accent4 4 3" xfId="653" xr:uid="{00000000-0005-0000-0000-00008C020000}"/>
    <cellStyle name="40% - Accent4 4 3 2" xfId="654" xr:uid="{00000000-0005-0000-0000-00008D020000}"/>
    <cellStyle name="40% - Accent4 4 3 3" xfId="655" xr:uid="{00000000-0005-0000-0000-00008E020000}"/>
    <cellStyle name="40% - Accent4 4 3 4" xfId="656" xr:uid="{00000000-0005-0000-0000-00008F020000}"/>
    <cellStyle name="40% - Accent4 4 4" xfId="657" xr:uid="{00000000-0005-0000-0000-000090020000}"/>
    <cellStyle name="40% - Accent4 5" xfId="658" xr:uid="{00000000-0005-0000-0000-000091020000}"/>
    <cellStyle name="40% - Accent4 5 2" xfId="659" xr:uid="{00000000-0005-0000-0000-000092020000}"/>
    <cellStyle name="40% - Accent4 5 2 2" xfId="660" xr:uid="{00000000-0005-0000-0000-000093020000}"/>
    <cellStyle name="40% - Accent4 5 2 3" xfId="661" xr:uid="{00000000-0005-0000-0000-000094020000}"/>
    <cellStyle name="40% - Accent4 5 3" xfId="662" xr:uid="{00000000-0005-0000-0000-000095020000}"/>
    <cellStyle name="40% - Accent4 5 3 2" xfId="663" xr:uid="{00000000-0005-0000-0000-000096020000}"/>
    <cellStyle name="40% - Accent4 5 3 3" xfId="664" xr:uid="{00000000-0005-0000-0000-000097020000}"/>
    <cellStyle name="40% - Accent4 5 4" xfId="665" xr:uid="{00000000-0005-0000-0000-000098020000}"/>
    <cellStyle name="40% - Accent4 5 4 2" xfId="666" xr:uid="{00000000-0005-0000-0000-000099020000}"/>
    <cellStyle name="40% - Accent4 5 4 3" xfId="667" xr:uid="{00000000-0005-0000-0000-00009A020000}"/>
    <cellStyle name="40% - Accent4 6" xfId="668" xr:uid="{00000000-0005-0000-0000-00009B020000}"/>
    <cellStyle name="40% - Accent4 6 2" xfId="669" xr:uid="{00000000-0005-0000-0000-00009C020000}"/>
    <cellStyle name="40% - Accent4 6 3" xfId="670" xr:uid="{00000000-0005-0000-0000-00009D020000}"/>
    <cellStyle name="40% - Accent4 6 4" xfId="671" xr:uid="{00000000-0005-0000-0000-00009E020000}"/>
    <cellStyle name="40% - Accent4 7" xfId="672" xr:uid="{00000000-0005-0000-0000-00009F020000}"/>
    <cellStyle name="40% - Accent4 7 2" xfId="673" xr:uid="{00000000-0005-0000-0000-0000A0020000}"/>
    <cellStyle name="40% - Accent4 7 3" xfId="674" xr:uid="{00000000-0005-0000-0000-0000A1020000}"/>
    <cellStyle name="40% - Accent4 8" xfId="675" xr:uid="{00000000-0005-0000-0000-0000A2020000}"/>
    <cellStyle name="40% - Accent4 8 2" xfId="676" xr:uid="{00000000-0005-0000-0000-0000A3020000}"/>
    <cellStyle name="40% - Accent4 9" xfId="677" xr:uid="{00000000-0005-0000-0000-0000A4020000}"/>
    <cellStyle name="40% - Accent4 9 2" xfId="678" xr:uid="{00000000-0005-0000-0000-0000A5020000}"/>
    <cellStyle name="40% - Accent4 9 3" xfId="679" xr:uid="{00000000-0005-0000-0000-0000A6020000}"/>
    <cellStyle name="40% - Accent4 9 4" xfId="680" xr:uid="{00000000-0005-0000-0000-0000A7020000}"/>
    <cellStyle name="40% - Accent5" xfId="681" builtinId="47" customBuiltin="1"/>
    <cellStyle name="40% - Accent5 10" xfId="682" xr:uid="{00000000-0005-0000-0000-0000A9020000}"/>
    <cellStyle name="40% - Accent5 11" xfId="683" xr:uid="{00000000-0005-0000-0000-0000AA020000}"/>
    <cellStyle name="40% - Accent5 12" xfId="684" xr:uid="{00000000-0005-0000-0000-0000AB020000}"/>
    <cellStyle name="40% - Accent5 13" xfId="685" xr:uid="{00000000-0005-0000-0000-0000AC020000}"/>
    <cellStyle name="40% - Accent5 14" xfId="686" xr:uid="{00000000-0005-0000-0000-0000AD020000}"/>
    <cellStyle name="40% - Accent5 15" xfId="687" xr:uid="{00000000-0005-0000-0000-0000AE020000}"/>
    <cellStyle name="40% - Accent5 2" xfId="688" xr:uid="{00000000-0005-0000-0000-0000AF020000}"/>
    <cellStyle name="40% - Accent5 2 2" xfId="689" xr:uid="{00000000-0005-0000-0000-0000B0020000}"/>
    <cellStyle name="40% - Accent5 2 2 2" xfId="690" xr:uid="{00000000-0005-0000-0000-0000B1020000}"/>
    <cellStyle name="40% - Accent5 2 3" xfId="691" xr:uid="{00000000-0005-0000-0000-0000B2020000}"/>
    <cellStyle name="40% - Accent5 2 3 2" xfId="692" xr:uid="{00000000-0005-0000-0000-0000B3020000}"/>
    <cellStyle name="40% - Accent5 2 3 2 2" xfId="693" xr:uid="{00000000-0005-0000-0000-0000B4020000}"/>
    <cellStyle name="40% - Accent5 2 3 2 3" xfId="694" xr:uid="{00000000-0005-0000-0000-0000B5020000}"/>
    <cellStyle name="40% - Accent5 2 3 3" xfId="695" xr:uid="{00000000-0005-0000-0000-0000B6020000}"/>
    <cellStyle name="40% - Accent5 2 3 4" xfId="696" xr:uid="{00000000-0005-0000-0000-0000B7020000}"/>
    <cellStyle name="40% - Accent5 2 3 5" xfId="697" xr:uid="{00000000-0005-0000-0000-0000B8020000}"/>
    <cellStyle name="40% - Accent5 2 3 6" xfId="698" xr:uid="{00000000-0005-0000-0000-0000B9020000}"/>
    <cellStyle name="40% - Accent5 2 4" xfId="699" xr:uid="{00000000-0005-0000-0000-0000BA020000}"/>
    <cellStyle name="40% - Accent5 2 4 2" xfId="700" xr:uid="{00000000-0005-0000-0000-0000BB020000}"/>
    <cellStyle name="40% - Accent5 2 4 3" xfId="701" xr:uid="{00000000-0005-0000-0000-0000BC020000}"/>
    <cellStyle name="40% - Accent5 2 4 4" xfId="702" xr:uid="{00000000-0005-0000-0000-0000BD020000}"/>
    <cellStyle name="40% - Accent5 2 4 5" xfId="703" xr:uid="{00000000-0005-0000-0000-0000BE020000}"/>
    <cellStyle name="40% - Accent5 2 5" xfId="704" xr:uid="{00000000-0005-0000-0000-0000BF020000}"/>
    <cellStyle name="40% - Accent5 2 5 2" xfId="705" xr:uid="{00000000-0005-0000-0000-0000C0020000}"/>
    <cellStyle name="40% - Accent5 2 5 2 2" xfId="706" xr:uid="{00000000-0005-0000-0000-0000C1020000}"/>
    <cellStyle name="40% - Accent5 2 5 3" xfId="707" xr:uid="{00000000-0005-0000-0000-0000C2020000}"/>
    <cellStyle name="40% - Accent5 2 5 3 2" xfId="708" xr:uid="{00000000-0005-0000-0000-0000C3020000}"/>
    <cellStyle name="40% - Accent5 2 6" xfId="709" xr:uid="{00000000-0005-0000-0000-0000C4020000}"/>
    <cellStyle name="40% - Accent5 2 6 2" xfId="710" xr:uid="{00000000-0005-0000-0000-0000C5020000}"/>
    <cellStyle name="40% - Accent5 3" xfId="711" xr:uid="{00000000-0005-0000-0000-0000C6020000}"/>
    <cellStyle name="40% - Accent5 3 2" xfId="712" xr:uid="{00000000-0005-0000-0000-0000C7020000}"/>
    <cellStyle name="40% - Accent5 3 3" xfId="713" xr:uid="{00000000-0005-0000-0000-0000C8020000}"/>
    <cellStyle name="40% - Accent5 3 4" xfId="714" xr:uid="{00000000-0005-0000-0000-0000C9020000}"/>
    <cellStyle name="40% - Accent5 3 5" xfId="715" xr:uid="{00000000-0005-0000-0000-0000CA020000}"/>
    <cellStyle name="40% - Accent5 4" xfId="716" xr:uid="{00000000-0005-0000-0000-0000CB020000}"/>
    <cellStyle name="40% - Accent5 4 2" xfId="717" xr:uid="{00000000-0005-0000-0000-0000CC020000}"/>
    <cellStyle name="40% - Accent5 4 2 2" xfId="718" xr:uid="{00000000-0005-0000-0000-0000CD020000}"/>
    <cellStyle name="40% - Accent5 4 2 3" xfId="719" xr:uid="{00000000-0005-0000-0000-0000CE020000}"/>
    <cellStyle name="40% - Accent5 4 2 4" xfId="720" xr:uid="{00000000-0005-0000-0000-0000CF020000}"/>
    <cellStyle name="40% - Accent5 4 3" xfId="721" xr:uid="{00000000-0005-0000-0000-0000D0020000}"/>
    <cellStyle name="40% - Accent5 4 3 2" xfId="722" xr:uid="{00000000-0005-0000-0000-0000D1020000}"/>
    <cellStyle name="40% - Accent5 4 3 3" xfId="723" xr:uid="{00000000-0005-0000-0000-0000D2020000}"/>
    <cellStyle name="40% - Accent5 4 3 4" xfId="724" xr:uid="{00000000-0005-0000-0000-0000D3020000}"/>
    <cellStyle name="40% - Accent5 4 4" xfId="725" xr:uid="{00000000-0005-0000-0000-0000D4020000}"/>
    <cellStyle name="40% - Accent5 5" xfId="726" xr:uid="{00000000-0005-0000-0000-0000D5020000}"/>
    <cellStyle name="40% - Accent5 5 2" xfId="727" xr:uid="{00000000-0005-0000-0000-0000D6020000}"/>
    <cellStyle name="40% - Accent5 5 2 2" xfId="728" xr:uid="{00000000-0005-0000-0000-0000D7020000}"/>
    <cellStyle name="40% - Accent5 5 2 3" xfId="729" xr:uid="{00000000-0005-0000-0000-0000D8020000}"/>
    <cellStyle name="40% - Accent5 5 3" xfId="730" xr:uid="{00000000-0005-0000-0000-0000D9020000}"/>
    <cellStyle name="40% - Accent5 5 3 2" xfId="731" xr:uid="{00000000-0005-0000-0000-0000DA020000}"/>
    <cellStyle name="40% - Accent5 5 3 3" xfId="732" xr:uid="{00000000-0005-0000-0000-0000DB020000}"/>
    <cellStyle name="40% - Accent5 5 4" xfId="733" xr:uid="{00000000-0005-0000-0000-0000DC020000}"/>
    <cellStyle name="40% - Accent5 5 4 2" xfId="734" xr:uid="{00000000-0005-0000-0000-0000DD020000}"/>
    <cellStyle name="40% - Accent5 5 4 3" xfId="735" xr:uid="{00000000-0005-0000-0000-0000DE020000}"/>
    <cellStyle name="40% - Accent5 6" xfId="736" xr:uid="{00000000-0005-0000-0000-0000DF020000}"/>
    <cellStyle name="40% - Accent5 6 2" xfId="737" xr:uid="{00000000-0005-0000-0000-0000E0020000}"/>
    <cellStyle name="40% - Accent5 6 3" xfId="738" xr:uid="{00000000-0005-0000-0000-0000E1020000}"/>
    <cellStyle name="40% - Accent5 6 4" xfId="739" xr:uid="{00000000-0005-0000-0000-0000E2020000}"/>
    <cellStyle name="40% - Accent5 7" xfId="740" xr:uid="{00000000-0005-0000-0000-0000E3020000}"/>
    <cellStyle name="40% - Accent5 7 2" xfId="741" xr:uid="{00000000-0005-0000-0000-0000E4020000}"/>
    <cellStyle name="40% - Accent5 7 3" xfId="742" xr:uid="{00000000-0005-0000-0000-0000E5020000}"/>
    <cellStyle name="40% - Accent5 8" xfId="743" xr:uid="{00000000-0005-0000-0000-0000E6020000}"/>
    <cellStyle name="40% - Accent5 8 2" xfId="744" xr:uid="{00000000-0005-0000-0000-0000E7020000}"/>
    <cellStyle name="40% - Accent5 9" xfId="745" xr:uid="{00000000-0005-0000-0000-0000E8020000}"/>
    <cellStyle name="40% - Accent5 9 2" xfId="746" xr:uid="{00000000-0005-0000-0000-0000E9020000}"/>
    <cellStyle name="40% - Accent5 9 3" xfId="747" xr:uid="{00000000-0005-0000-0000-0000EA020000}"/>
    <cellStyle name="40% - Accent5 9 4" xfId="748" xr:uid="{00000000-0005-0000-0000-0000EB020000}"/>
    <cellStyle name="40% - Accent6" xfId="749" builtinId="51" customBuiltin="1"/>
    <cellStyle name="40% - Accent6 10" xfId="750" xr:uid="{00000000-0005-0000-0000-0000ED020000}"/>
    <cellStyle name="40% - Accent6 11" xfId="751" xr:uid="{00000000-0005-0000-0000-0000EE020000}"/>
    <cellStyle name="40% - Accent6 12" xfId="752" xr:uid="{00000000-0005-0000-0000-0000EF020000}"/>
    <cellStyle name="40% - Accent6 13" xfId="753" xr:uid="{00000000-0005-0000-0000-0000F0020000}"/>
    <cellStyle name="40% - Accent6 14" xfId="754" xr:uid="{00000000-0005-0000-0000-0000F1020000}"/>
    <cellStyle name="40% - Accent6 15" xfId="755" xr:uid="{00000000-0005-0000-0000-0000F2020000}"/>
    <cellStyle name="40% - Accent6 2" xfId="756" xr:uid="{00000000-0005-0000-0000-0000F3020000}"/>
    <cellStyle name="40% - Accent6 2 2" xfId="757" xr:uid="{00000000-0005-0000-0000-0000F4020000}"/>
    <cellStyle name="40% - Accent6 2 2 2" xfId="758" xr:uid="{00000000-0005-0000-0000-0000F5020000}"/>
    <cellStyle name="40% - Accent6 2 3" xfId="759" xr:uid="{00000000-0005-0000-0000-0000F6020000}"/>
    <cellStyle name="40% - Accent6 2 3 2" xfId="760" xr:uid="{00000000-0005-0000-0000-0000F7020000}"/>
    <cellStyle name="40% - Accent6 2 3 2 2" xfId="761" xr:uid="{00000000-0005-0000-0000-0000F8020000}"/>
    <cellStyle name="40% - Accent6 2 3 2 3" xfId="762" xr:uid="{00000000-0005-0000-0000-0000F9020000}"/>
    <cellStyle name="40% - Accent6 2 3 3" xfId="763" xr:uid="{00000000-0005-0000-0000-0000FA020000}"/>
    <cellStyle name="40% - Accent6 2 3 4" xfId="764" xr:uid="{00000000-0005-0000-0000-0000FB020000}"/>
    <cellStyle name="40% - Accent6 2 3 5" xfId="765" xr:uid="{00000000-0005-0000-0000-0000FC020000}"/>
    <cellStyle name="40% - Accent6 2 3 6" xfId="766" xr:uid="{00000000-0005-0000-0000-0000FD020000}"/>
    <cellStyle name="40% - Accent6 2 4" xfId="767" xr:uid="{00000000-0005-0000-0000-0000FE020000}"/>
    <cellStyle name="40% - Accent6 2 4 2" xfId="768" xr:uid="{00000000-0005-0000-0000-0000FF020000}"/>
    <cellStyle name="40% - Accent6 2 4 3" xfId="769" xr:uid="{00000000-0005-0000-0000-000000030000}"/>
    <cellStyle name="40% - Accent6 2 4 4" xfId="770" xr:uid="{00000000-0005-0000-0000-000001030000}"/>
    <cellStyle name="40% - Accent6 2 4 5" xfId="771" xr:uid="{00000000-0005-0000-0000-000002030000}"/>
    <cellStyle name="40% - Accent6 2 5" xfId="772" xr:uid="{00000000-0005-0000-0000-000003030000}"/>
    <cellStyle name="40% - Accent6 2 5 2" xfId="773" xr:uid="{00000000-0005-0000-0000-000004030000}"/>
    <cellStyle name="40% - Accent6 2 5 2 2" xfId="774" xr:uid="{00000000-0005-0000-0000-000005030000}"/>
    <cellStyle name="40% - Accent6 2 5 3" xfId="775" xr:uid="{00000000-0005-0000-0000-000006030000}"/>
    <cellStyle name="40% - Accent6 2 5 3 2" xfId="776" xr:uid="{00000000-0005-0000-0000-000007030000}"/>
    <cellStyle name="40% - Accent6 2 6" xfId="777" xr:uid="{00000000-0005-0000-0000-000008030000}"/>
    <cellStyle name="40% - Accent6 2 6 2" xfId="778" xr:uid="{00000000-0005-0000-0000-000009030000}"/>
    <cellStyle name="40% - Accent6 3" xfId="779" xr:uid="{00000000-0005-0000-0000-00000A030000}"/>
    <cellStyle name="40% - Accent6 3 2" xfId="780" xr:uid="{00000000-0005-0000-0000-00000B030000}"/>
    <cellStyle name="40% - Accent6 3 3" xfId="781" xr:uid="{00000000-0005-0000-0000-00000C030000}"/>
    <cellStyle name="40% - Accent6 3 4" xfId="782" xr:uid="{00000000-0005-0000-0000-00000D030000}"/>
    <cellStyle name="40% - Accent6 3 5" xfId="783" xr:uid="{00000000-0005-0000-0000-00000E030000}"/>
    <cellStyle name="40% - Accent6 4" xfId="784" xr:uid="{00000000-0005-0000-0000-00000F030000}"/>
    <cellStyle name="40% - Accent6 4 2" xfId="785" xr:uid="{00000000-0005-0000-0000-000010030000}"/>
    <cellStyle name="40% - Accent6 4 2 2" xfId="786" xr:uid="{00000000-0005-0000-0000-000011030000}"/>
    <cellStyle name="40% - Accent6 4 2 3" xfId="787" xr:uid="{00000000-0005-0000-0000-000012030000}"/>
    <cellStyle name="40% - Accent6 4 2 4" xfId="788" xr:uid="{00000000-0005-0000-0000-000013030000}"/>
    <cellStyle name="40% - Accent6 4 3" xfId="789" xr:uid="{00000000-0005-0000-0000-000014030000}"/>
    <cellStyle name="40% - Accent6 4 3 2" xfId="790" xr:uid="{00000000-0005-0000-0000-000015030000}"/>
    <cellStyle name="40% - Accent6 4 3 3" xfId="791" xr:uid="{00000000-0005-0000-0000-000016030000}"/>
    <cellStyle name="40% - Accent6 4 3 4" xfId="792" xr:uid="{00000000-0005-0000-0000-000017030000}"/>
    <cellStyle name="40% - Accent6 4 4" xfId="793" xr:uid="{00000000-0005-0000-0000-000018030000}"/>
    <cellStyle name="40% - Accent6 5" xfId="794" xr:uid="{00000000-0005-0000-0000-000019030000}"/>
    <cellStyle name="40% - Accent6 5 2" xfId="795" xr:uid="{00000000-0005-0000-0000-00001A030000}"/>
    <cellStyle name="40% - Accent6 5 2 2" xfId="796" xr:uid="{00000000-0005-0000-0000-00001B030000}"/>
    <cellStyle name="40% - Accent6 5 2 3" xfId="797" xr:uid="{00000000-0005-0000-0000-00001C030000}"/>
    <cellStyle name="40% - Accent6 5 3" xfId="798" xr:uid="{00000000-0005-0000-0000-00001D030000}"/>
    <cellStyle name="40% - Accent6 5 3 2" xfId="799" xr:uid="{00000000-0005-0000-0000-00001E030000}"/>
    <cellStyle name="40% - Accent6 5 3 3" xfId="800" xr:uid="{00000000-0005-0000-0000-00001F030000}"/>
    <cellStyle name="40% - Accent6 5 4" xfId="801" xr:uid="{00000000-0005-0000-0000-000020030000}"/>
    <cellStyle name="40% - Accent6 5 4 2" xfId="802" xr:uid="{00000000-0005-0000-0000-000021030000}"/>
    <cellStyle name="40% - Accent6 5 4 3" xfId="803" xr:uid="{00000000-0005-0000-0000-000022030000}"/>
    <cellStyle name="40% - Accent6 6" xfId="804" xr:uid="{00000000-0005-0000-0000-000023030000}"/>
    <cellStyle name="40% - Accent6 6 2" xfId="805" xr:uid="{00000000-0005-0000-0000-000024030000}"/>
    <cellStyle name="40% - Accent6 6 3" xfId="806" xr:uid="{00000000-0005-0000-0000-000025030000}"/>
    <cellStyle name="40% - Accent6 6 4" xfId="807" xr:uid="{00000000-0005-0000-0000-000026030000}"/>
    <cellStyle name="40% - Accent6 7" xfId="808" xr:uid="{00000000-0005-0000-0000-000027030000}"/>
    <cellStyle name="40% - Accent6 7 2" xfId="809" xr:uid="{00000000-0005-0000-0000-000028030000}"/>
    <cellStyle name="40% - Accent6 7 3" xfId="810" xr:uid="{00000000-0005-0000-0000-000029030000}"/>
    <cellStyle name="40% - Accent6 8" xfId="811" xr:uid="{00000000-0005-0000-0000-00002A030000}"/>
    <cellStyle name="40% - Accent6 8 2" xfId="812" xr:uid="{00000000-0005-0000-0000-00002B030000}"/>
    <cellStyle name="40% - Accent6 9" xfId="813" xr:uid="{00000000-0005-0000-0000-00002C030000}"/>
    <cellStyle name="40% - Accent6 9 2" xfId="814" xr:uid="{00000000-0005-0000-0000-00002D030000}"/>
    <cellStyle name="40% - Accent6 9 3" xfId="815" xr:uid="{00000000-0005-0000-0000-00002E030000}"/>
    <cellStyle name="40% - Accent6 9 4" xfId="816" xr:uid="{00000000-0005-0000-0000-00002F030000}"/>
    <cellStyle name="60% - Accent1" xfId="817" builtinId="32" customBuiltin="1"/>
    <cellStyle name="60% - Accent1 10" xfId="818" xr:uid="{00000000-0005-0000-0000-000031030000}"/>
    <cellStyle name="60% - Accent1 10 2" xfId="819" xr:uid="{00000000-0005-0000-0000-000032030000}"/>
    <cellStyle name="60% - Accent1 10 3" xfId="820" xr:uid="{00000000-0005-0000-0000-000033030000}"/>
    <cellStyle name="60% - Accent1 11" xfId="821" xr:uid="{00000000-0005-0000-0000-000034030000}"/>
    <cellStyle name="60% - Accent1 12" xfId="822" xr:uid="{00000000-0005-0000-0000-000035030000}"/>
    <cellStyle name="60% - Accent1 13" xfId="823" xr:uid="{00000000-0005-0000-0000-000036030000}"/>
    <cellStyle name="60% - Accent1 14" xfId="824" xr:uid="{00000000-0005-0000-0000-000037030000}"/>
    <cellStyle name="60% - Accent1 2" xfId="825" xr:uid="{00000000-0005-0000-0000-000038030000}"/>
    <cellStyle name="60% - Accent1 2 2" xfId="826" xr:uid="{00000000-0005-0000-0000-000039030000}"/>
    <cellStyle name="60% - Accent1 2 2 2" xfId="827" xr:uid="{00000000-0005-0000-0000-00003A030000}"/>
    <cellStyle name="60% - Accent1 2 2 3" xfId="828" xr:uid="{00000000-0005-0000-0000-00003B030000}"/>
    <cellStyle name="60% - Accent1 2 2 4" xfId="829" xr:uid="{00000000-0005-0000-0000-00003C030000}"/>
    <cellStyle name="60% - Accent1 2 2 5" xfId="830" xr:uid="{00000000-0005-0000-0000-00003D030000}"/>
    <cellStyle name="60% - Accent1 2 3" xfId="831" xr:uid="{00000000-0005-0000-0000-00003E030000}"/>
    <cellStyle name="60% - Accent1 2 3 2" xfId="832" xr:uid="{00000000-0005-0000-0000-00003F030000}"/>
    <cellStyle name="60% - Accent1 2 3 3" xfId="833" xr:uid="{00000000-0005-0000-0000-000040030000}"/>
    <cellStyle name="60% - Accent1 2 4" xfId="834" xr:uid="{00000000-0005-0000-0000-000041030000}"/>
    <cellStyle name="60% - Accent1 2 4 2" xfId="835" xr:uid="{00000000-0005-0000-0000-000042030000}"/>
    <cellStyle name="60% - Accent1 2 5" xfId="836" xr:uid="{00000000-0005-0000-0000-000043030000}"/>
    <cellStyle name="60% - Accent1 3" xfId="837" xr:uid="{00000000-0005-0000-0000-000044030000}"/>
    <cellStyle name="60% - Accent1 3 2" xfId="838" xr:uid="{00000000-0005-0000-0000-000045030000}"/>
    <cellStyle name="60% - Accent1 3 3" xfId="839" xr:uid="{00000000-0005-0000-0000-000046030000}"/>
    <cellStyle name="60% - Accent1 3 4" xfId="840" xr:uid="{00000000-0005-0000-0000-000047030000}"/>
    <cellStyle name="60% - Accent1 4" xfId="841" xr:uid="{00000000-0005-0000-0000-000048030000}"/>
    <cellStyle name="60% - Accent1 4 2" xfId="842" xr:uid="{00000000-0005-0000-0000-000049030000}"/>
    <cellStyle name="60% - Accent1 4 3" xfId="843" xr:uid="{00000000-0005-0000-0000-00004A030000}"/>
    <cellStyle name="60% - Accent1 4 4" xfId="844" xr:uid="{00000000-0005-0000-0000-00004B030000}"/>
    <cellStyle name="60% - Accent1 5" xfId="845" xr:uid="{00000000-0005-0000-0000-00004C030000}"/>
    <cellStyle name="60% - Accent1 5 2" xfId="846" xr:uid="{00000000-0005-0000-0000-00004D030000}"/>
    <cellStyle name="60% - Accent1 5 2 2" xfId="847" xr:uid="{00000000-0005-0000-0000-00004E030000}"/>
    <cellStyle name="60% - Accent1 5 2 3" xfId="848" xr:uid="{00000000-0005-0000-0000-00004F030000}"/>
    <cellStyle name="60% - Accent1 5 2 4" xfId="849" xr:uid="{00000000-0005-0000-0000-000050030000}"/>
    <cellStyle name="60% - Accent1 5 3" xfId="850" xr:uid="{00000000-0005-0000-0000-000051030000}"/>
    <cellStyle name="60% - Accent1 5 3 2" xfId="851" xr:uid="{00000000-0005-0000-0000-000052030000}"/>
    <cellStyle name="60% - Accent1 5 3 3" xfId="852" xr:uid="{00000000-0005-0000-0000-000053030000}"/>
    <cellStyle name="60% - Accent1 5 4" xfId="853" xr:uid="{00000000-0005-0000-0000-000054030000}"/>
    <cellStyle name="60% - Accent1 5 4 2" xfId="854" xr:uid="{00000000-0005-0000-0000-000055030000}"/>
    <cellStyle name="60% - Accent1 5 4 3" xfId="855" xr:uid="{00000000-0005-0000-0000-000056030000}"/>
    <cellStyle name="60% - Accent1 6" xfId="856" xr:uid="{00000000-0005-0000-0000-000057030000}"/>
    <cellStyle name="60% - Accent1 6 2" xfId="857" xr:uid="{00000000-0005-0000-0000-000058030000}"/>
    <cellStyle name="60% - Accent1 6 3" xfId="858" xr:uid="{00000000-0005-0000-0000-000059030000}"/>
    <cellStyle name="60% - Accent1 7" xfId="859" xr:uid="{00000000-0005-0000-0000-00005A030000}"/>
    <cellStyle name="60% - Accent1 7 2" xfId="860" xr:uid="{00000000-0005-0000-0000-00005B030000}"/>
    <cellStyle name="60% - Accent1 8" xfId="861" xr:uid="{00000000-0005-0000-0000-00005C030000}"/>
    <cellStyle name="60% - Accent1 9" xfId="862" xr:uid="{00000000-0005-0000-0000-00005D030000}"/>
    <cellStyle name="60% - Accent1 9 2" xfId="863" xr:uid="{00000000-0005-0000-0000-00005E030000}"/>
    <cellStyle name="60% - Accent1 9 3" xfId="864" xr:uid="{00000000-0005-0000-0000-00005F030000}"/>
    <cellStyle name="60% - Accent2" xfId="865" builtinId="36" customBuiltin="1"/>
    <cellStyle name="60% - Accent2 10" xfId="866" xr:uid="{00000000-0005-0000-0000-000061030000}"/>
    <cellStyle name="60% - Accent2 10 2" xfId="867" xr:uid="{00000000-0005-0000-0000-000062030000}"/>
    <cellStyle name="60% - Accent2 10 3" xfId="868" xr:uid="{00000000-0005-0000-0000-000063030000}"/>
    <cellStyle name="60% - Accent2 11" xfId="869" xr:uid="{00000000-0005-0000-0000-000064030000}"/>
    <cellStyle name="60% - Accent2 12" xfId="870" xr:uid="{00000000-0005-0000-0000-000065030000}"/>
    <cellStyle name="60% - Accent2 13" xfId="871" xr:uid="{00000000-0005-0000-0000-000066030000}"/>
    <cellStyle name="60% - Accent2 14" xfId="872" xr:uid="{00000000-0005-0000-0000-000067030000}"/>
    <cellStyle name="60% - Accent2 2" xfId="873" xr:uid="{00000000-0005-0000-0000-000068030000}"/>
    <cellStyle name="60% - Accent2 2 2" xfId="874" xr:uid="{00000000-0005-0000-0000-000069030000}"/>
    <cellStyle name="60% - Accent2 2 2 2" xfId="875" xr:uid="{00000000-0005-0000-0000-00006A030000}"/>
    <cellStyle name="60% - Accent2 2 2 3" xfId="876" xr:uid="{00000000-0005-0000-0000-00006B030000}"/>
    <cellStyle name="60% - Accent2 2 2 4" xfId="877" xr:uid="{00000000-0005-0000-0000-00006C030000}"/>
    <cellStyle name="60% - Accent2 2 2 5" xfId="878" xr:uid="{00000000-0005-0000-0000-00006D030000}"/>
    <cellStyle name="60% - Accent2 2 3" xfId="879" xr:uid="{00000000-0005-0000-0000-00006E030000}"/>
    <cellStyle name="60% - Accent2 2 3 2" xfId="880" xr:uid="{00000000-0005-0000-0000-00006F030000}"/>
    <cellStyle name="60% - Accent2 2 3 3" xfId="881" xr:uid="{00000000-0005-0000-0000-000070030000}"/>
    <cellStyle name="60% - Accent2 2 4" xfId="882" xr:uid="{00000000-0005-0000-0000-000071030000}"/>
    <cellStyle name="60% - Accent2 2 4 2" xfId="883" xr:uid="{00000000-0005-0000-0000-000072030000}"/>
    <cellStyle name="60% - Accent2 2 5" xfId="884" xr:uid="{00000000-0005-0000-0000-000073030000}"/>
    <cellStyle name="60% - Accent2 3" xfId="885" xr:uid="{00000000-0005-0000-0000-000074030000}"/>
    <cellStyle name="60% - Accent2 3 2" xfId="886" xr:uid="{00000000-0005-0000-0000-000075030000}"/>
    <cellStyle name="60% - Accent2 3 3" xfId="887" xr:uid="{00000000-0005-0000-0000-000076030000}"/>
    <cellStyle name="60% - Accent2 3 4" xfId="888" xr:uid="{00000000-0005-0000-0000-000077030000}"/>
    <cellStyle name="60% - Accent2 4" xfId="889" xr:uid="{00000000-0005-0000-0000-000078030000}"/>
    <cellStyle name="60% - Accent2 4 2" xfId="890" xr:uid="{00000000-0005-0000-0000-000079030000}"/>
    <cellStyle name="60% - Accent2 4 3" xfId="891" xr:uid="{00000000-0005-0000-0000-00007A030000}"/>
    <cellStyle name="60% - Accent2 4 4" xfId="892" xr:uid="{00000000-0005-0000-0000-00007B030000}"/>
    <cellStyle name="60% - Accent2 5" xfId="893" xr:uid="{00000000-0005-0000-0000-00007C030000}"/>
    <cellStyle name="60% - Accent2 5 2" xfId="894" xr:uid="{00000000-0005-0000-0000-00007D030000}"/>
    <cellStyle name="60% - Accent2 5 2 2" xfId="895" xr:uid="{00000000-0005-0000-0000-00007E030000}"/>
    <cellStyle name="60% - Accent2 5 2 3" xfId="896" xr:uid="{00000000-0005-0000-0000-00007F030000}"/>
    <cellStyle name="60% - Accent2 5 2 4" xfId="897" xr:uid="{00000000-0005-0000-0000-000080030000}"/>
    <cellStyle name="60% - Accent2 5 3" xfId="898" xr:uid="{00000000-0005-0000-0000-000081030000}"/>
    <cellStyle name="60% - Accent2 5 3 2" xfId="899" xr:uid="{00000000-0005-0000-0000-000082030000}"/>
    <cellStyle name="60% - Accent2 5 3 3" xfId="900" xr:uid="{00000000-0005-0000-0000-000083030000}"/>
    <cellStyle name="60% - Accent2 5 4" xfId="901" xr:uid="{00000000-0005-0000-0000-000084030000}"/>
    <cellStyle name="60% - Accent2 5 4 2" xfId="902" xr:uid="{00000000-0005-0000-0000-000085030000}"/>
    <cellStyle name="60% - Accent2 5 4 3" xfId="903" xr:uid="{00000000-0005-0000-0000-000086030000}"/>
    <cellStyle name="60% - Accent2 6" xfId="904" xr:uid="{00000000-0005-0000-0000-000087030000}"/>
    <cellStyle name="60% - Accent2 6 2" xfId="905" xr:uid="{00000000-0005-0000-0000-000088030000}"/>
    <cellStyle name="60% - Accent2 6 3" xfId="906" xr:uid="{00000000-0005-0000-0000-000089030000}"/>
    <cellStyle name="60% - Accent2 7" xfId="907" xr:uid="{00000000-0005-0000-0000-00008A030000}"/>
    <cellStyle name="60% - Accent2 7 2" xfId="908" xr:uid="{00000000-0005-0000-0000-00008B030000}"/>
    <cellStyle name="60% - Accent2 8" xfId="909" xr:uid="{00000000-0005-0000-0000-00008C030000}"/>
    <cellStyle name="60% - Accent2 9" xfId="910" xr:uid="{00000000-0005-0000-0000-00008D030000}"/>
    <cellStyle name="60% - Accent2 9 2" xfId="911" xr:uid="{00000000-0005-0000-0000-00008E030000}"/>
    <cellStyle name="60% - Accent2 9 3" xfId="912" xr:uid="{00000000-0005-0000-0000-00008F030000}"/>
    <cellStyle name="60% - Accent3" xfId="913" builtinId="40" customBuiltin="1"/>
    <cellStyle name="60% - Accent3 10" xfId="914" xr:uid="{00000000-0005-0000-0000-000091030000}"/>
    <cellStyle name="60% - Accent3 10 2" xfId="915" xr:uid="{00000000-0005-0000-0000-000092030000}"/>
    <cellStyle name="60% - Accent3 10 3" xfId="916" xr:uid="{00000000-0005-0000-0000-000093030000}"/>
    <cellStyle name="60% - Accent3 11" xfId="917" xr:uid="{00000000-0005-0000-0000-000094030000}"/>
    <cellStyle name="60% - Accent3 12" xfId="918" xr:uid="{00000000-0005-0000-0000-000095030000}"/>
    <cellStyle name="60% - Accent3 13" xfId="919" xr:uid="{00000000-0005-0000-0000-000096030000}"/>
    <cellStyle name="60% - Accent3 14" xfId="920" xr:uid="{00000000-0005-0000-0000-000097030000}"/>
    <cellStyle name="60% - Accent3 2" xfId="921" xr:uid="{00000000-0005-0000-0000-000098030000}"/>
    <cellStyle name="60% - Accent3 2 2" xfId="922" xr:uid="{00000000-0005-0000-0000-000099030000}"/>
    <cellStyle name="60% - Accent3 2 2 2" xfId="923" xr:uid="{00000000-0005-0000-0000-00009A030000}"/>
    <cellStyle name="60% - Accent3 2 2 3" xfId="924" xr:uid="{00000000-0005-0000-0000-00009B030000}"/>
    <cellStyle name="60% - Accent3 2 2 4" xfId="925" xr:uid="{00000000-0005-0000-0000-00009C030000}"/>
    <cellStyle name="60% - Accent3 2 2 5" xfId="926" xr:uid="{00000000-0005-0000-0000-00009D030000}"/>
    <cellStyle name="60% - Accent3 2 3" xfId="927" xr:uid="{00000000-0005-0000-0000-00009E030000}"/>
    <cellStyle name="60% - Accent3 2 3 2" xfId="928" xr:uid="{00000000-0005-0000-0000-00009F030000}"/>
    <cellStyle name="60% - Accent3 2 3 3" xfId="929" xr:uid="{00000000-0005-0000-0000-0000A0030000}"/>
    <cellStyle name="60% - Accent3 2 4" xfId="930" xr:uid="{00000000-0005-0000-0000-0000A1030000}"/>
    <cellStyle name="60% - Accent3 2 4 2" xfId="931" xr:uid="{00000000-0005-0000-0000-0000A2030000}"/>
    <cellStyle name="60% - Accent3 2 5" xfId="932" xr:uid="{00000000-0005-0000-0000-0000A3030000}"/>
    <cellStyle name="60% - Accent3 3" xfId="933" xr:uid="{00000000-0005-0000-0000-0000A4030000}"/>
    <cellStyle name="60% - Accent3 3 2" xfId="934" xr:uid="{00000000-0005-0000-0000-0000A5030000}"/>
    <cellStyle name="60% - Accent3 3 3" xfId="935" xr:uid="{00000000-0005-0000-0000-0000A6030000}"/>
    <cellStyle name="60% - Accent3 3 4" xfId="936" xr:uid="{00000000-0005-0000-0000-0000A7030000}"/>
    <cellStyle name="60% - Accent3 4" xfId="937" xr:uid="{00000000-0005-0000-0000-0000A8030000}"/>
    <cellStyle name="60% - Accent3 4 2" xfId="938" xr:uid="{00000000-0005-0000-0000-0000A9030000}"/>
    <cellStyle name="60% - Accent3 4 3" xfId="939" xr:uid="{00000000-0005-0000-0000-0000AA030000}"/>
    <cellStyle name="60% - Accent3 4 4" xfId="940" xr:uid="{00000000-0005-0000-0000-0000AB030000}"/>
    <cellStyle name="60% - Accent3 5" xfId="941" xr:uid="{00000000-0005-0000-0000-0000AC030000}"/>
    <cellStyle name="60% - Accent3 5 2" xfId="942" xr:uid="{00000000-0005-0000-0000-0000AD030000}"/>
    <cellStyle name="60% - Accent3 5 2 2" xfId="943" xr:uid="{00000000-0005-0000-0000-0000AE030000}"/>
    <cellStyle name="60% - Accent3 5 2 3" xfId="944" xr:uid="{00000000-0005-0000-0000-0000AF030000}"/>
    <cellStyle name="60% - Accent3 5 2 4" xfId="945" xr:uid="{00000000-0005-0000-0000-0000B0030000}"/>
    <cellStyle name="60% - Accent3 5 3" xfId="946" xr:uid="{00000000-0005-0000-0000-0000B1030000}"/>
    <cellStyle name="60% - Accent3 5 3 2" xfId="947" xr:uid="{00000000-0005-0000-0000-0000B2030000}"/>
    <cellStyle name="60% - Accent3 5 3 3" xfId="948" xr:uid="{00000000-0005-0000-0000-0000B3030000}"/>
    <cellStyle name="60% - Accent3 5 4" xfId="949" xr:uid="{00000000-0005-0000-0000-0000B4030000}"/>
    <cellStyle name="60% - Accent3 5 4 2" xfId="950" xr:uid="{00000000-0005-0000-0000-0000B5030000}"/>
    <cellStyle name="60% - Accent3 5 4 3" xfId="951" xr:uid="{00000000-0005-0000-0000-0000B6030000}"/>
    <cellStyle name="60% - Accent3 6" xfId="952" xr:uid="{00000000-0005-0000-0000-0000B7030000}"/>
    <cellStyle name="60% - Accent3 6 2" xfId="953" xr:uid="{00000000-0005-0000-0000-0000B8030000}"/>
    <cellStyle name="60% - Accent3 6 3" xfId="954" xr:uid="{00000000-0005-0000-0000-0000B9030000}"/>
    <cellStyle name="60% - Accent3 7" xfId="955" xr:uid="{00000000-0005-0000-0000-0000BA030000}"/>
    <cellStyle name="60% - Accent3 7 2" xfId="956" xr:uid="{00000000-0005-0000-0000-0000BB030000}"/>
    <cellStyle name="60% - Accent3 8" xfId="957" xr:uid="{00000000-0005-0000-0000-0000BC030000}"/>
    <cellStyle name="60% - Accent3 9" xfId="958" xr:uid="{00000000-0005-0000-0000-0000BD030000}"/>
    <cellStyle name="60% - Accent3 9 2" xfId="959" xr:uid="{00000000-0005-0000-0000-0000BE030000}"/>
    <cellStyle name="60% - Accent3 9 3" xfId="960" xr:uid="{00000000-0005-0000-0000-0000BF030000}"/>
    <cellStyle name="60% - Accent4" xfId="961" builtinId="44" customBuiltin="1"/>
    <cellStyle name="60% - Accent4 10" xfId="962" xr:uid="{00000000-0005-0000-0000-0000C1030000}"/>
    <cellStyle name="60% - Accent4 10 2" xfId="963" xr:uid="{00000000-0005-0000-0000-0000C2030000}"/>
    <cellStyle name="60% - Accent4 10 3" xfId="964" xr:uid="{00000000-0005-0000-0000-0000C3030000}"/>
    <cellStyle name="60% - Accent4 11" xfId="965" xr:uid="{00000000-0005-0000-0000-0000C4030000}"/>
    <cellStyle name="60% - Accent4 12" xfId="966" xr:uid="{00000000-0005-0000-0000-0000C5030000}"/>
    <cellStyle name="60% - Accent4 13" xfId="967" xr:uid="{00000000-0005-0000-0000-0000C6030000}"/>
    <cellStyle name="60% - Accent4 14" xfId="968" xr:uid="{00000000-0005-0000-0000-0000C7030000}"/>
    <cellStyle name="60% - Accent4 2" xfId="969" xr:uid="{00000000-0005-0000-0000-0000C8030000}"/>
    <cellStyle name="60% - Accent4 2 2" xfId="970" xr:uid="{00000000-0005-0000-0000-0000C9030000}"/>
    <cellStyle name="60% - Accent4 2 2 2" xfId="971" xr:uid="{00000000-0005-0000-0000-0000CA030000}"/>
    <cellStyle name="60% - Accent4 2 2 3" xfId="972" xr:uid="{00000000-0005-0000-0000-0000CB030000}"/>
    <cellStyle name="60% - Accent4 2 2 4" xfId="973" xr:uid="{00000000-0005-0000-0000-0000CC030000}"/>
    <cellStyle name="60% - Accent4 2 2 5" xfId="974" xr:uid="{00000000-0005-0000-0000-0000CD030000}"/>
    <cellStyle name="60% - Accent4 2 3" xfId="975" xr:uid="{00000000-0005-0000-0000-0000CE030000}"/>
    <cellStyle name="60% - Accent4 2 3 2" xfId="976" xr:uid="{00000000-0005-0000-0000-0000CF030000}"/>
    <cellStyle name="60% - Accent4 2 3 3" xfId="977" xr:uid="{00000000-0005-0000-0000-0000D0030000}"/>
    <cellStyle name="60% - Accent4 2 4" xfId="978" xr:uid="{00000000-0005-0000-0000-0000D1030000}"/>
    <cellStyle name="60% - Accent4 2 4 2" xfId="979" xr:uid="{00000000-0005-0000-0000-0000D2030000}"/>
    <cellStyle name="60% - Accent4 2 5" xfId="980" xr:uid="{00000000-0005-0000-0000-0000D3030000}"/>
    <cellStyle name="60% - Accent4 3" xfId="981" xr:uid="{00000000-0005-0000-0000-0000D4030000}"/>
    <cellStyle name="60% - Accent4 3 2" xfId="982" xr:uid="{00000000-0005-0000-0000-0000D5030000}"/>
    <cellStyle name="60% - Accent4 3 3" xfId="983" xr:uid="{00000000-0005-0000-0000-0000D6030000}"/>
    <cellStyle name="60% - Accent4 3 4" xfId="984" xr:uid="{00000000-0005-0000-0000-0000D7030000}"/>
    <cellStyle name="60% - Accent4 4" xfId="985" xr:uid="{00000000-0005-0000-0000-0000D8030000}"/>
    <cellStyle name="60% - Accent4 4 2" xfId="986" xr:uid="{00000000-0005-0000-0000-0000D9030000}"/>
    <cellStyle name="60% - Accent4 4 3" xfId="987" xr:uid="{00000000-0005-0000-0000-0000DA030000}"/>
    <cellStyle name="60% - Accent4 4 4" xfId="988" xr:uid="{00000000-0005-0000-0000-0000DB030000}"/>
    <cellStyle name="60% - Accent4 5" xfId="989" xr:uid="{00000000-0005-0000-0000-0000DC030000}"/>
    <cellStyle name="60% - Accent4 5 2" xfId="990" xr:uid="{00000000-0005-0000-0000-0000DD030000}"/>
    <cellStyle name="60% - Accent4 5 2 2" xfId="991" xr:uid="{00000000-0005-0000-0000-0000DE030000}"/>
    <cellStyle name="60% - Accent4 5 2 3" xfId="992" xr:uid="{00000000-0005-0000-0000-0000DF030000}"/>
    <cellStyle name="60% - Accent4 5 2 4" xfId="993" xr:uid="{00000000-0005-0000-0000-0000E0030000}"/>
    <cellStyle name="60% - Accent4 5 3" xfId="994" xr:uid="{00000000-0005-0000-0000-0000E1030000}"/>
    <cellStyle name="60% - Accent4 5 3 2" xfId="995" xr:uid="{00000000-0005-0000-0000-0000E2030000}"/>
    <cellStyle name="60% - Accent4 5 3 3" xfId="996" xr:uid="{00000000-0005-0000-0000-0000E3030000}"/>
    <cellStyle name="60% - Accent4 5 4" xfId="997" xr:uid="{00000000-0005-0000-0000-0000E4030000}"/>
    <cellStyle name="60% - Accent4 5 4 2" xfId="998" xr:uid="{00000000-0005-0000-0000-0000E5030000}"/>
    <cellStyle name="60% - Accent4 5 4 3" xfId="999" xr:uid="{00000000-0005-0000-0000-0000E6030000}"/>
    <cellStyle name="60% - Accent4 6" xfId="1000" xr:uid="{00000000-0005-0000-0000-0000E7030000}"/>
    <cellStyle name="60% - Accent4 6 2" xfId="1001" xr:uid="{00000000-0005-0000-0000-0000E8030000}"/>
    <cellStyle name="60% - Accent4 6 3" xfId="1002" xr:uid="{00000000-0005-0000-0000-0000E9030000}"/>
    <cellStyle name="60% - Accent4 7" xfId="1003" xr:uid="{00000000-0005-0000-0000-0000EA030000}"/>
    <cellStyle name="60% - Accent4 7 2" xfId="1004" xr:uid="{00000000-0005-0000-0000-0000EB030000}"/>
    <cellStyle name="60% - Accent4 8" xfId="1005" xr:uid="{00000000-0005-0000-0000-0000EC030000}"/>
    <cellStyle name="60% - Accent4 9" xfId="1006" xr:uid="{00000000-0005-0000-0000-0000ED030000}"/>
    <cellStyle name="60% - Accent4 9 2" xfId="1007" xr:uid="{00000000-0005-0000-0000-0000EE030000}"/>
    <cellStyle name="60% - Accent4 9 3" xfId="1008" xr:uid="{00000000-0005-0000-0000-0000EF030000}"/>
    <cellStyle name="60% - Accent5" xfId="1009" builtinId="48" customBuiltin="1"/>
    <cellStyle name="60% - Accent5 10" xfId="1010" xr:uid="{00000000-0005-0000-0000-0000F1030000}"/>
    <cellStyle name="60% - Accent5 10 2" xfId="1011" xr:uid="{00000000-0005-0000-0000-0000F2030000}"/>
    <cellStyle name="60% - Accent5 10 3" xfId="1012" xr:uid="{00000000-0005-0000-0000-0000F3030000}"/>
    <cellStyle name="60% - Accent5 11" xfId="1013" xr:uid="{00000000-0005-0000-0000-0000F4030000}"/>
    <cellStyle name="60% - Accent5 12" xfId="1014" xr:uid="{00000000-0005-0000-0000-0000F5030000}"/>
    <cellStyle name="60% - Accent5 13" xfId="1015" xr:uid="{00000000-0005-0000-0000-0000F6030000}"/>
    <cellStyle name="60% - Accent5 14" xfId="1016" xr:uid="{00000000-0005-0000-0000-0000F7030000}"/>
    <cellStyle name="60% - Accent5 2" xfId="1017" xr:uid="{00000000-0005-0000-0000-0000F8030000}"/>
    <cellStyle name="60% - Accent5 2 2" xfId="1018" xr:uid="{00000000-0005-0000-0000-0000F9030000}"/>
    <cellStyle name="60% - Accent5 2 2 2" xfId="1019" xr:uid="{00000000-0005-0000-0000-0000FA030000}"/>
    <cellStyle name="60% - Accent5 2 2 3" xfId="1020" xr:uid="{00000000-0005-0000-0000-0000FB030000}"/>
    <cellStyle name="60% - Accent5 2 2 4" xfId="1021" xr:uid="{00000000-0005-0000-0000-0000FC030000}"/>
    <cellStyle name="60% - Accent5 2 2 5" xfId="1022" xr:uid="{00000000-0005-0000-0000-0000FD030000}"/>
    <cellStyle name="60% - Accent5 2 3" xfId="1023" xr:uid="{00000000-0005-0000-0000-0000FE030000}"/>
    <cellStyle name="60% - Accent5 2 3 2" xfId="1024" xr:uid="{00000000-0005-0000-0000-0000FF030000}"/>
    <cellStyle name="60% - Accent5 2 3 3" xfId="1025" xr:uid="{00000000-0005-0000-0000-000000040000}"/>
    <cellStyle name="60% - Accent5 2 4" xfId="1026" xr:uid="{00000000-0005-0000-0000-000001040000}"/>
    <cellStyle name="60% - Accent5 2 4 2" xfId="1027" xr:uid="{00000000-0005-0000-0000-000002040000}"/>
    <cellStyle name="60% - Accent5 2 5" xfId="1028" xr:uid="{00000000-0005-0000-0000-000003040000}"/>
    <cellStyle name="60% - Accent5 3" xfId="1029" xr:uid="{00000000-0005-0000-0000-000004040000}"/>
    <cellStyle name="60% - Accent5 3 2" xfId="1030" xr:uid="{00000000-0005-0000-0000-000005040000}"/>
    <cellStyle name="60% - Accent5 3 3" xfId="1031" xr:uid="{00000000-0005-0000-0000-000006040000}"/>
    <cellStyle name="60% - Accent5 3 4" xfId="1032" xr:uid="{00000000-0005-0000-0000-000007040000}"/>
    <cellStyle name="60% - Accent5 4" xfId="1033" xr:uid="{00000000-0005-0000-0000-000008040000}"/>
    <cellStyle name="60% - Accent5 4 2" xfId="1034" xr:uid="{00000000-0005-0000-0000-000009040000}"/>
    <cellStyle name="60% - Accent5 4 3" xfId="1035" xr:uid="{00000000-0005-0000-0000-00000A040000}"/>
    <cellStyle name="60% - Accent5 4 4" xfId="1036" xr:uid="{00000000-0005-0000-0000-00000B040000}"/>
    <cellStyle name="60% - Accent5 5" xfId="1037" xr:uid="{00000000-0005-0000-0000-00000C040000}"/>
    <cellStyle name="60% - Accent5 5 2" xfId="1038" xr:uid="{00000000-0005-0000-0000-00000D040000}"/>
    <cellStyle name="60% - Accent5 5 2 2" xfId="1039" xr:uid="{00000000-0005-0000-0000-00000E040000}"/>
    <cellStyle name="60% - Accent5 5 2 3" xfId="1040" xr:uid="{00000000-0005-0000-0000-00000F040000}"/>
    <cellStyle name="60% - Accent5 5 2 4" xfId="1041" xr:uid="{00000000-0005-0000-0000-000010040000}"/>
    <cellStyle name="60% - Accent5 5 3" xfId="1042" xr:uid="{00000000-0005-0000-0000-000011040000}"/>
    <cellStyle name="60% - Accent5 5 3 2" xfId="1043" xr:uid="{00000000-0005-0000-0000-000012040000}"/>
    <cellStyle name="60% - Accent5 5 3 3" xfId="1044" xr:uid="{00000000-0005-0000-0000-000013040000}"/>
    <cellStyle name="60% - Accent5 5 4" xfId="1045" xr:uid="{00000000-0005-0000-0000-000014040000}"/>
    <cellStyle name="60% - Accent5 5 4 2" xfId="1046" xr:uid="{00000000-0005-0000-0000-000015040000}"/>
    <cellStyle name="60% - Accent5 5 4 3" xfId="1047" xr:uid="{00000000-0005-0000-0000-000016040000}"/>
    <cellStyle name="60% - Accent5 6" xfId="1048" xr:uid="{00000000-0005-0000-0000-000017040000}"/>
    <cellStyle name="60% - Accent5 6 2" xfId="1049" xr:uid="{00000000-0005-0000-0000-000018040000}"/>
    <cellStyle name="60% - Accent5 6 3" xfId="1050" xr:uid="{00000000-0005-0000-0000-000019040000}"/>
    <cellStyle name="60% - Accent5 7" xfId="1051" xr:uid="{00000000-0005-0000-0000-00001A040000}"/>
    <cellStyle name="60% - Accent5 7 2" xfId="1052" xr:uid="{00000000-0005-0000-0000-00001B040000}"/>
    <cellStyle name="60% - Accent5 8" xfId="1053" xr:uid="{00000000-0005-0000-0000-00001C040000}"/>
    <cellStyle name="60% - Accent5 9" xfId="1054" xr:uid="{00000000-0005-0000-0000-00001D040000}"/>
    <cellStyle name="60% - Accent5 9 2" xfId="1055" xr:uid="{00000000-0005-0000-0000-00001E040000}"/>
    <cellStyle name="60% - Accent5 9 3" xfId="1056" xr:uid="{00000000-0005-0000-0000-00001F040000}"/>
    <cellStyle name="60% - Accent6" xfId="1057" builtinId="52" customBuiltin="1"/>
    <cellStyle name="60% - Accent6 10" xfId="1058" xr:uid="{00000000-0005-0000-0000-000021040000}"/>
    <cellStyle name="60% - Accent6 10 2" xfId="1059" xr:uid="{00000000-0005-0000-0000-000022040000}"/>
    <cellStyle name="60% - Accent6 10 3" xfId="1060" xr:uid="{00000000-0005-0000-0000-000023040000}"/>
    <cellStyle name="60% - Accent6 11" xfId="1061" xr:uid="{00000000-0005-0000-0000-000024040000}"/>
    <cellStyle name="60% - Accent6 12" xfId="1062" xr:uid="{00000000-0005-0000-0000-000025040000}"/>
    <cellStyle name="60% - Accent6 13" xfId="1063" xr:uid="{00000000-0005-0000-0000-000026040000}"/>
    <cellStyle name="60% - Accent6 14" xfId="1064" xr:uid="{00000000-0005-0000-0000-000027040000}"/>
    <cellStyle name="60% - Accent6 2" xfId="1065" xr:uid="{00000000-0005-0000-0000-000028040000}"/>
    <cellStyle name="60% - Accent6 2 2" xfId="1066" xr:uid="{00000000-0005-0000-0000-000029040000}"/>
    <cellStyle name="60% - Accent6 2 2 2" xfId="1067" xr:uid="{00000000-0005-0000-0000-00002A040000}"/>
    <cellStyle name="60% - Accent6 2 2 3" xfId="1068" xr:uid="{00000000-0005-0000-0000-00002B040000}"/>
    <cellStyle name="60% - Accent6 2 2 4" xfId="1069" xr:uid="{00000000-0005-0000-0000-00002C040000}"/>
    <cellStyle name="60% - Accent6 2 2 5" xfId="1070" xr:uid="{00000000-0005-0000-0000-00002D040000}"/>
    <cellStyle name="60% - Accent6 2 3" xfId="1071" xr:uid="{00000000-0005-0000-0000-00002E040000}"/>
    <cellStyle name="60% - Accent6 2 3 2" xfId="1072" xr:uid="{00000000-0005-0000-0000-00002F040000}"/>
    <cellStyle name="60% - Accent6 2 3 3" xfId="1073" xr:uid="{00000000-0005-0000-0000-000030040000}"/>
    <cellStyle name="60% - Accent6 2 4" xfId="1074" xr:uid="{00000000-0005-0000-0000-000031040000}"/>
    <cellStyle name="60% - Accent6 2 4 2" xfId="1075" xr:uid="{00000000-0005-0000-0000-000032040000}"/>
    <cellStyle name="60% - Accent6 2 5" xfId="1076" xr:uid="{00000000-0005-0000-0000-000033040000}"/>
    <cellStyle name="60% - Accent6 3" xfId="1077" xr:uid="{00000000-0005-0000-0000-000034040000}"/>
    <cellStyle name="60% - Accent6 3 2" xfId="1078" xr:uid="{00000000-0005-0000-0000-000035040000}"/>
    <cellStyle name="60% - Accent6 3 3" xfId="1079" xr:uid="{00000000-0005-0000-0000-000036040000}"/>
    <cellStyle name="60% - Accent6 3 4" xfId="1080" xr:uid="{00000000-0005-0000-0000-000037040000}"/>
    <cellStyle name="60% - Accent6 4" xfId="1081" xr:uid="{00000000-0005-0000-0000-000038040000}"/>
    <cellStyle name="60% - Accent6 4 2" xfId="1082" xr:uid="{00000000-0005-0000-0000-000039040000}"/>
    <cellStyle name="60% - Accent6 4 3" xfId="1083" xr:uid="{00000000-0005-0000-0000-00003A040000}"/>
    <cellStyle name="60% - Accent6 4 4" xfId="1084" xr:uid="{00000000-0005-0000-0000-00003B040000}"/>
    <cellStyle name="60% - Accent6 5" xfId="1085" xr:uid="{00000000-0005-0000-0000-00003C040000}"/>
    <cellStyle name="60% - Accent6 5 2" xfId="1086" xr:uid="{00000000-0005-0000-0000-00003D040000}"/>
    <cellStyle name="60% - Accent6 5 2 2" xfId="1087" xr:uid="{00000000-0005-0000-0000-00003E040000}"/>
    <cellStyle name="60% - Accent6 5 2 3" xfId="1088" xr:uid="{00000000-0005-0000-0000-00003F040000}"/>
    <cellStyle name="60% - Accent6 5 2 4" xfId="1089" xr:uid="{00000000-0005-0000-0000-000040040000}"/>
    <cellStyle name="60% - Accent6 5 3" xfId="1090" xr:uid="{00000000-0005-0000-0000-000041040000}"/>
    <cellStyle name="60% - Accent6 5 3 2" xfId="1091" xr:uid="{00000000-0005-0000-0000-000042040000}"/>
    <cellStyle name="60% - Accent6 5 3 3" xfId="1092" xr:uid="{00000000-0005-0000-0000-000043040000}"/>
    <cellStyle name="60% - Accent6 5 4" xfId="1093" xr:uid="{00000000-0005-0000-0000-000044040000}"/>
    <cellStyle name="60% - Accent6 5 4 2" xfId="1094" xr:uid="{00000000-0005-0000-0000-000045040000}"/>
    <cellStyle name="60% - Accent6 5 4 3" xfId="1095" xr:uid="{00000000-0005-0000-0000-000046040000}"/>
    <cellStyle name="60% - Accent6 6" xfId="1096" xr:uid="{00000000-0005-0000-0000-000047040000}"/>
    <cellStyle name="60% - Accent6 6 2" xfId="1097" xr:uid="{00000000-0005-0000-0000-000048040000}"/>
    <cellStyle name="60% - Accent6 6 3" xfId="1098" xr:uid="{00000000-0005-0000-0000-000049040000}"/>
    <cellStyle name="60% - Accent6 7" xfId="1099" xr:uid="{00000000-0005-0000-0000-00004A040000}"/>
    <cellStyle name="60% - Accent6 7 2" xfId="1100" xr:uid="{00000000-0005-0000-0000-00004B040000}"/>
    <cellStyle name="60% - Accent6 8" xfId="1101" xr:uid="{00000000-0005-0000-0000-00004C040000}"/>
    <cellStyle name="60% - Accent6 9" xfId="1102" xr:uid="{00000000-0005-0000-0000-00004D040000}"/>
    <cellStyle name="60% - Accent6 9 2" xfId="1103" xr:uid="{00000000-0005-0000-0000-00004E040000}"/>
    <cellStyle name="60% - Accent6 9 3" xfId="1104" xr:uid="{00000000-0005-0000-0000-00004F040000}"/>
    <cellStyle name="Accent1" xfId="1105" builtinId="29" customBuiltin="1"/>
    <cellStyle name="Accent1 10" xfId="1106" xr:uid="{00000000-0005-0000-0000-000051040000}"/>
    <cellStyle name="Accent1 10 2" xfId="1107" xr:uid="{00000000-0005-0000-0000-000052040000}"/>
    <cellStyle name="Accent1 10 3" xfId="1108" xr:uid="{00000000-0005-0000-0000-000053040000}"/>
    <cellStyle name="Accent1 11" xfId="1109" xr:uid="{00000000-0005-0000-0000-000054040000}"/>
    <cellStyle name="Accent1 12" xfId="1110" xr:uid="{00000000-0005-0000-0000-000055040000}"/>
    <cellStyle name="Accent1 13" xfId="1111" xr:uid="{00000000-0005-0000-0000-000056040000}"/>
    <cellStyle name="Accent1 14" xfId="1112" xr:uid="{00000000-0005-0000-0000-000057040000}"/>
    <cellStyle name="Accent1 2" xfId="1113" xr:uid="{00000000-0005-0000-0000-000058040000}"/>
    <cellStyle name="Accent1 2 2" xfId="1114" xr:uid="{00000000-0005-0000-0000-000059040000}"/>
    <cellStyle name="Accent1 2 2 2" xfId="1115" xr:uid="{00000000-0005-0000-0000-00005A040000}"/>
    <cellStyle name="Accent1 2 2 3" xfId="1116" xr:uid="{00000000-0005-0000-0000-00005B040000}"/>
    <cellStyle name="Accent1 2 2 4" xfId="1117" xr:uid="{00000000-0005-0000-0000-00005C040000}"/>
    <cellStyle name="Accent1 2 2 5" xfId="1118" xr:uid="{00000000-0005-0000-0000-00005D040000}"/>
    <cellStyle name="Accent1 2 3" xfId="1119" xr:uid="{00000000-0005-0000-0000-00005E040000}"/>
    <cellStyle name="Accent1 2 3 2" xfId="1120" xr:uid="{00000000-0005-0000-0000-00005F040000}"/>
    <cellStyle name="Accent1 2 3 3" xfId="1121" xr:uid="{00000000-0005-0000-0000-000060040000}"/>
    <cellStyle name="Accent1 2 4" xfId="1122" xr:uid="{00000000-0005-0000-0000-000061040000}"/>
    <cellStyle name="Accent1 2 4 2" xfId="1123" xr:uid="{00000000-0005-0000-0000-000062040000}"/>
    <cellStyle name="Accent1 2 5" xfId="1124" xr:uid="{00000000-0005-0000-0000-000063040000}"/>
    <cellStyle name="Accent1 3" xfId="1125" xr:uid="{00000000-0005-0000-0000-000064040000}"/>
    <cellStyle name="Accent1 3 2" xfId="1126" xr:uid="{00000000-0005-0000-0000-000065040000}"/>
    <cellStyle name="Accent1 3 3" xfId="1127" xr:uid="{00000000-0005-0000-0000-000066040000}"/>
    <cellStyle name="Accent1 3 4" xfId="1128" xr:uid="{00000000-0005-0000-0000-000067040000}"/>
    <cellStyle name="Accent1 4" xfId="1129" xr:uid="{00000000-0005-0000-0000-000068040000}"/>
    <cellStyle name="Accent1 4 2" xfId="1130" xr:uid="{00000000-0005-0000-0000-000069040000}"/>
    <cellStyle name="Accent1 4 3" xfId="1131" xr:uid="{00000000-0005-0000-0000-00006A040000}"/>
    <cellStyle name="Accent1 4 4" xfId="1132" xr:uid="{00000000-0005-0000-0000-00006B040000}"/>
    <cellStyle name="Accent1 5" xfId="1133" xr:uid="{00000000-0005-0000-0000-00006C040000}"/>
    <cellStyle name="Accent1 5 2" xfId="1134" xr:uid="{00000000-0005-0000-0000-00006D040000}"/>
    <cellStyle name="Accent1 5 2 2" xfId="1135" xr:uid="{00000000-0005-0000-0000-00006E040000}"/>
    <cellStyle name="Accent1 5 2 3" xfId="1136" xr:uid="{00000000-0005-0000-0000-00006F040000}"/>
    <cellStyle name="Accent1 5 2 4" xfId="1137" xr:uid="{00000000-0005-0000-0000-000070040000}"/>
    <cellStyle name="Accent1 5 3" xfId="1138" xr:uid="{00000000-0005-0000-0000-000071040000}"/>
    <cellStyle name="Accent1 5 3 2" xfId="1139" xr:uid="{00000000-0005-0000-0000-000072040000}"/>
    <cellStyle name="Accent1 5 3 3" xfId="1140" xr:uid="{00000000-0005-0000-0000-000073040000}"/>
    <cellStyle name="Accent1 5 4" xfId="1141" xr:uid="{00000000-0005-0000-0000-000074040000}"/>
    <cellStyle name="Accent1 5 4 2" xfId="1142" xr:uid="{00000000-0005-0000-0000-000075040000}"/>
    <cellStyle name="Accent1 5 4 3" xfId="1143" xr:uid="{00000000-0005-0000-0000-000076040000}"/>
    <cellStyle name="Accent1 6" xfId="1144" xr:uid="{00000000-0005-0000-0000-000077040000}"/>
    <cellStyle name="Accent1 6 2" xfId="1145" xr:uid="{00000000-0005-0000-0000-000078040000}"/>
    <cellStyle name="Accent1 6 3" xfId="1146" xr:uid="{00000000-0005-0000-0000-000079040000}"/>
    <cellStyle name="Accent1 7" xfId="1147" xr:uid="{00000000-0005-0000-0000-00007A040000}"/>
    <cellStyle name="Accent1 7 2" xfId="1148" xr:uid="{00000000-0005-0000-0000-00007B040000}"/>
    <cellStyle name="Accent1 8" xfId="1149" xr:uid="{00000000-0005-0000-0000-00007C040000}"/>
    <cellStyle name="Accent1 9" xfId="1150" xr:uid="{00000000-0005-0000-0000-00007D040000}"/>
    <cellStyle name="Accent1 9 2" xfId="1151" xr:uid="{00000000-0005-0000-0000-00007E040000}"/>
    <cellStyle name="Accent1 9 3" xfId="1152" xr:uid="{00000000-0005-0000-0000-00007F040000}"/>
    <cellStyle name="Accent2" xfId="1153" builtinId="33" customBuiltin="1"/>
    <cellStyle name="Accent2 10" xfId="1154" xr:uid="{00000000-0005-0000-0000-000081040000}"/>
    <cellStyle name="Accent2 10 2" xfId="1155" xr:uid="{00000000-0005-0000-0000-000082040000}"/>
    <cellStyle name="Accent2 10 3" xfId="1156" xr:uid="{00000000-0005-0000-0000-000083040000}"/>
    <cellStyle name="Accent2 11" xfId="1157" xr:uid="{00000000-0005-0000-0000-000084040000}"/>
    <cellStyle name="Accent2 12" xfId="1158" xr:uid="{00000000-0005-0000-0000-000085040000}"/>
    <cellStyle name="Accent2 13" xfId="1159" xr:uid="{00000000-0005-0000-0000-000086040000}"/>
    <cellStyle name="Accent2 14" xfId="1160" xr:uid="{00000000-0005-0000-0000-000087040000}"/>
    <cellStyle name="Accent2 2" xfId="1161" xr:uid="{00000000-0005-0000-0000-000088040000}"/>
    <cellStyle name="Accent2 2 2" xfId="1162" xr:uid="{00000000-0005-0000-0000-000089040000}"/>
    <cellStyle name="Accent2 2 2 2" xfId="1163" xr:uid="{00000000-0005-0000-0000-00008A040000}"/>
    <cellStyle name="Accent2 2 2 3" xfId="1164" xr:uid="{00000000-0005-0000-0000-00008B040000}"/>
    <cellStyle name="Accent2 2 2 4" xfId="1165" xr:uid="{00000000-0005-0000-0000-00008C040000}"/>
    <cellStyle name="Accent2 2 2 5" xfId="1166" xr:uid="{00000000-0005-0000-0000-00008D040000}"/>
    <cellStyle name="Accent2 2 3" xfId="1167" xr:uid="{00000000-0005-0000-0000-00008E040000}"/>
    <cellStyle name="Accent2 2 3 2" xfId="1168" xr:uid="{00000000-0005-0000-0000-00008F040000}"/>
    <cellStyle name="Accent2 2 3 3" xfId="1169" xr:uid="{00000000-0005-0000-0000-000090040000}"/>
    <cellStyle name="Accent2 2 4" xfId="1170" xr:uid="{00000000-0005-0000-0000-000091040000}"/>
    <cellStyle name="Accent2 2 4 2" xfId="1171" xr:uid="{00000000-0005-0000-0000-000092040000}"/>
    <cellStyle name="Accent2 2 5" xfId="1172" xr:uid="{00000000-0005-0000-0000-000093040000}"/>
    <cellStyle name="Accent2 3" xfId="1173" xr:uid="{00000000-0005-0000-0000-000094040000}"/>
    <cellStyle name="Accent2 3 2" xfId="1174" xr:uid="{00000000-0005-0000-0000-000095040000}"/>
    <cellStyle name="Accent2 3 3" xfId="1175" xr:uid="{00000000-0005-0000-0000-000096040000}"/>
    <cellStyle name="Accent2 3 4" xfId="1176" xr:uid="{00000000-0005-0000-0000-000097040000}"/>
    <cellStyle name="Accent2 4" xfId="1177" xr:uid="{00000000-0005-0000-0000-000098040000}"/>
    <cellStyle name="Accent2 4 2" xfId="1178" xr:uid="{00000000-0005-0000-0000-000099040000}"/>
    <cellStyle name="Accent2 4 3" xfId="1179" xr:uid="{00000000-0005-0000-0000-00009A040000}"/>
    <cellStyle name="Accent2 4 4" xfId="1180" xr:uid="{00000000-0005-0000-0000-00009B040000}"/>
    <cellStyle name="Accent2 5" xfId="1181" xr:uid="{00000000-0005-0000-0000-00009C040000}"/>
    <cellStyle name="Accent2 5 2" xfId="1182" xr:uid="{00000000-0005-0000-0000-00009D040000}"/>
    <cellStyle name="Accent2 5 2 2" xfId="1183" xr:uid="{00000000-0005-0000-0000-00009E040000}"/>
    <cellStyle name="Accent2 5 2 3" xfId="1184" xr:uid="{00000000-0005-0000-0000-00009F040000}"/>
    <cellStyle name="Accent2 5 2 4" xfId="1185" xr:uid="{00000000-0005-0000-0000-0000A0040000}"/>
    <cellStyle name="Accent2 5 3" xfId="1186" xr:uid="{00000000-0005-0000-0000-0000A1040000}"/>
    <cellStyle name="Accent2 5 3 2" xfId="1187" xr:uid="{00000000-0005-0000-0000-0000A2040000}"/>
    <cellStyle name="Accent2 5 3 3" xfId="1188" xr:uid="{00000000-0005-0000-0000-0000A3040000}"/>
    <cellStyle name="Accent2 5 4" xfId="1189" xr:uid="{00000000-0005-0000-0000-0000A4040000}"/>
    <cellStyle name="Accent2 5 4 2" xfId="1190" xr:uid="{00000000-0005-0000-0000-0000A5040000}"/>
    <cellStyle name="Accent2 5 4 3" xfId="1191" xr:uid="{00000000-0005-0000-0000-0000A6040000}"/>
    <cellStyle name="Accent2 6" xfId="1192" xr:uid="{00000000-0005-0000-0000-0000A7040000}"/>
    <cellStyle name="Accent2 6 2" xfId="1193" xr:uid="{00000000-0005-0000-0000-0000A8040000}"/>
    <cellStyle name="Accent2 6 3" xfId="1194" xr:uid="{00000000-0005-0000-0000-0000A9040000}"/>
    <cellStyle name="Accent2 7" xfId="1195" xr:uid="{00000000-0005-0000-0000-0000AA040000}"/>
    <cellStyle name="Accent2 7 2" xfId="1196" xr:uid="{00000000-0005-0000-0000-0000AB040000}"/>
    <cellStyle name="Accent2 8" xfId="1197" xr:uid="{00000000-0005-0000-0000-0000AC040000}"/>
    <cellStyle name="Accent2 9" xfId="1198" xr:uid="{00000000-0005-0000-0000-0000AD040000}"/>
    <cellStyle name="Accent2 9 2" xfId="1199" xr:uid="{00000000-0005-0000-0000-0000AE040000}"/>
    <cellStyle name="Accent2 9 3" xfId="1200" xr:uid="{00000000-0005-0000-0000-0000AF040000}"/>
    <cellStyle name="Accent3" xfId="1201" builtinId="37" customBuiltin="1"/>
    <cellStyle name="Accent3 10" xfId="1202" xr:uid="{00000000-0005-0000-0000-0000B1040000}"/>
    <cellStyle name="Accent3 10 2" xfId="1203" xr:uid="{00000000-0005-0000-0000-0000B2040000}"/>
    <cellStyle name="Accent3 10 3" xfId="1204" xr:uid="{00000000-0005-0000-0000-0000B3040000}"/>
    <cellStyle name="Accent3 11" xfId="1205" xr:uid="{00000000-0005-0000-0000-0000B4040000}"/>
    <cellStyle name="Accent3 12" xfId="1206" xr:uid="{00000000-0005-0000-0000-0000B5040000}"/>
    <cellStyle name="Accent3 13" xfId="1207" xr:uid="{00000000-0005-0000-0000-0000B6040000}"/>
    <cellStyle name="Accent3 14" xfId="1208" xr:uid="{00000000-0005-0000-0000-0000B7040000}"/>
    <cellStyle name="Accent3 2" xfId="1209" xr:uid="{00000000-0005-0000-0000-0000B8040000}"/>
    <cellStyle name="Accent3 2 2" xfId="1210" xr:uid="{00000000-0005-0000-0000-0000B9040000}"/>
    <cellStyle name="Accent3 2 2 2" xfId="1211" xr:uid="{00000000-0005-0000-0000-0000BA040000}"/>
    <cellStyle name="Accent3 2 2 3" xfId="1212" xr:uid="{00000000-0005-0000-0000-0000BB040000}"/>
    <cellStyle name="Accent3 2 2 4" xfId="1213" xr:uid="{00000000-0005-0000-0000-0000BC040000}"/>
    <cellStyle name="Accent3 2 2 5" xfId="1214" xr:uid="{00000000-0005-0000-0000-0000BD040000}"/>
    <cellStyle name="Accent3 2 3" xfId="1215" xr:uid="{00000000-0005-0000-0000-0000BE040000}"/>
    <cellStyle name="Accent3 2 3 2" xfId="1216" xr:uid="{00000000-0005-0000-0000-0000BF040000}"/>
    <cellStyle name="Accent3 2 3 3" xfId="1217" xr:uid="{00000000-0005-0000-0000-0000C0040000}"/>
    <cellStyle name="Accent3 2 4" xfId="1218" xr:uid="{00000000-0005-0000-0000-0000C1040000}"/>
    <cellStyle name="Accent3 2 4 2" xfId="1219" xr:uid="{00000000-0005-0000-0000-0000C2040000}"/>
    <cellStyle name="Accent3 2 5" xfId="1220" xr:uid="{00000000-0005-0000-0000-0000C3040000}"/>
    <cellStyle name="Accent3 3" xfId="1221" xr:uid="{00000000-0005-0000-0000-0000C4040000}"/>
    <cellStyle name="Accent3 3 2" xfId="1222" xr:uid="{00000000-0005-0000-0000-0000C5040000}"/>
    <cellStyle name="Accent3 3 3" xfId="1223" xr:uid="{00000000-0005-0000-0000-0000C6040000}"/>
    <cellStyle name="Accent3 3 4" xfId="1224" xr:uid="{00000000-0005-0000-0000-0000C7040000}"/>
    <cellStyle name="Accent3 4" xfId="1225" xr:uid="{00000000-0005-0000-0000-0000C8040000}"/>
    <cellStyle name="Accent3 4 2" xfId="1226" xr:uid="{00000000-0005-0000-0000-0000C9040000}"/>
    <cellStyle name="Accent3 4 3" xfId="1227" xr:uid="{00000000-0005-0000-0000-0000CA040000}"/>
    <cellStyle name="Accent3 4 4" xfId="1228" xr:uid="{00000000-0005-0000-0000-0000CB040000}"/>
    <cellStyle name="Accent3 5" xfId="1229" xr:uid="{00000000-0005-0000-0000-0000CC040000}"/>
    <cellStyle name="Accent3 5 2" xfId="1230" xr:uid="{00000000-0005-0000-0000-0000CD040000}"/>
    <cellStyle name="Accent3 5 2 2" xfId="1231" xr:uid="{00000000-0005-0000-0000-0000CE040000}"/>
    <cellStyle name="Accent3 5 2 3" xfId="1232" xr:uid="{00000000-0005-0000-0000-0000CF040000}"/>
    <cellStyle name="Accent3 5 2 4" xfId="1233" xr:uid="{00000000-0005-0000-0000-0000D0040000}"/>
    <cellStyle name="Accent3 5 3" xfId="1234" xr:uid="{00000000-0005-0000-0000-0000D1040000}"/>
    <cellStyle name="Accent3 5 3 2" xfId="1235" xr:uid="{00000000-0005-0000-0000-0000D2040000}"/>
    <cellStyle name="Accent3 5 3 3" xfId="1236" xr:uid="{00000000-0005-0000-0000-0000D3040000}"/>
    <cellStyle name="Accent3 5 4" xfId="1237" xr:uid="{00000000-0005-0000-0000-0000D4040000}"/>
    <cellStyle name="Accent3 5 4 2" xfId="1238" xr:uid="{00000000-0005-0000-0000-0000D5040000}"/>
    <cellStyle name="Accent3 5 4 3" xfId="1239" xr:uid="{00000000-0005-0000-0000-0000D6040000}"/>
    <cellStyle name="Accent3 6" xfId="1240" xr:uid="{00000000-0005-0000-0000-0000D7040000}"/>
    <cellStyle name="Accent3 6 2" xfId="1241" xr:uid="{00000000-0005-0000-0000-0000D8040000}"/>
    <cellStyle name="Accent3 6 3" xfId="1242" xr:uid="{00000000-0005-0000-0000-0000D9040000}"/>
    <cellStyle name="Accent3 7" xfId="1243" xr:uid="{00000000-0005-0000-0000-0000DA040000}"/>
    <cellStyle name="Accent3 7 2" xfId="1244" xr:uid="{00000000-0005-0000-0000-0000DB040000}"/>
    <cellStyle name="Accent3 8" xfId="1245" xr:uid="{00000000-0005-0000-0000-0000DC040000}"/>
    <cellStyle name="Accent3 9" xfId="1246" xr:uid="{00000000-0005-0000-0000-0000DD040000}"/>
    <cellStyle name="Accent3 9 2" xfId="1247" xr:uid="{00000000-0005-0000-0000-0000DE040000}"/>
    <cellStyle name="Accent3 9 3" xfId="1248" xr:uid="{00000000-0005-0000-0000-0000DF040000}"/>
    <cellStyle name="Accent4" xfId="1249" builtinId="41" customBuiltin="1"/>
    <cellStyle name="Accent4 10" xfId="1250" xr:uid="{00000000-0005-0000-0000-0000E1040000}"/>
    <cellStyle name="Accent4 10 2" xfId="1251" xr:uid="{00000000-0005-0000-0000-0000E2040000}"/>
    <cellStyle name="Accent4 10 3" xfId="1252" xr:uid="{00000000-0005-0000-0000-0000E3040000}"/>
    <cellStyle name="Accent4 11" xfId="1253" xr:uid="{00000000-0005-0000-0000-0000E4040000}"/>
    <cellStyle name="Accent4 12" xfId="1254" xr:uid="{00000000-0005-0000-0000-0000E5040000}"/>
    <cellStyle name="Accent4 13" xfId="1255" xr:uid="{00000000-0005-0000-0000-0000E6040000}"/>
    <cellStyle name="Accent4 14" xfId="1256" xr:uid="{00000000-0005-0000-0000-0000E7040000}"/>
    <cellStyle name="Accent4 2" xfId="1257" xr:uid="{00000000-0005-0000-0000-0000E8040000}"/>
    <cellStyle name="Accent4 2 2" xfId="1258" xr:uid="{00000000-0005-0000-0000-0000E9040000}"/>
    <cellStyle name="Accent4 2 2 2" xfId="1259" xr:uid="{00000000-0005-0000-0000-0000EA040000}"/>
    <cellStyle name="Accent4 2 2 3" xfId="1260" xr:uid="{00000000-0005-0000-0000-0000EB040000}"/>
    <cellStyle name="Accent4 2 2 4" xfId="1261" xr:uid="{00000000-0005-0000-0000-0000EC040000}"/>
    <cellStyle name="Accent4 2 2 5" xfId="1262" xr:uid="{00000000-0005-0000-0000-0000ED040000}"/>
    <cellStyle name="Accent4 2 3" xfId="1263" xr:uid="{00000000-0005-0000-0000-0000EE040000}"/>
    <cellStyle name="Accent4 2 3 2" xfId="1264" xr:uid="{00000000-0005-0000-0000-0000EF040000}"/>
    <cellStyle name="Accent4 2 3 3" xfId="1265" xr:uid="{00000000-0005-0000-0000-0000F0040000}"/>
    <cellStyle name="Accent4 2 4" xfId="1266" xr:uid="{00000000-0005-0000-0000-0000F1040000}"/>
    <cellStyle name="Accent4 2 4 2" xfId="1267" xr:uid="{00000000-0005-0000-0000-0000F2040000}"/>
    <cellStyle name="Accent4 2 5" xfId="1268" xr:uid="{00000000-0005-0000-0000-0000F3040000}"/>
    <cellStyle name="Accent4 3" xfId="1269" xr:uid="{00000000-0005-0000-0000-0000F4040000}"/>
    <cellStyle name="Accent4 3 2" xfId="1270" xr:uid="{00000000-0005-0000-0000-0000F5040000}"/>
    <cellStyle name="Accent4 3 3" xfId="1271" xr:uid="{00000000-0005-0000-0000-0000F6040000}"/>
    <cellStyle name="Accent4 3 4" xfId="1272" xr:uid="{00000000-0005-0000-0000-0000F7040000}"/>
    <cellStyle name="Accent4 4" xfId="1273" xr:uid="{00000000-0005-0000-0000-0000F8040000}"/>
    <cellStyle name="Accent4 4 2" xfId="1274" xr:uid="{00000000-0005-0000-0000-0000F9040000}"/>
    <cellStyle name="Accent4 4 3" xfId="1275" xr:uid="{00000000-0005-0000-0000-0000FA040000}"/>
    <cellStyle name="Accent4 4 4" xfId="1276" xr:uid="{00000000-0005-0000-0000-0000FB040000}"/>
    <cellStyle name="Accent4 5" xfId="1277" xr:uid="{00000000-0005-0000-0000-0000FC040000}"/>
    <cellStyle name="Accent4 5 2" xfId="1278" xr:uid="{00000000-0005-0000-0000-0000FD040000}"/>
    <cellStyle name="Accent4 5 2 2" xfId="1279" xr:uid="{00000000-0005-0000-0000-0000FE040000}"/>
    <cellStyle name="Accent4 5 2 3" xfId="1280" xr:uid="{00000000-0005-0000-0000-0000FF040000}"/>
    <cellStyle name="Accent4 5 2 4" xfId="1281" xr:uid="{00000000-0005-0000-0000-000000050000}"/>
    <cellStyle name="Accent4 5 3" xfId="1282" xr:uid="{00000000-0005-0000-0000-000001050000}"/>
    <cellStyle name="Accent4 5 3 2" xfId="1283" xr:uid="{00000000-0005-0000-0000-000002050000}"/>
    <cellStyle name="Accent4 5 3 3" xfId="1284" xr:uid="{00000000-0005-0000-0000-000003050000}"/>
    <cellStyle name="Accent4 5 4" xfId="1285" xr:uid="{00000000-0005-0000-0000-000004050000}"/>
    <cellStyle name="Accent4 5 4 2" xfId="1286" xr:uid="{00000000-0005-0000-0000-000005050000}"/>
    <cellStyle name="Accent4 5 4 3" xfId="1287" xr:uid="{00000000-0005-0000-0000-000006050000}"/>
    <cellStyle name="Accent4 6" xfId="1288" xr:uid="{00000000-0005-0000-0000-000007050000}"/>
    <cellStyle name="Accent4 6 2" xfId="1289" xr:uid="{00000000-0005-0000-0000-000008050000}"/>
    <cellStyle name="Accent4 6 3" xfId="1290" xr:uid="{00000000-0005-0000-0000-000009050000}"/>
    <cellStyle name="Accent4 7" xfId="1291" xr:uid="{00000000-0005-0000-0000-00000A050000}"/>
    <cellStyle name="Accent4 7 2" xfId="1292" xr:uid="{00000000-0005-0000-0000-00000B050000}"/>
    <cellStyle name="Accent4 8" xfId="1293" xr:uid="{00000000-0005-0000-0000-00000C050000}"/>
    <cellStyle name="Accent4 9" xfId="1294" xr:uid="{00000000-0005-0000-0000-00000D050000}"/>
    <cellStyle name="Accent4 9 2" xfId="1295" xr:uid="{00000000-0005-0000-0000-00000E050000}"/>
    <cellStyle name="Accent4 9 3" xfId="1296" xr:uid="{00000000-0005-0000-0000-00000F050000}"/>
    <cellStyle name="Accent5" xfId="1297" builtinId="45" customBuiltin="1"/>
    <cellStyle name="Accent5 10" xfId="1298" xr:uid="{00000000-0005-0000-0000-000011050000}"/>
    <cellStyle name="Accent5 10 2" xfId="1299" xr:uid="{00000000-0005-0000-0000-000012050000}"/>
    <cellStyle name="Accent5 10 3" xfId="1300" xr:uid="{00000000-0005-0000-0000-000013050000}"/>
    <cellStyle name="Accent5 11" xfId="1301" xr:uid="{00000000-0005-0000-0000-000014050000}"/>
    <cellStyle name="Accent5 12" xfId="1302" xr:uid="{00000000-0005-0000-0000-000015050000}"/>
    <cellStyle name="Accent5 13" xfId="1303" xr:uid="{00000000-0005-0000-0000-000016050000}"/>
    <cellStyle name="Accent5 14" xfId="1304" xr:uid="{00000000-0005-0000-0000-000017050000}"/>
    <cellStyle name="Accent5 2" xfId="1305" xr:uid="{00000000-0005-0000-0000-000018050000}"/>
    <cellStyle name="Accent5 2 2" xfId="1306" xr:uid="{00000000-0005-0000-0000-000019050000}"/>
    <cellStyle name="Accent5 2 2 2" xfId="1307" xr:uid="{00000000-0005-0000-0000-00001A050000}"/>
    <cellStyle name="Accent5 2 2 3" xfId="1308" xr:uid="{00000000-0005-0000-0000-00001B050000}"/>
    <cellStyle name="Accent5 2 2 4" xfId="1309" xr:uid="{00000000-0005-0000-0000-00001C050000}"/>
    <cellStyle name="Accent5 2 2 5" xfId="1310" xr:uid="{00000000-0005-0000-0000-00001D050000}"/>
    <cellStyle name="Accent5 2 3" xfId="1311" xr:uid="{00000000-0005-0000-0000-00001E050000}"/>
    <cellStyle name="Accent5 2 3 2" xfId="1312" xr:uid="{00000000-0005-0000-0000-00001F050000}"/>
    <cellStyle name="Accent5 2 3 3" xfId="1313" xr:uid="{00000000-0005-0000-0000-000020050000}"/>
    <cellStyle name="Accent5 2 4" xfId="1314" xr:uid="{00000000-0005-0000-0000-000021050000}"/>
    <cellStyle name="Accent5 2 4 2" xfId="1315" xr:uid="{00000000-0005-0000-0000-000022050000}"/>
    <cellStyle name="Accent5 2 5" xfId="1316" xr:uid="{00000000-0005-0000-0000-000023050000}"/>
    <cellStyle name="Accent5 3" xfId="1317" xr:uid="{00000000-0005-0000-0000-000024050000}"/>
    <cellStyle name="Accent5 3 2" xfId="1318" xr:uid="{00000000-0005-0000-0000-000025050000}"/>
    <cellStyle name="Accent5 3 3" xfId="1319" xr:uid="{00000000-0005-0000-0000-000026050000}"/>
    <cellStyle name="Accent5 3 4" xfId="1320" xr:uid="{00000000-0005-0000-0000-000027050000}"/>
    <cellStyle name="Accent5 4" xfId="1321" xr:uid="{00000000-0005-0000-0000-000028050000}"/>
    <cellStyle name="Accent5 4 2" xfId="1322" xr:uid="{00000000-0005-0000-0000-000029050000}"/>
    <cellStyle name="Accent5 4 3" xfId="1323" xr:uid="{00000000-0005-0000-0000-00002A050000}"/>
    <cellStyle name="Accent5 4 4" xfId="1324" xr:uid="{00000000-0005-0000-0000-00002B050000}"/>
    <cellStyle name="Accent5 5" xfId="1325" xr:uid="{00000000-0005-0000-0000-00002C050000}"/>
    <cellStyle name="Accent5 5 2" xfId="1326" xr:uid="{00000000-0005-0000-0000-00002D050000}"/>
    <cellStyle name="Accent5 5 2 2" xfId="1327" xr:uid="{00000000-0005-0000-0000-00002E050000}"/>
    <cellStyle name="Accent5 5 2 3" xfId="1328" xr:uid="{00000000-0005-0000-0000-00002F050000}"/>
    <cellStyle name="Accent5 5 2 4" xfId="1329" xr:uid="{00000000-0005-0000-0000-000030050000}"/>
    <cellStyle name="Accent5 5 3" xfId="1330" xr:uid="{00000000-0005-0000-0000-000031050000}"/>
    <cellStyle name="Accent5 5 3 2" xfId="1331" xr:uid="{00000000-0005-0000-0000-000032050000}"/>
    <cellStyle name="Accent5 5 3 3" xfId="1332" xr:uid="{00000000-0005-0000-0000-000033050000}"/>
    <cellStyle name="Accent5 5 4" xfId="1333" xr:uid="{00000000-0005-0000-0000-000034050000}"/>
    <cellStyle name="Accent5 5 4 2" xfId="1334" xr:uid="{00000000-0005-0000-0000-000035050000}"/>
    <cellStyle name="Accent5 5 4 3" xfId="1335" xr:uid="{00000000-0005-0000-0000-000036050000}"/>
    <cellStyle name="Accent5 6" xfId="1336" xr:uid="{00000000-0005-0000-0000-000037050000}"/>
    <cellStyle name="Accent5 6 2" xfId="1337" xr:uid="{00000000-0005-0000-0000-000038050000}"/>
    <cellStyle name="Accent5 6 3" xfId="1338" xr:uid="{00000000-0005-0000-0000-000039050000}"/>
    <cellStyle name="Accent5 7" xfId="1339" xr:uid="{00000000-0005-0000-0000-00003A050000}"/>
    <cellStyle name="Accent5 7 2" xfId="1340" xr:uid="{00000000-0005-0000-0000-00003B050000}"/>
    <cellStyle name="Accent5 8" xfId="1341" xr:uid="{00000000-0005-0000-0000-00003C050000}"/>
    <cellStyle name="Accent5 9" xfId="1342" xr:uid="{00000000-0005-0000-0000-00003D050000}"/>
    <cellStyle name="Accent5 9 2" xfId="1343" xr:uid="{00000000-0005-0000-0000-00003E050000}"/>
    <cellStyle name="Accent5 9 3" xfId="1344" xr:uid="{00000000-0005-0000-0000-00003F050000}"/>
    <cellStyle name="Accent6" xfId="1345" builtinId="49" customBuiltin="1"/>
    <cellStyle name="Accent6 10" xfId="1346" xr:uid="{00000000-0005-0000-0000-000041050000}"/>
    <cellStyle name="Accent6 10 2" xfId="1347" xr:uid="{00000000-0005-0000-0000-000042050000}"/>
    <cellStyle name="Accent6 10 3" xfId="1348" xr:uid="{00000000-0005-0000-0000-000043050000}"/>
    <cellStyle name="Accent6 11" xfId="1349" xr:uid="{00000000-0005-0000-0000-000044050000}"/>
    <cellStyle name="Accent6 12" xfId="1350" xr:uid="{00000000-0005-0000-0000-000045050000}"/>
    <cellStyle name="Accent6 13" xfId="1351" xr:uid="{00000000-0005-0000-0000-000046050000}"/>
    <cellStyle name="Accent6 14" xfId="1352" xr:uid="{00000000-0005-0000-0000-000047050000}"/>
    <cellStyle name="Accent6 2" xfId="1353" xr:uid="{00000000-0005-0000-0000-000048050000}"/>
    <cellStyle name="Accent6 2 2" xfId="1354" xr:uid="{00000000-0005-0000-0000-000049050000}"/>
    <cellStyle name="Accent6 2 2 2" xfId="1355" xr:uid="{00000000-0005-0000-0000-00004A050000}"/>
    <cellStyle name="Accent6 2 2 3" xfId="1356" xr:uid="{00000000-0005-0000-0000-00004B050000}"/>
    <cellStyle name="Accent6 2 2 4" xfId="1357" xr:uid="{00000000-0005-0000-0000-00004C050000}"/>
    <cellStyle name="Accent6 2 2 5" xfId="1358" xr:uid="{00000000-0005-0000-0000-00004D050000}"/>
    <cellStyle name="Accent6 2 3" xfId="1359" xr:uid="{00000000-0005-0000-0000-00004E050000}"/>
    <cellStyle name="Accent6 2 3 2" xfId="1360" xr:uid="{00000000-0005-0000-0000-00004F050000}"/>
    <cellStyle name="Accent6 2 3 3" xfId="1361" xr:uid="{00000000-0005-0000-0000-000050050000}"/>
    <cellStyle name="Accent6 2 4" xfId="1362" xr:uid="{00000000-0005-0000-0000-000051050000}"/>
    <cellStyle name="Accent6 2 4 2" xfId="1363" xr:uid="{00000000-0005-0000-0000-000052050000}"/>
    <cellStyle name="Accent6 2 5" xfId="1364" xr:uid="{00000000-0005-0000-0000-000053050000}"/>
    <cellStyle name="Accent6 3" xfId="1365" xr:uid="{00000000-0005-0000-0000-000054050000}"/>
    <cellStyle name="Accent6 3 2" xfId="1366" xr:uid="{00000000-0005-0000-0000-000055050000}"/>
    <cellStyle name="Accent6 3 3" xfId="1367" xr:uid="{00000000-0005-0000-0000-000056050000}"/>
    <cellStyle name="Accent6 3 4" xfId="1368" xr:uid="{00000000-0005-0000-0000-000057050000}"/>
    <cellStyle name="Accent6 4" xfId="1369" xr:uid="{00000000-0005-0000-0000-000058050000}"/>
    <cellStyle name="Accent6 4 2" xfId="1370" xr:uid="{00000000-0005-0000-0000-000059050000}"/>
    <cellStyle name="Accent6 4 3" xfId="1371" xr:uid="{00000000-0005-0000-0000-00005A050000}"/>
    <cellStyle name="Accent6 4 4" xfId="1372" xr:uid="{00000000-0005-0000-0000-00005B050000}"/>
    <cellStyle name="Accent6 5" xfId="1373" xr:uid="{00000000-0005-0000-0000-00005C050000}"/>
    <cellStyle name="Accent6 5 2" xfId="1374" xr:uid="{00000000-0005-0000-0000-00005D050000}"/>
    <cellStyle name="Accent6 5 2 2" xfId="1375" xr:uid="{00000000-0005-0000-0000-00005E050000}"/>
    <cellStyle name="Accent6 5 2 3" xfId="1376" xr:uid="{00000000-0005-0000-0000-00005F050000}"/>
    <cellStyle name="Accent6 5 2 4" xfId="1377" xr:uid="{00000000-0005-0000-0000-000060050000}"/>
    <cellStyle name="Accent6 5 3" xfId="1378" xr:uid="{00000000-0005-0000-0000-000061050000}"/>
    <cellStyle name="Accent6 5 3 2" xfId="1379" xr:uid="{00000000-0005-0000-0000-000062050000}"/>
    <cellStyle name="Accent6 5 3 3" xfId="1380" xr:uid="{00000000-0005-0000-0000-000063050000}"/>
    <cellStyle name="Accent6 5 4" xfId="1381" xr:uid="{00000000-0005-0000-0000-000064050000}"/>
    <cellStyle name="Accent6 5 4 2" xfId="1382" xr:uid="{00000000-0005-0000-0000-000065050000}"/>
    <cellStyle name="Accent6 5 4 3" xfId="1383" xr:uid="{00000000-0005-0000-0000-000066050000}"/>
    <cellStyle name="Accent6 6" xfId="1384" xr:uid="{00000000-0005-0000-0000-000067050000}"/>
    <cellStyle name="Accent6 6 2" xfId="1385" xr:uid="{00000000-0005-0000-0000-000068050000}"/>
    <cellStyle name="Accent6 6 3" xfId="1386" xr:uid="{00000000-0005-0000-0000-000069050000}"/>
    <cellStyle name="Accent6 7" xfId="1387" xr:uid="{00000000-0005-0000-0000-00006A050000}"/>
    <cellStyle name="Accent6 7 2" xfId="1388" xr:uid="{00000000-0005-0000-0000-00006B050000}"/>
    <cellStyle name="Accent6 8" xfId="1389" xr:uid="{00000000-0005-0000-0000-00006C050000}"/>
    <cellStyle name="Accent6 9" xfId="1390" xr:uid="{00000000-0005-0000-0000-00006D050000}"/>
    <cellStyle name="Accent6 9 2" xfId="1391" xr:uid="{00000000-0005-0000-0000-00006E050000}"/>
    <cellStyle name="Accent6 9 3" xfId="1392" xr:uid="{00000000-0005-0000-0000-00006F050000}"/>
    <cellStyle name="Bad" xfId="1393" builtinId="27" customBuiltin="1"/>
    <cellStyle name="Bad 10" xfId="1394" xr:uid="{00000000-0005-0000-0000-000071050000}"/>
    <cellStyle name="Bad 10 2" xfId="1395" xr:uid="{00000000-0005-0000-0000-000072050000}"/>
    <cellStyle name="Bad 10 3" xfId="1396" xr:uid="{00000000-0005-0000-0000-000073050000}"/>
    <cellStyle name="Bad 11" xfId="1397" xr:uid="{00000000-0005-0000-0000-000074050000}"/>
    <cellStyle name="Bad 12" xfId="1398" xr:uid="{00000000-0005-0000-0000-000075050000}"/>
    <cellStyle name="Bad 13" xfId="1399" xr:uid="{00000000-0005-0000-0000-000076050000}"/>
    <cellStyle name="Bad 14" xfId="1400" xr:uid="{00000000-0005-0000-0000-000077050000}"/>
    <cellStyle name="Bad 2" xfId="1401" xr:uid="{00000000-0005-0000-0000-000078050000}"/>
    <cellStyle name="Bad 2 2" xfId="1402" xr:uid="{00000000-0005-0000-0000-000079050000}"/>
    <cellStyle name="Bad 2 2 2" xfId="1403" xr:uid="{00000000-0005-0000-0000-00007A050000}"/>
    <cellStyle name="Bad 2 2 3" xfId="1404" xr:uid="{00000000-0005-0000-0000-00007B050000}"/>
    <cellStyle name="Bad 2 2 4" xfId="1405" xr:uid="{00000000-0005-0000-0000-00007C050000}"/>
    <cellStyle name="Bad 2 2 5" xfId="1406" xr:uid="{00000000-0005-0000-0000-00007D050000}"/>
    <cellStyle name="Bad 2 3" xfId="1407" xr:uid="{00000000-0005-0000-0000-00007E050000}"/>
    <cellStyle name="Bad 2 3 2" xfId="1408" xr:uid="{00000000-0005-0000-0000-00007F050000}"/>
    <cellStyle name="Bad 2 3 3" xfId="1409" xr:uid="{00000000-0005-0000-0000-000080050000}"/>
    <cellStyle name="Bad 2 4" xfId="1410" xr:uid="{00000000-0005-0000-0000-000081050000}"/>
    <cellStyle name="Bad 2 4 2" xfId="1411" xr:uid="{00000000-0005-0000-0000-000082050000}"/>
    <cellStyle name="Bad 2 5" xfId="1412" xr:uid="{00000000-0005-0000-0000-000083050000}"/>
    <cellStyle name="Bad 3" xfId="1413" xr:uid="{00000000-0005-0000-0000-000084050000}"/>
    <cellStyle name="Bad 3 2" xfId="1414" xr:uid="{00000000-0005-0000-0000-000085050000}"/>
    <cellStyle name="Bad 3 3" xfId="1415" xr:uid="{00000000-0005-0000-0000-000086050000}"/>
    <cellStyle name="Bad 3 4" xfId="1416" xr:uid="{00000000-0005-0000-0000-000087050000}"/>
    <cellStyle name="Bad 4" xfId="1417" xr:uid="{00000000-0005-0000-0000-000088050000}"/>
    <cellStyle name="Bad 4 2" xfId="1418" xr:uid="{00000000-0005-0000-0000-000089050000}"/>
    <cellStyle name="Bad 4 3" xfId="1419" xr:uid="{00000000-0005-0000-0000-00008A050000}"/>
    <cellStyle name="Bad 4 4" xfId="1420" xr:uid="{00000000-0005-0000-0000-00008B050000}"/>
    <cellStyle name="Bad 5" xfId="1421" xr:uid="{00000000-0005-0000-0000-00008C050000}"/>
    <cellStyle name="Bad 5 2" xfId="1422" xr:uid="{00000000-0005-0000-0000-00008D050000}"/>
    <cellStyle name="Bad 5 2 2" xfId="1423" xr:uid="{00000000-0005-0000-0000-00008E050000}"/>
    <cellStyle name="Bad 5 2 3" xfId="1424" xr:uid="{00000000-0005-0000-0000-00008F050000}"/>
    <cellStyle name="Bad 5 2 4" xfId="1425" xr:uid="{00000000-0005-0000-0000-000090050000}"/>
    <cellStyle name="Bad 5 3" xfId="1426" xr:uid="{00000000-0005-0000-0000-000091050000}"/>
    <cellStyle name="Bad 5 3 2" xfId="1427" xr:uid="{00000000-0005-0000-0000-000092050000}"/>
    <cellStyle name="Bad 5 3 3" xfId="1428" xr:uid="{00000000-0005-0000-0000-000093050000}"/>
    <cellStyle name="Bad 5 4" xfId="1429" xr:uid="{00000000-0005-0000-0000-000094050000}"/>
    <cellStyle name="Bad 5 4 2" xfId="1430" xr:uid="{00000000-0005-0000-0000-000095050000}"/>
    <cellStyle name="Bad 5 4 3" xfId="1431" xr:uid="{00000000-0005-0000-0000-000096050000}"/>
    <cellStyle name="Bad 6" xfId="1432" xr:uid="{00000000-0005-0000-0000-000097050000}"/>
    <cellStyle name="Bad 6 2" xfId="1433" xr:uid="{00000000-0005-0000-0000-000098050000}"/>
    <cellStyle name="Bad 6 3" xfId="1434" xr:uid="{00000000-0005-0000-0000-000099050000}"/>
    <cellStyle name="Bad 7" xfId="1435" xr:uid="{00000000-0005-0000-0000-00009A050000}"/>
    <cellStyle name="Bad 7 2" xfId="1436" xr:uid="{00000000-0005-0000-0000-00009B050000}"/>
    <cellStyle name="Bad 8" xfId="1437" xr:uid="{00000000-0005-0000-0000-00009C050000}"/>
    <cellStyle name="Bad 9" xfId="1438" xr:uid="{00000000-0005-0000-0000-00009D050000}"/>
    <cellStyle name="Bad 9 2" xfId="1439" xr:uid="{00000000-0005-0000-0000-00009E050000}"/>
    <cellStyle name="Bad 9 3" xfId="1440" xr:uid="{00000000-0005-0000-0000-00009F050000}"/>
    <cellStyle name="Calculation" xfId="1441" builtinId="22" customBuiltin="1"/>
    <cellStyle name="Calculation 10" xfId="1442" xr:uid="{00000000-0005-0000-0000-0000A1050000}"/>
    <cellStyle name="Calculation 10 2" xfId="1443" xr:uid="{00000000-0005-0000-0000-0000A2050000}"/>
    <cellStyle name="Calculation 10 3" xfId="1444" xr:uid="{00000000-0005-0000-0000-0000A3050000}"/>
    <cellStyle name="Calculation 11" xfId="1445" xr:uid="{00000000-0005-0000-0000-0000A4050000}"/>
    <cellStyle name="Calculation 12" xfId="1446" xr:uid="{00000000-0005-0000-0000-0000A5050000}"/>
    <cellStyle name="Calculation 13" xfId="1447" xr:uid="{00000000-0005-0000-0000-0000A6050000}"/>
    <cellStyle name="Calculation 14" xfId="1448" xr:uid="{00000000-0005-0000-0000-0000A7050000}"/>
    <cellStyle name="Calculation 2" xfId="1449" xr:uid="{00000000-0005-0000-0000-0000A8050000}"/>
    <cellStyle name="Calculation 2 2" xfId="1450" xr:uid="{00000000-0005-0000-0000-0000A9050000}"/>
    <cellStyle name="Calculation 2 2 2" xfId="1451" xr:uid="{00000000-0005-0000-0000-0000AA050000}"/>
    <cellStyle name="Calculation 2 2 3" xfId="1452" xr:uid="{00000000-0005-0000-0000-0000AB050000}"/>
    <cellStyle name="Calculation 2 2 4" xfId="1453" xr:uid="{00000000-0005-0000-0000-0000AC050000}"/>
    <cellStyle name="Calculation 2 2 5" xfId="1454" xr:uid="{00000000-0005-0000-0000-0000AD050000}"/>
    <cellStyle name="Calculation 2 3" xfId="1455" xr:uid="{00000000-0005-0000-0000-0000AE050000}"/>
    <cellStyle name="Calculation 2 3 2" xfId="1456" xr:uid="{00000000-0005-0000-0000-0000AF050000}"/>
    <cellStyle name="Calculation 2 3 3" xfId="1457" xr:uid="{00000000-0005-0000-0000-0000B0050000}"/>
    <cellStyle name="Calculation 2 4" xfId="1458" xr:uid="{00000000-0005-0000-0000-0000B1050000}"/>
    <cellStyle name="Calculation 2 4 2" xfId="1459" xr:uid="{00000000-0005-0000-0000-0000B2050000}"/>
    <cellStyle name="Calculation 2 5" xfId="1460" xr:uid="{00000000-0005-0000-0000-0000B3050000}"/>
    <cellStyle name="Calculation 3" xfId="1461" xr:uid="{00000000-0005-0000-0000-0000B4050000}"/>
    <cellStyle name="Calculation 3 2" xfId="1462" xr:uid="{00000000-0005-0000-0000-0000B5050000}"/>
    <cellStyle name="Calculation 3 3" xfId="1463" xr:uid="{00000000-0005-0000-0000-0000B6050000}"/>
    <cellStyle name="Calculation 3 4" xfId="1464" xr:uid="{00000000-0005-0000-0000-0000B7050000}"/>
    <cellStyle name="Calculation 4" xfId="1465" xr:uid="{00000000-0005-0000-0000-0000B8050000}"/>
    <cellStyle name="Calculation 4 2" xfId="1466" xr:uid="{00000000-0005-0000-0000-0000B9050000}"/>
    <cellStyle name="Calculation 4 3" xfId="1467" xr:uid="{00000000-0005-0000-0000-0000BA050000}"/>
    <cellStyle name="Calculation 4 4" xfId="1468" xr:uid="{00000000-0005-0000-0000-0000BB050000}"/>
    <cellStyle name="Calculation 5" xfId="1469" xr:uid="{00000000-0005-0000-0000-0000BC050000}"/>
    <cellStyle name="Calculation 5 2" xfId="1470" xr:uid="{00000000-0005-0000-0000-0000BD050000}"/>
    <cellStyle name="Calculation 5 2 2" xfId="1471" xr:uid="{00000000-0005-0000-0000-0000BE050000}"/>
    <cellStyle name="Calculation 5 2 3" xfId="1472" xr:uid="{00000000-0005-0000-0000-0000BF050000}"/>
    <cellStyle name="Calculation 5 2 4" xfId="1473" xr:uid="{00000000-0005-0000-0000-0000C0050000}"/>
    <cellStyle name="Calculation 5 3" xfId="1474" xr:uid="{00000000-0005-0000-0000-0000C1050000}"/>
    <cellStyle name="Calculation 5 3 2" xfId="1475" xr:uid="{00000000-0005-0000-0000-0000C2050000}"/>
    <cellStyle name="Calculation 5 3 3" xfId="1476" xr:uid="{00000000-0005-0000-0000-0000C3050000}"/>
    <cellStyle name="Calculation 5 4" xfId="1477" xr:uid="{00000000-0005-0000-0000-0000C4050000}"/>
    <cellStyle name="Calculation 5 4 2" xfId="1478" xr:uid="{00000000-0005-0000-0000-0000C5050000}"/>
    <cellStyle name="Calculation 5 4 3" xfId="1479" xr:uid="{00000000-0005-0000-0000-0000C6050000}"/>
    <cellStyle name="Calculation 6" xfId="1480" xr:uid="{00000000-0005-0000-0000-0000C7050000}"/>
    <cellStyle name="Calculation 6 2" xfId="1481" xr:uid="{00000000-0005-0000-0000-0000C8050000}"/>
    <cellStyle name="Calculation 6 3" xfId="1482" xr:uid="{00000000-0005-0000-0000-0000C9050000}"/>
    <cellStyle name="Calculation 7" xfId="1483" xr:uid="{00000000-0005-0000-0000-0000CA050000}"/>
    <cellStyle name="Calculation 7 2" xfId="1484" xr:uid="{00000000-0005-0000-0000-0000CB050000}"/>
    <cellStyle name="Calculation 8" xfId="1485" xr:uid="{00000000-0005-0000-0000-0000CC050000}"/>
    <cellStyle name="Calculation 9" xfId="1486" xr:uid="{00000000-0005-0000-0000-0000CD050000}"/>
    <cellStyle name="Calculation 9 2" xfId="1487" xr:uid="{00000000-0005-0000-0000-0000CE050000}"/>
    <cellStyle name="Calculation 9 3" xfId="1488" xr:uid="{00000000-0005-0000-0000-0000CF050000}"/>
    <cellStyle name="Check Cell" xfId="1489" builtinId="23" customBuiltin="1"/>
    <cellStyle name="Check Cell 10" xfId="1490" xr:uid="{00000000-0005-0000-0000-0000D1050000}"/>
    <cellStyle name="Check Cell 10 2" xfId="1491" xr:uid="{00000000-0005-0000-0000-0000D2050000}"/>
    <cellStyle name="Check Cell 10 3" xfId="1492" xr:uid="{00000000-0005-0000-0000-0000D3050000}"/>
    <cellStyle name="Check Cell 11" xfId="1493" xr:uid="{00000000-0005-0000-0000-0000D4050000}"/>
    <cellStyle name="Check Cell 12" xfId="1494" xr:uid="{00000000-0005-0000-0000-0000D5050000}"/>
    <cellStyle name="Check Cell 13" xfId="1495" xr:uid="{00000000-0005-0000-0000-0000D6050000}"/>
    <cellStyle name="Check Cell 14" xfId="1496" xr:uid="{00000000-0005-0000-0000-0000D7050000}"/>
    <cellStyle name="Check Cell 2" xfId="1497" xr:uid="{00000000-0005-0000-0000-0000D8050000}"/>
    <cellStyle name="Check Cell 2 2" xfId="1498" xr:uid="{00000000-0005-0000-0000-0000D9050000}"/>
    <cellStyle name="Check Cell 2 2 2" xfId="1499" xr:uid="{00000000-0005-0000-0000-0000DA050000}"/>
    <cellStyle name="Check Cell 2 2 3" xfId="1500" xr:uid="{00000000-0005-0000-0000-0000DB050000}"/>
    <cellStyle name="Check Cell 2 2 4" xfId="1501" xr:uid="{00000000-0005-0000-0000-0000DC050000}"/>
    <cellStyle name="Check Cell 2 2 5" xfId="1502" xr:uid="{00000000-0005-0000-0000-0000DD050000}"/>
    <cellStyle name="Check Cell 2 3" xfId="1503" xr:uid="{00000000-0005-0000-0000-0000DE050000}"/>
    <cellStyle name="Check Cell 2 3 2" xfId="1504" xr:uid="{00000000-0005-0000-0000-0000DF050000}"/>
    <cellStyle name="Check Cell 2 3 3" xfId="1505" xr:uid="{00000000-0005-0000-0000-0000E0050000}"/>
    <cellStyle name="Check Cell 2 4" xfId="1506" xr:uid="{00000000-0005-0000-0000-0000E1050000}"/>
    <cellStyle name="Check Cell 2 4 2" xfId="1507" xr:uid="{00000000-0005-0000-0000-0000E2050000}"/>
    <cellStyle name="Check Cell 2 5" xfId="1508" xr:uid="{00000000-0005-0000-0000-0000E3050000}"/>
    <cellStyle name="Check Cell 3" xfId="1509" xr:uid="{00000000-0005-0000-0000-0000E4050000}"/>
    <cellStyle name="Check Cell 3 2" xfId="1510" xr:uid="{00000000-0005-0000-0000-0000E5050000}"/>
    <cellStyle name="Check Cell 3 3" xfId="1511" xr:uid="{00000000-0005-0000-0000-0000E6050000}"/>
    <cellStyle name="Check Cell 3 4" xfId="1512" xr:uid="{00000000-0005-0000-0000-0000E7050000}"/>
    <cellStyle name="Check Cell 4" xfId="1513" xr:uid="{00000000-0005-0000-0000-0000E8050000}"/>
    <cellStyle name="Check Cell 4 2" xfId="1514" xr:uid="{00000000-0005-0000-0000-0000E9050000}"/>
    <cellStyle name="Check Cell 4 3" xfId="1515" xr:uid="{00000000-0005-0000-0000-0000EA050000}"/>
    <cellStyle name="Check Cell 4 4" xfId="1516" xr:uid="{00000000-0005-0000-0000-0000EB050000}"/>
    <cellStyle name="Check Cell 5" xfId="1517" xr:uid="{00000000-0005-0000-0000-0000EC050000}"/>
    <cellStyle name="Check Cell 5 2" xfId="1518" xr:uid="{00000000-0005-0000-0000-0000ED050000}"/>
    <cellStyle name="Check Cell 5 2 2" xfId="1519" xr:uid="{00000000-0005-0000-0000-0000EE050000}"/>
    <cellStyle name="Check Cell 5 2 3" xfId="1520" xr:uid="{00000000-0005-0000-0000-0000EF050000}"/>
    <cellStyle name="Check Cell 5 2 4" xfId="1521" xr:uid="{00000000-0005-0000-0000-0000F0050000}"/>
    <cellStyle name="Check Cell 5 3" xfId="1522" xr:uid="{00000000-0005-0000-0000-0000F1050000}"/>
    <cellStyle name="Check Cell 5 3 2" xfId="1523" xr:uid="{00000000-0005-0000-0000-0000F2050000}"/>
    <cellStyle name="Check Cell 5 3 3" xfId="1524" xr:uid="{00000000-0005-0000-0000-0000F3050000}"/>
    <cellStyle name="Check Cell 5 4" xfId="1525" xr:uid="{00000000-0005-0000-0000-0000F4050000}"/>
    <cellStyle name="Check Cell 5 4 2" xfId="1526" xr:uid="{00000000-0005-0000-0000-0000F5050000}"/>
    <cellStyle name="Check Cell 5 4 3" xfId="1527" xr:uid="{00000000-0005-0000-0000-0000F6050000}"/>
    <cellStyle name="Check Cell 6" xfId="1528" xr:uid="{00000000-0005-0000-0000-0000F7050000}"/>
    <cellStyle name="Check Cell 6 2" xfId="1529" xr:uid="{00000000-0005-0000-0000-0000F8050000}"/>
    <cellStyle name="Check Cell 6 3" xfId="1530" xr:uid="{00000000-0005-0000-0000-0000F9050000}"/>
    <cellStyle name="Check Cell 7" xfId="1531" xr:uid="{00000000-0005-0000-0000-0000FA050000}"/>
    <cellStyle name="Check Cell 7 2" xfId="1532" xr:uid="{00000000-0005-0000-0000-0000FB050000}"/>
    <cellStyle name="Check Cell 8" xfId="1533" xr:uid="{00000000-0005-0000-0000-0000FC050000}"/>
    <cellStyle name="Check Cell 9" xfId="1534" xr:uid="{00000000-0005-0000-0000-0000FD050000}"/>
    <cellStyle name="Check Cell 9 2" xfId="1535" xr:uid="{00000000-0005-0000-0000-0000FE050000}"/>
    <cellStyle name="Check Cell 9 3" xfId="1536" xr:uid="{00000000-0005-0000-0000-0000FF050000}"/>
    <cellStyle name="Comma" xfId="1537" builtinId="3"/>
    <cellStyle name="Comma 10" xfId="1538" xr:uid="{00000000-0005-0000-0000-000001060000}"/>
    <cellStyle name="Comma 11" xfId="1539" xr:uid="{00000000-0005-0000-0000-000002060000}"/>
    <cellStyle name="Comma 12" xfId="1540" xr:uid="{00000000-0005-0000-0000-000003060000}"/>
    <cellStyle name="Comma 13" xfId="1541" xr:uid="{00000000-0005-0000-0000-000004060000}"/>
    <cellStyle name="Comma 14" xfId="1542" xr:uid="{00000000-0005-0000-0000-000005060000}"/>
    <cellStyle name="Comma 15" xfId="1543" xr:uid="{00000000-0005-0000-0000-000006060000}"/>
    <cellStyle name="Comma 16" xfId="1544" xr:uid="{00000000-0005-0000-0000-000007060000}"/>
    <cellStyle name="Comma 2" xfId="1545" xr:uid="{00000000-0005-0000-0000-000008060000}"/>
    <cellStyle name="Comma 2 2" xfId="1546" xr:uid="{00000000-0005-0000-0000-000009060000}"/>
    <cellStyle name="Comma 3" xfId="1547" xr:uid="{00000000-0005-0000-0000-00000A060000}"/>
    <cellStyle name="Comma 3 2" xfId="1548" xr:uid="{00000000-0005-0000-0000-00000B060000}"/>
    <cellStyle name="Comma 4" xfId="1549" xr:uid="{00000000-0005-0000-0000-00000C060000}"/>
    <cellStyle name="Comma 5" xfId="1550" xr:uid="{00000000-0005-0000-0000-00000D060000}"/>
    <cellStyle name="Comma 5 2" xfId="1551" xr:uid="{00000000-0005-0000-0000-00000E060000}"/>
    <cellStyle name="Comma 5 3" xfId="1552" xr:uid="{00000000-0005-0000-0000-00000F060000}"/>
    <cellStyle name="Comma 6" xfId="1553" xr:uid="{00000000-0005-0000-0000-000010060000}"/>
    <cellStyle name="Comma 6 10" xfId="1554" xr:uid="{00000000-0005-0000-0000-000011060000}"/>
    <cellStyle name="Comma 6 2" xfId="1555" xr:uid="{00000000-0005-0000-0000-000012060000}"/>
    <cellStyle name="Comma 6 2 2" xfId="1556" xr:uid="{00000000-0005-0000-0000-000013060000}"/>
    <cellStyle name="Comma 6 2 2 2" xfId="1557" xr:uid="{00000000-0005-0000-0000-000014060000}"/>
    <cellStyle name="Comma 6 2 2 2 2" xfId="1558" xr:uid="{00000000-0005-0000-0000-000015060000}"/>
    <cellStyle name="Comma 6 2 2 2 2 2" xfId="1559" xr:uid="{00000000-0005-0000-0000-000016060000}"/>
    <cellStyle name="Comma 6 2 2 2 3" xfId="1560" xr:uid="{00000000-0005-0000-0000-000017060000}"/>
    <cellStyle name="Comma 6 2 2 2 3 2" xfId="1561" xr:uid="{00000000-0005-0000-0000-000018060000}"/>
    <cellStyle name="Comma 6 2 2 2 4" xfId="1562" xr:uid="{00000000-0005-0000-0000-000019060000}"/>
    <cellStyle name="Comma 6 2 2 3" xfId="1563" xr:uid="{00000000-0005-0000-0000-00001A060000}"/>
    <cellStyle name="Comma 6 2 2 3 2" xfId="1564" xr:uid="{00000000-0005-0000-0000-00001B060000}"/>
    <cellStyle name="Comma 6 2 2 3 2 2" xfId="1565" xr:uid="{00000000-0005-0000-0000-00001C060000}"/>
    <cellStyle name="Comma 6 2 2 3 3" xfId="1566" xr:uid="{00000000-0005-0000-0000-00001D060000}"/>
    <cellStyle name="Comma 6 2 2 4" xfId="1567" xr:uid="{00000000-0005-0000-0000-00001E060000}"/>
    <cellStyle name="Comma 6 2 2 4 2" xfId="1568" xr:uid="{00000000-0005-0000-0000-00001F060000}"/>
    <cellStyle name="Comma 6 2 2 5" xfId="1569" xr:uid="{00000000-0005-0000-0000-000020060000}"/>
    <cellStyle name="Comma 6 2 2 5 2" xfId="1570" xr:uid="{00000000-0005-0000-0000-000021060000}"/>
    <cellStyle name="Comma 6 2 2 6" xfId="1571" xr:uid="{00000000-0005-0000-0000-000022060000}"/>
    <cellStyle name="Comma 6 2 3" xfId="1572" xr:uid="{00000000-0005-0000-0000-000023060000}"/>
    <cellStyle name="Comma 6 2 3 2" xfId="1573" xr:uid="{00000000-0005-0000-0000-000024060000}"/>
    <cellStyle name="Comma 6 2 3 2 2" xfId="1574" xr:uid="{00000000-0005-0000-0000-000025060000}"/>
    <cellStyle name="Comma 6 2 3 2 2 2" xfId="1575" xr:uid="{00000000-0005-0000-0000-000026060000}"/>
    <cellStyle name="Comma 6 2 3 2 3" xfId="1576" xr:uid="{00000000-0005-0000-0000-000027060000}"/>
    <cellStyle name="Comma 6 2 3 2 3 2" xfId="1577" xr:uid="{00000000-0005-0000-0000-000028060000}"/>
    <cellStyle name="Comma 6 2 3 2 4" xfId="1578" xr:uid="{00000000-0005-0000-0000-000029060000}"/>
    <cellStyle name="Comma 6 2 3 3" xfId="1579" xr:uid="{00000000-0005-0000-0000-00002A060000}"/>
    <cellStyle name="Comma 6 2 3 3 2" xfId="1580" xr:uid="{00000000-0005-0000-0000-00002B060000}"/>
    <cellStyle name="Comma 6 2 3 3 2 2" xfId="1581" xr:uid="{00000000-0005-0000-0000-00002C060000}"/>
    <cellStyle name="Comma 6 2 3 3 3" xfId="1582" xr:uid="{00000000-0005-0000-0000-00002D060000}"/>
    <cellStyle name="Comma 6 2 3 4" xfId="1583" xr:uid="{00000000-0005-0000-0000-00002E060000}"/>
    <cellStyle name="Comma 6 2 3 4 2" xfId="1584" xr:uid="{00000000-0005-0000-0000-00002F060000}"/>
    <cellStyle name="Comma 6 2 3 5" xfId="1585" xr:uid="{00000000-0005-0000-0000-000030060000}"/>
    <cellStyle name="Comma 6 2 3 5 2" xfId="1586" xr:uid="{00000000-0005-0000-0000-000031060000}"/>
    <cellStyle name="Comma 6 2 3 6" xfId="1587" xr:uid="{00000000-0005-0000-0000-000032060000}"/>
    <cellStyle name="Comma 6 2 4" xfId="1588" xr:uid="{00000000-0005-0000-0000-000033060000}"/>
    <cellStyle name="Comma 6 2 4 2" xfId="1589" xr:uid="{00000000-0005-0000-0000-000034060000}"/>
    <cellStyle name="Comma 6 2 4 2 2" xfId="1590" xr:uid="{00000000-0005-0000-0000-000035060000}"/>
    <cellStyle name="Comma 6 2 4 3" xfId="1591" xr:uid="{00000000-0005-0000-0000-000036060000}"/>
    <cellStyle name="Comma 6 2 4 3 2" xfId="1592" xr:uid="{00000000-0005-0000-0000-000037060000}"/>
    <cellStyle name="Comma 6 2 4 4" xfId="1593" xr:uid="{00000000-0005-0000-0000-000038060000}"/>
    <cellStyle name="Comma 6 2 5" xfId="1594" xr:uid="{00000000-0005-0000-0000-000039060000}"/>
    <cellStyle name="Comma 6 2 5 2" xfId="1595" xr:uid="{00000000-0005-0000-0000-00003A060000}"/>
    <cellStyle name="Comma 6 2 5 2 2" xfId="1596" xr:uid="{00000000-0005-0000-0000-00003B060000}"/>
    <cellStyle name="Comma 6 2 5 3" xfId="1597" xr:uid="{00000000-0005-0000-0000-00003C060000}"/>
    <cellStyle name="Comma 6 2 6" xfId="1598" xr:uid="{00000000-0005-0000-0000-00003D060000}"/>
    <cellStyle name="Comma 6 2 6 2" xfId="1599" xr:uid="{00000000-0005-0000-0000-00003E060000}"/>
    <cellStyle name="Comma 6 2 7" xfId="1600" xr:uid="{00000000-0005-0000-0000-00003F060000}"/>
    <cellStyle name="Comma 6 2 7 2" xfId="1601" xr:uid="{00000000-0005-0000-0000-000040060000}"/>
    <cellStyle name="Comma 6 2 8" xfId="1602" xr:uid="{00000000-0005-0000-0000-000041060000}"/>
    <cellStyle name="Comma 6 3" xfId="1603" xr:uid="{00000000-0005-0000-0000-000042060000}"/>
    <cellStyle name="Comma 6 4" xfId="1604" xr:uid="{00000000-0005-0000-0000-000043060000}"/>
    <cellStyle name="Comma 6 4 2" xfId="1605" xr:uid="{00000000-0005-0000-0000-000044060000}"/>
    <cellStyle name="Comma 6 4 2 2" xfId="1606" xr:uid="{00000000-0005-0000-0000-000045060000}"/>
    <cellStyle name="Comma 6 4 2 2 2" xfId="1607" xr:uid="{00000000-0005-0000-0000-000046060000}"/>
    <cellStyle name="Comma 6 4 2 3" xfId="1608" xr:uid="{00000000-0005-0000-0000-000047060000}"/>
    <cellStyle name="Comma 6 4 2 3 2" xfId="1609" xr:uid="{00000000-0005-0000-0000-000048060000}"/>
    <cellStyle name="Comma 6 4 2 4" xfId="1610" xr:uid="{00000000-0005-0000-0000-000049060000}"/>
    <cellStyle name="Comma 6 4 3" xfId="1611" xr:uid="{00000000-0005-0000-0000-00004A060000}"/>
    <cellStyle name="Comma 6 4 3 2" xfId="1612" xr:uid="{00000000-0005-0000-0000-00004B060000}"/>
    <cellStyle name="Comma 6 4 3 2 2" xfId="1613" xr:uid="{00000000-0005-0000-0000-00004C060000}"/>
    <cellStyle name="Comma 6 4 3 3" xfId="1614" xr:uid="{00000000-0005-0000-0000-00004D060000}"/>
    <cellStyle name="Comma 6 4 4" xfId="1615" xr:uid="{00000000-0005-0000-0000-00004E060000}"/>
    <cellStyle name="Comma 6 4 4 2" xfId="1616" xr:uid="{00000000-0005-0000-0000-00004F060000}"/>
    <cellStyle name="Comma 6 4 5" xfId="1617" xr:uid="{00000000-0005-0000-0000-000050060000}"/>
    <cellStyle name="Comma 6 4 5 2" xfId="1618" xr:uid="{00000000-0005-0000-0000-000051060000}"/>
    <cellStyle name="Comma 6 4 6" xfId="1619" xr:uid="{00000000-0005-0000-0000-000052060000}"/>
    <cellStyle name="Comma 6 5" xfId="1620" xr:uid="{00000000-0005-0000-0000-000053060000}"/>
    <cellStyle name="Comma 6 5 2" xfId="1621" xr:uid="{00000000-0005-0000-0000-000054060000}"/>
    <cellStyle name="Comma 6 5 2 2" xfId="1622" xr:uid="{00000000-0005-0000-0000-000055060000}"/>
    <cellStyle name="Comma 6 5 2 2 2" xfId="1623" xr:uid="{00000000-0005-0000-0000-000056060000}"/>
    <cellStyle name="Comma 6 5 2 3" xfId="1624" xr:uid="{00000000-0005-0000-0000-000057060000}"/>
    <cellStyle name="Comma 6 5 2 3 2" xfId="1625" xr:uid="{00000000-0005-0000-0000-000058060000}"/>
    <cellStyle name="Comma 6 5 2 4" xfId="1626" xr:uid="{00000000-0005-0000-0000-000059060000}"/>
    <cellStyle name="Comma 6 5 3" xfId="1627" xr:uid="{00000000-0005-0000-0000-00005A060000}"/>
    <cellStyle name="Comma 6 5 3 2" xfId="1628" xr:uid="{00000000-0005-0000-0000-00005B060000}"/>
    <cellStyle name="Comma 6 5 3 2 2" xfId="1629" xr:uid="{00000000-0005-0000-0000-00005C060000}"/>
    <cellStyle name="Comma 6 5 3 3" xfId="1630" xr:uid="{00000000-0005-0000-0000-00005D060000}"/>
    <cellStyle name="Comma 6 5 4" xfId="1631" xr:uid="{00000000-0005-0000-0000-00005E060000}"/>
    <cellStyle name="Comma 6 5 4 2" xfId="1632" xr:uid="{00000000-0005-0000-0000-00005F060000}"/>
    <cellStyle name="Comma 6 5 5" xfId="1633" xr:uid="{00000000-0005-0000-0000-000060060000}"/>
    <cellStyle name="Comma 6 5 5 2" xfId="1634" xr:uid="{00000000-0005-0000-0000-000061060000}"/>
    <cellStyle name="Comma 6 5 6" xfId="1635" xr:uid="{00000000-0005-0000-0000-000062060000}"/>
    <cellStyle name="Comma 6 6" xfId="1636" xr:uid="{00000000-0005-0000-0000-000063060000}"/>
    <cellStyle name="Comma 6 6 2" xfId="1637" xr:uid="{00000000-0005-0000-0000-000064060000}"/>
    <cellStyle name="Comma 6 6 2 2" xfId="1638" xr:uid="{00000000-0005-0000-0000-000065060000}"/>
    <cellStyle name="Comma 6 6 3" xfId="1639" xr:uid="{00000000-0005-0000-0000-000066060000}"/>
    <cellStyle name="Comma 6 6 3 2" xfId="1640" xr:uid="{00000000-0005-0000-0000-000067060000}"/>
    <cellStyle name="Comma 6 6 4" xfId="1641" xr:uid="{00000000-0005-0000-0000-000068060000}"/>
    <cellStyle name="Comma 6 7" xfId="1642" xr:uid="{00000000-0005-0000-0000-000069060000}"/>
    <cellStyle name="Comma 6 7 2" xfId="1643" xr:uid="{00000000-0005-0000-0000-00006A060000}"/>
    <cellStyle name="Comma 6 7 2 2" xfId="1644" xr:uid="{00000000-0005-0000-0000-00006B060000}"/>
    <cellStyle name="Comma 6 7 3" xfId="1645" xr:uid="{00000000-0005-0000-0000-00006C060000}"/>
    <cellStyle name="Comma 6 7 3 2" xfId="1646" xr:uid="{00000000-0005-0000-0000-00006D060000}"/>
    <cellStyle name="Comma 6 7 4" xfId="1647" xr:uid="{00000000-0005-0000-0000-00006E060000}"/>
    <cellStyle name="Comma 6 8" xfId="1648" xr:uid="{00000000-0005-0000-0000-00006F060000}"/>
    <cellStyle name="Comma 6 9" xfId="1649" xr:uid="{00000000-0005-0000-0000-000070060000}"/>
    <cellStyle name="Comma 7" xfId="1650" xr:uid="{00000000-0005-0000-0000-000071060000}"/>
    <cellStyle name="Comma 7 2" xfId="1651" xr:uid="{00000000-0005-0000-0000-000072060000}"/>
    <cellStyle name="Comma 7 3" xfId="1652" xr:uid="{00000000-0005-0000-0000-000073060000}"/>
    <cellStyle name="Comma 8" xfId="1653" xr:uid="{00000000-0005-0000-0000-000074060000}"/>
    <cellStyle name="Comma 9" xfId="1654" xr:uid="{00000000-0005-0000-0000-000075060000}"/>
    <cellStyle name="Currency" xfId="1655" builtinId="4"/>
    <cellStyle name="Currency 10" xfId="1656" xr:uid="{00000000-0005-0000-0000-000077060000}"/>
    <cellStyle name="Currency 11" xfId="1657" xr:uid="{00000000-0005-0000-0000-000078060000}"/>
    <cellStyle name="Currency 12" xfId="1658" xr:uid="{00000000-0005-0000-0000-000079060000}"/>
    <cellStyle name="Currency 13" xfId="1659" xr:uid="{00000000-0005-0000-0000-00007A060000}"/>
    <cellStyle name="Currency 14" xfId="1660" xr:uid="{00000000-0005-0000-0000-00007B060000}"/>
    <cellStyle name="Currency 2" xfId="1661" xr:uid="{00000000-0005-0000-0000-00007C060000}"/>
    <cellStyle name="Currency 2 2" xfId="1662" xr:uid="{00000000-0005-0000-0000-00007D060000}"/>
    <cellStyle name="Currency 3" xfId="1663" xr:uid="{00000000-0005-0000-0000-00007E060000}"/>
    <cellStyle name="Currency 3 2" xfId="1664" xr:uid="{00000000-0005-0000-0000-00007F060000}"/>
    <cellStyle name="Currency 4" xfId="1665" xr:uid="{00000000-0005-0000-0000-000080060000}"/>
    <cellStyle name="Currency 5" xfId="1666" xr:uid="{00000000-0005-0000-0000-000081060000}"/>
    <cellStyle name="Currency 6" xfId="1667" xr:uid="{00000000-0005-0000-0000-000082060000}"/>
    <cellStyle name="Currency 7" xfId="1668" xr:uid="{00000000-0005-0000-0000-000083060000}"/>
    <cellStyle name="Currency 8" xfId="1669" xr:uid="{00000000-0005-0000-0000-000084060000}"/>
    <cellStyle name="Currency 9" xfId="1670" xr:uid="{00000000-0005-0000-0000-000085060000}"/>
    <cellStyle name="Explanatory Text" xfId="1671" builtinId="53" customBuiltin="1"/>
    <cellStyle name="Explanatory Text 10" xfId="1672" xr:uid="{00000000-0005-0000-0000-000087060000}"/>
    <cellStyle name="Explanatory Text 10 2" xfId="1673" xr:uid="{00000000-0005-0000-0000-000088060000}"/>
    <cellStyle name="Explanatory Text 10 3" xfId="1674" xr:uid="{00000000-0005-0000-0000-000089060000}"/>
    <cellStyle name="Explanatory Text 11" xfId="1675" xr:uid="{00000000-0005-0000-0000-00008A060000}"/>
    <cellStyle name="Explanatory Text 12" xfId="1676" xr:uid="{00000000-0005-0000-0000-00008B060000}"/>
    <cellStyle name="Explanatory Text 13" xfId="1677" xr:uid="{00000000-0005-0000-0000-00008C060000}"/>
    <cellStyle name="Explanatory Text 14" xfId="1678" xr:uid="{00000000-0005-0000-0000-00008D060000}"/>
    <cellStyle name="Explanatory Text 2" xfId="1679" xr:uid="{00000000-0005-0000-0000-00008E060000}"/>
    <cellStyle name="Explanatory Text 2 2" xfId="1680" xr:uid="{00000000-0005-0000-0000-00008F060000}"/>
    <cellStyle name="Explanatory Text 2 2 2" xfId="1681" xr:uid="{00000000-0005-0000-0000-000090060000}"/>
    <cellStyle name="Explanatory Text 2 2 3" xfId="1682" xr:uid="{00000000-0005-0000-0000-000091060000}"/>
    <cellStyle name="Explanatory Text 2 2 4" xfId="1683" xr:uid="{00000000-0005-0000-0000-000092060000}"/>
    <cellStyle name="Explanatory Text 2 2 5" xfId="1684" xr:uid="{00000000-0005-0000-0000-000093060000}"/>
    <cellStyle name="Explanatory Text 2 3" xfId="1685" xr:uid="{00000000-0005-0000-0000-000094060000}"/>
    <cellStyle name="Explanatory Text 2 3 2" xfId="1686" xr:uid="{00000000-0005-0000-0000-000095060000}"/>
    <cellStyle name="Explanatory Text 2 3 3" xfId="1687" xr:uid="{00000000-0005-0000-0000-000096060000}"/>
    <cellStyle name="Explanatory Text 2 4" xfId="1688" xr:uid="{00000000-0005-0000-0000-000097060000}"/>
    <cellStyle name="Explanatory Text 2 4 2" xfId="1689" xr:uid="{00000000-0005-0000-0000-000098060000}"/>
    <cellStyle name="Explanatory Text 2 5" xfId="1690" xr:uid="{00000000-0005-0000-0000-000099060000}"/>
    <cellStyle name="Explanatory Text 3" xfId="1691" xr:uid="{00000000-0005-0000-0000-00009A060000}"/>
    <cellStyle name="Explanatory Text 3 2" xfId="1692" xr:uid="{00000000-0005-0000-0000-00009B060000}"/>
    <cellStyle name="Explanatory Text 3 3" xfId="1693" xr:uid="{00000000-0005-0000-0000-00009C060000}"/>
    <cellStyle name="Explanatory Text 3 4" xfId="1694" xr:uid="{00000000-0005-0000-0000-00009D060000}"/>
    <cellStyle name="Explanatory Text 4" xfId="1695" xr:uid="{00000000-0005-0000-0000-00009E060000}"/>
    <cellStyle name="Explanatory Text 4 2" xfId="1696" xr:uid="{00000000-0005-0000-0000-00009F060000}"/>
    <cellStyle name="Explanatory Text 4 3" xfId="1697" xr:uid="{00000000-0005-0000-0000-0000A0060000}"/>
    <cellStyle name="Explanatory Text 4 4" xfId="1698" xr:uid="{00000000-0005-0000-0000-0000A1060000}"/>
    <cellStyle name="Explanatory Text 5" xfId="1699" xr:uid="{00000000-0005-0000-0000-0000A2060000}"/>
    <cellStyle name="Explanatory Text 5 2" xfId="1700" xr:uid="{00000000-0005-0000-0000-0000A3060000}"/>
    <cellStyle name="Explanatory Text 5 2 2" xfId="1701" xr:uid="{00000000-0005-0000-0000-0000A4060000}"/>
    <cellStyle name="Explanatory Text 5 2 3" xfId="1702" xr:uid="{00000000-0005-0000-0000-0000A5060000}"/>
    <cellStyle name="Explanatory Text 5 2 4" xfId="1703" xr:uid="{00000000-0005-0000-0000-0000A6060000}"/>
    <cellStyle name="Explanatory Text 5 3" xfId="1704" xr:uid="{00000000-0005-0000-0000-0000A7060000}"/>
    <cellStyle name="Explanatory Text 5 3 2" xfId="1705" xr:uid="{00000000-0005-0000-0000-0000A8060000}"/>
    <cellStyle name="Explanatory Text 5 3 3" xfId="1706" xr:uid="{00000000-0005-0000-0000-0000A9060000}"/>
    <cellStyle name="Explanatory Text 5 4" xfId="1707" xr:uid="{00000000-0005-0000-0000-0000AA060000}"/>
    <cellStyle name="Explanatory Text 5 4 2" xfId="1708" xr:uid="{00000000-0005-0000-0000-0000AB060000}"/>
    <cellStyle name="Explanatory Text 5 4 3" xfId="1709" xr:uid="{00000000-0005-0000-0000-0000AC060000}"/>
    <cellStyle name="Explanatory Text 6" xfId="1710" xr:uid="{00000000-0005-0000-0000-0000AD060000}"/>
    <cellStyle name="Explanatory Text 6 2" xfId="1711" xr:uid="{00000000-0005-0000-0000-0000AE060000}"/>
    <cellStyle name="Explanatory Text 6 3" xfId="1712" xr:uid="{00000000-0005-0000-0000-0000AF060000}"/>
    <cellStyle name="Explanatory Text 7" xfId="1713" xr:uid="{00000000-0005-0000-0000-0000B0060000}"/>
    <cellStyle name="Explanatory Text 7 2" xfId="1714" xr:uid="{00000000-0005-0000-0000-0000B1060000}"/>
    <cellStyle name="Explanatory Text 8" xfId="1715" xr:uid="{00000000-0005-0000-0000-0000B2060000}"/>
    <cellStyle name="Explanatory Text 9" xfId="1716" xr:uid="{00000000-0005-0000-0000-0000B3060000}"/>
    <cellStyle name="Explanatory Text 9 2" xfId="1717" xr:uid="{00000000-0005-0000-0000-0000B4060000}"/>
    <cellStyle name="Explanatory Text 9 3" xfId="1718" xr:uid="{00000000-0005-0000-0000-0000B5060000}"/>
    <cellStyle name="Good" xfId="1719" builtinId="26" customBuiltin="1"/>
    <cellStyle name="Good 10" xfId="1720" xr:uid="{00000000-0005-0000-0000-0000B7060000}"/>
    <cellStyle name="Good 10 2" xfId="1721" xr:uid="{00000000-0005-0000-0000-0000B8060000}"/>
    <cellStyle name="Good 10 3" xfId="1722" xr:uid="{00000000-0005-0000-0000-0000B9060000}"/>
    <cellStyle name="Good 11" xfId="1723" xr:uid="{00000000-0005-0000-0000-0000BA060000}"/>
    <cellStyle name="Good 12" xfId="1724" xr:uid="{00000000-0005-0000-0000-0000BB060000}"/>
    <cellStyle name="Good 13" xfId="1725" xr:uid="{00000000-0005-0000-0000-0000BC060000}"/>
    <cellStyle name="Good 14" xfId="1726" xr:uid="{00000000-0005-0000-0000-0000BD060000}"/>
    <cellStyle name="Good 2" xfId="1727" xr:uid="{00000000-0005-0000-0000-0000BE060000}"/>
    <cellStyle name="Good 2 2" xfId="1728" xr:uid="{00000000-0005-0000-0000-0000BF060000}"/>
    <cellStyle name="Good 2 2 2" xfId="1729" xr:uid="{00000000-0005-0000-0000-0000C0060000}"/>
    <cellStyle name="Good 2 2 3" xfId="1730" xr:uid="{00000000-0005-0000-0000-0000C1060000}"/>
    <cellStyle name="Good 2 2 4" xfId="1731" xr:uid="{00000000-0005-0000-0000-0000C2060000}"/>
    <cellStyle name="Good 2 2 5" xfId="1732" xr:uid="{00000000-0005-0000-0000-0000C3060000}"/>
    <cellStyle name="Good 2 3" xfId="1733" xr:uid="{00000000-0005-0000-0000-0000C4060000}"/>
    <cellStyle name="Good 2 3 2" xfId="1734" xr:uid="{00000000-0005-0000-0000-0000C5060000}"/>
    <cellStyle name="Good 2 3 3" xfId="1735" xr:uid="{00000000-0005-0000-0000-0000C6060000}"/>
    <cellStyle name="Good 2 4" xfId="1736" xr:uid="{00000000-0005-0000-0000-0000C7060000}"/>
    <cellStyle name="Good 2 4 2" xfId="1737" xr:uid="{00000000-0005-0000-0000-0000C8060000}"/>
    <cellStyle name="Good 2 5" xfId="1738" xr:uid="{00000000-0005-0000-0000-0000C9060000}"/>
    <cellStyle name="Good 3" xfId="1739" xr:uid="{00000000-0005-0000-0000-0000CA060000}"/>
    <cellStyle name="Good 3 2" xfId="1740" xr:uid="{00000000-0005-0000-0000-0000CB060000}"/>
    <cellStyle name="Good 3 3" xfId="1741" xr:uid="{00000000-0005-0000-0000-0000CC060000}"/>
    <cellStyle name="Good 3 4" xfId="1742" xr:uid="{00000000-0005-0000-0000-0000CD060000}"/>
    <cellStyle name="Good 4" xfId="1743" xr:uid="{00000000-0005-0000-0000-0000CE060000}"/>
    <cellStyle name="Good 4 2" xfId="1744" xr:uid="{00000000-0005-0000-0000-0000CF060000}"/>
    <cellStyle name="Good 4 3" xfId="1745" xr:uid="{00000000-0005-0000-0000-0000D0060000}"/>
    <cellStyle name="Good 4 4" xfId="1746" xr:uid="{00000000-0005-0000-0000-0000D1060000}"/>
    <cellStyle name="Good 5" xfId="1747" xr:uid="{00000000-0005-0000-0000-0000D2060000}"/>
    <cellStyle name="Good 5 2" xfId="1748" xr:uid="{00000000-0005-0000-0000-0000D3060000}"/>
    <cellStyle name="Good 5 2 2" xfId="1749" xr:uid="{00000000-0005-0000-0000-0000D4060000}"/>
    <cellStyle name="Good 5 2 3" xfId="1750" xr:uid="{00000000-0005-0000-0000-0000D5060000}"/>
    <cellStyle name="Good 5 2 4" xfId="1751" xr:uid="{00000000-0005-0000-0000-0000D6060000}"/>
    <cellStyle name="Good 5 3" xfId="1752" xr:uid="{00000000-0005-0000-0000-0000D7060000}"/>
    <cellStyle name="Good 5 3 2" xfId="1753" xr:uid="{00000000-0005-0000-0000-0000D8060000}"/>
    <cellStyle name="Good 5 3 3" xfId="1754" xr:uid="{00000000-0005-0000-0000-0000D9060000}"/>
    <cellStyle name="Good 5 4" xfId="1755" xr:uid="{00000000-0005-0000-0000-0000DA060000}"/>
    <cellStyle name="Good 5 4 2" xfId="1756" xr:uid="{00000000-0005-0000-0000-0000DB060000}"/>
    <cellStyle name="Good 5 4 3" xfId="1757" xr:uid="{00000000-0005-0000-0000-0000DC060000}"/>
    <cellStyle name="Good 6" xfId="1758" xr:uid="{00000000-0005-0000-0000-0000DD060000}"/>
    <cellStyle name="Good 6 2" xfId="1759" xr:uid="{00000000-0005-0000-0000-0000DE060000}"/>
    <cellStyle name="Good 6 3" xfId="1760" xr:uid="{00000000-0005-0000-0000-0000DF060000}"/>
    <cellStyle name="Good 7" xfId="1761" xr:uid="{00000000-0005-0000-0000-0000E0060000}"/>
    <cellStyle name="Good 7 2" xfId="1762" xr:uid="{00000000-0005-0000-0000-0000E1060000}"/>
    <cellStyle name="Good 8" xfId="1763" xr:uid="{00000000-0005-0000-0000-0000E2060000}"/>
    <cellStyle name="Good 9" xfId="1764" xr:uid="{00000000-0005-0000-0000-0000E3060000}"/>
    <cellStyle name="Good 9 2" xfId="1765" xr:uid="{00000000-0005-0000-0000-0000E4060000}"/>
    <cellStyle name="Good 9 3" xfId="1766" xr:uid="{00000000-0005-0000-0000-0000E5060000}"/>
    <cellStyle name="Heading 1" xfId="1767" builtinId="16" customBuiltin="1"/>
    <cellStyle name="Heading 1 10" xfId="1768" xr:uid="{00000000-0005-0000-0000-0000E7060000}"/>
    <cellStyle name="Heading 1 10 2" xfId="1769" xr:uid="{00000000-0005-0000-0000-0000E8060000}"/>
    <cellStyle name="Heading 1 10 3" xfId="1770" xr:uid="{00000000-0005-0000-0000-0000E9060000}"/>
    <cellStyle name="Heading 1 11" xfId="1771" xr:uid="{00000000-0005-0000-0000-0000EA060000}"/>
    <cellStyle name="Heading 1 12" xfId="1772" xr:uid="{00000000-0005-0000-0000-0000EB060000}"/>
    <cellStyle name="Heading 1 13" xfId="1773" xr:uid="{00000000-0005-0000-0000-0000EC060000}"/>
    <cellStyle name="Heading 1 14" xfId="1774" xr:uid="{00000000-0005-0000-0000-0000ED060000}"/>
    <cellStyle name="Heading 1 2" xfId="1775" xr:uid="{00000000-0005-0000-0000-0000EE060000}"/>
    <cellStyle name="Heading 1 2 2" xfId="1776" xr:uid="{00000000-0005-0000-0000-0000EF060000}"/>
    <cellStyle name="Heading 1 2 2 2" xfId="1777" xr:uid="{00000000-0005-0000-0000-0000F0060000}"/>
    <cellStyle name="Heading 1 2 2 3" xfId="1778" xr:uid="{00000000-0005-0000-0000-0000F1060000}"/>
    <cellStyle name="Heading 1 2 2 4" xfId="1779" xr:uid="{00000000-0005-0000-0000-0000F2060000}"/>
    <cellStyle name="Heading 1 2 2 5" xfId="1780" xr:uid="{00000000-0005-0000-0000-0000F3060000}"/>
    <cellStyle name="Heading 1 2 3" xfId="1781" xr:uid="{00000000-0005-0000-0000-0000F4060000}"/>
    <cellStyle name="Heading 1 2 3 2" xfId="1782" xr:uid="{00000000-0005-0000-0000-0000F5060000}"/>
    <cellStyle name="Heading 1 2 3 3" xfId="1783" xr:uid="{00000000-0005-0000-0000-0000F6060000}"/>
    <cellStyle name="Heading 1 2 4" xfId="1784" xr:uid="{00000000-0005-0000-0000-0000F7060000}"/>
    <cellStyle name="Heading 1 2 4 2" xfId="1785" xr:uid="{00000000-0005-0000-0000-0000F8060000}"/>
    <cellStyle name="Heading 1 2 5" xfId="1786" xr:uid="{00000000-0005-0000-0000-0000F9060000}"/>
    <cellStyle name="Heading 1 3" xfId="1787" xr:uid="{00000000-0005-0000-0000-0000FA060000}"/>
    <cellStyle name="Heading 1 3 2" xfId="1788" xr:uid="{00000000-0005-0000-0000-0000FB060000}"/>
    <cellStyle name="Heading 1 3 3" xfId="1789" xr:uid="{00000000-0005-0000-0000-0000FC060000}"/>
    <cellStyle name="Heading 1 3 4" xfId="1790" xr:uid="{00000000-0005-0000-0000-0000FD060000}"/>
    <cellStyle name="Heading 1 4" xfId="1791" xr:uid="{00000000-0005-0000-0000-0000FE060000}"/>
    <cellStyle name="Heading 1 4 2" xfId="1792" xr:uid="{00000000-0005-0000-0000-0000FF060000}"/>
    <cellStyle name="Heading 1 4 3" xfId="1793" xr:uid="{00000000-0005-0000-0000-000000070000}"/>
    <cellStyle name="Heading 1 4 4" xfId="1794" xr:uid="{00000000-0005-0000-0000-000001070000}"/>
    <cellStyle name="Heading 1 5" xfId="1795" xr:uid="{00000000-0005-0000-0000-000002070000}"/>
    <cellStyle name="Heading 1 5 2" xfId="1796" xr:uid="{00000000-0005-0000-0000-000003070000}"/>
    <cellStyle name="Heading 1 5 2 2" xfId="1797" xr:uid="{00000000-0005-0000-0000-000004070000}"/>
    <cellStyle name="Heading 1 5 2 3" xfId="1798" xr:uid="{00000000-0005-0000-0000-000005070000}"/>
    <cellStyle name="Heading 1 5 2 4" xfId="1799" xr:uid="{00000000-0005-0000-0000-000006070000}"/>
    <cellStyle name="Heading 1 5 3" xfId="1800" xr:uid="{00000000-0005-0000-0000-000007070000}"/>
    <cellStyle name="Heading 1 5 3 2" xfId="1801" xr:uid="{00000000-0005-0000-0000-000008070000}"/>
    <cellStyle name="Heading 1 5 3 3" xfId="1802" xr:uid="{00000000-0005-0000-0000-000009070000}"/>
    <cellStyle name="Heading 1 5 4" xfId="1803" xr:uid="{00000000-0005-0000-0000-00000A070000}"/>
    <cellStyle name="Heading 1 5 4 2" xfId="1804" xr:uid="{00000000-0005-0000-0000-00000B070000}"/>
    <cellStyle name="Heading 1 5 4 3" xfId="1805" xr:uid="{00000000-0005-0000-0000-00000C070000}"/>
    <cellStyle name="Heading 1 6" xfId="1806" xr:uid="{00000000-0005-0000-0000-00000D070000}"/>
    <cellStyle name="Heading 1 6 2" xfId="1807" xr:uid="{00000000-0005-0000-0000-00000E070000}"/>
    <cellStyle name="Heading 1 6 3" xfId="1808" xr:uid="{00000000-0005-0000-0000-00000F070000}"/>
    <cellStyle name="Heading 1 7" xfId="1809" xr:uid="{00000000-0005-0000-0000-000010070000}"/>
    <cellStyle name="Heading 1 7 2" xfId="1810" xr:uid="{00000000-0005-0000-0000-000011070000}"/>
    <cellStyle name="Heading 1 8" xfId="1811" xr:uid="{00000000-0005-0000-0000-000012070000}"/>
    <cellStyle name="Heading 1 9" xfId="1812" xr:uid="{00000000-0005-0000-0000-000013070000}"/>
    <cellStyle name="Heading 1 9 2" xfId="1813" xr:uid="{00000000-0005-0000-0000-000014070000}"/>
    <cellStyle name="Heading 1 9 3" xfId="1814" xr:uid="{00000000-0005-0000-0000-000015070000}"/>
    <cellStyle name="Heading 2" xfId="1815" builtinId="17" customBuiltin="1"/>
    <cellStyle name="Heading 2 10" xfId="1816" xr:uid="{00000000-0005-0000-0000-000017070000}"/>
    <cellStyle name="Heading 2 10 2" xfId="1817" xr:uid="{00000000-0005-0000-0000-000018070000}"/>
    <cellStyle name="Heading 2 10 3" xfId="1818" xr:uid="{00000000-0005-0000-0000-000019070000}"/>
    <cellStyle name="Heading 2 11" xfId="1819" xr:uid="{00000000-0005-0000-0000-00001A070000}"/>
    <cellStyle name="Heading 2 12" xfId="1820" xr:uid="{00000000-0005-0000-0000-00001B070000}"/>
    <cellStyle name="Heading 2 13" xfId="1821" xr:uid="{00000000-0005-0000-0000-00001C070000}"/>
    <cellStyle name="Heading 2 14" xfId="1822" xr:uid="{00000000-0005-0000-0000-00001D070000}"/>
    <cellStyle name="Heading 2 2" xfId="1823" xr:uid="{00000000-0005-0000-0000-00001E070000}"/>
    <cellStyle name="Heading 2 2 2" xfId="1824" xr:uid="{00000000-0005-0000-0000-00001F070000}"/>
    <cellStyle name="Heading 2 2 2 2" xfId="1825" xr:uid="{00000000-0005-0000-0000-000020070000}"/>
    <cellStyle name="Heading 2 2 2 3" xfId="1826" xr:uid="{00000000-0005-0000-0000-000021070000}"/>
    <cellStyle name="Heading 2 2 2 4" xfId="1827" xr:uid="{00000000-0005-0000-0000-000022070000}"/>
    <cellStyle name="Heading 2 2 2 5" xfId="1828" xr:uid="{00000000-0005-0000-0000-000023070000}"/>
    <cellStyle name="Heading 2 2 3" xfId="1829" xr:uid="{00000000-0005-0000-0000-000024070000}"/>
    <cellStyle name="Heading 2 2 3 2" xfId="1830" xr:uid="{00000000-0005-0000-0000-000025070000}"/>
    <cellStyle name="Heading 2 2 3 3" xfId="1831" xr:uid="{00000000-0005-0000-0000-000026070000}"/>
    <cellStyle name="Heading 2 2 4" xfId="1832" xr:uid="{00000000-0005-0000-0000-000027070000}"/>
    <cellStyle name="Heading 2 2 4 2" xfId="1833" xr:uid="{00000000-0005-0000-0000-000028070000}"/>
    <cellStyle name="Heading 2 2 5" xfId="1834" xr:uid="{00000000-0005-0000-0000-000029070000}"/>
    <cellStyle name="Heading 2 3" xfId="1835" xr:uid="{00000000-0005-0000-0000-00002A070000}"/>
    <cellStyle name="Heading 2 3 2" xfId="1836" xr:uid="{00000000-0005-0000-0000-00002B070000}"/>
    <cellStyle name="Heading 2 3 3" xfId="1837" xr:uid="{00000000-0005-0000-0000-00002C070000}"/>
    <cellStyle name="Heading 2 3 4" xfId="1838" xr:uid="{00000000-0005-0000-0000-00002D070000}"/>
    <cellStyle name="Heading 2 4" xfId="1839" xr:uid="{00000000-0005-0000-0000-00002E070000}"/>
    <cellStyle name="Heading 2 4 2" xfId="1840" xr:uid="{00000000-0005-0000-0000-00002F070000}"/>
    <cellStyle name="Heading 2 4 3" xfId="1841" xr:uid="{00000000-0005-0000-0000-000030070000}"/>
    <cellStyle name="Heading 2 4 4" xfId="1842" xr:uid="{00000000-0005-0000-0000-000031070000}"/>
    <cellStyle name="Heading 2 5" xfId="1843" xr:uid="{00000000-0005-0000-0000-000032070000}"/>
    <cellStyle name="Heading 2 5 2" xfId="1844" xr:uid="{00000000-0005-0000-0000-000033070000}"/>
    <cellStyle name="Heading 2 5 2 2" xfId="1845" xr:uid="{00000000-0005-0000-0000-000034070000}"/>
    <cellStyle name="Heading 2 5 2 3" xfId="1846" xr:uid="{00000000-0005-0000-0000-000035070000}"/>
    <cellStyle name="Heading 2 5 2 4" xfId="1847" xr:uid="{00000000-0005-0000-0000-000036070000}"/>
    <cellStyle name="Heading 2 5 3" xfId="1848" xr:uid="{00000000-0005-0000-0000-000037070000}"/>
    <cellStyle name="Heading 2 5 3 2" xfId="1849" xr:uid="{00000000-0005-0000-0000-000038070000}"/>
    <cellStyle name="Heading 2 5 3 3" xfId="1850" xr:uid="{00000000-0005-0000-0000-000039070000}"/>
    <cellStyle name="Heading 2 5 4" xfId="1851" xr:uid="{00000000-0005-0000-0000-00003A070000}"/>
    <cellStyle name="Heading 2 5 4 2" xfId="1852" xr:uid="{00000000-0005-0000-0000-00003B070000}"/>
    <cellStyle name="Heading 2 5 4 3" xfId="1853" xr:uid="{00000000-0005-0000-0000-00003C070000}"/>
    <cellStyle name="Heading 2 6" xfId="1854" xr:uid="{00000000-0005-0000-0000-00003D070000}"/>
    <cellStyle name="Heading 2 6 2" xfId="1855" xr:uid="{00000000-0005-0000-0000-00003E070000}"/>
    <cellStyle name="Heading 2 6 3" xfId="1856" xr:uid="{00000000-0005-0000-0000-00003F070000}"/>
    <cellStyle name="Heading 2 7" xfId="1857" xr:uid="{00000000-0005-0000-0000-000040070000}"/>
    <cellStyle name="Heading 2 7 2" xfId="1858" xr:uid="{00000000-0005-0000-0000-000041070000}"/>
    <cellStyle name="Heading 2 8" xfId="1859" xr:uid="{00000000-0005-0000-0000-000042070000}"/>
    <cellStyle name="Heading 2 9" xfId="1860" xr:uid="{00000000-0005-0000-0000-000043070000}"/>
    <cellStyle name="Heading 2 9 2" xfId="1861" xr:uid="{00000000-0005-0000-0000-000044070000}"/>
    <cellStyle name="Heading 2 9 3" xfId="1862" xr:uid="{00000000-0005-0000-0000-000045070000}"/>
    <cellStyle name="Heading 3" xfId="1863" builtinId="18" customBuiltin="1"/>
    <cellStyle name="Heading 3 10" xfId="1864" xr:uid="{00000000-0005-0000-0000-000047070000}"/>
    <cellStyle name="Heading 3 10 2" xfId="1865" xr:uid="{00000000-0005-0000-0000-000048070000}"/>
    <cellStyle name="Heading 3 10 3" xfId="1866" xr:uid="{00000000-0005-0000-0000-000049070000}"/>
    <cellStyle name="Heading 3 11" xfId="1867" xr:uid="{00000000-0005-0000-0000-00004A070000}"/>
    <cellStyle name="Heading 3 12" xfId="1868" xr:uid="{00000000-0005-0000-0000-00004B070000}"/>
    <cellStyle name="Heading 3 13" xfId="1869" xr:uid="{00000000-0005-0000-0000-00004C070000}"/>
    <cellStyle name="Heading 3 14" xfId="1870" xr:uid="{00000000-0005-0000-0000-00004D070000}"/>
    <cellStyle name="Heading 3 2" xfId="1871" xr:uid="{00000000-0005-0000-0000-00004E070000}"/>
    <cellStyle name="Heading 3 2 2" xfId="1872" xr:uid="{00000000-0005-0000-0000-00004F070000}"/>
    <cellStyle name="Heading 3 2 2 2" xfId="1873" xr:uid="{00000000-0005-0000-0000-000050070000}"/>
    <cellStyle name="Heading 3 2 2 3" xfId="1874" xr:uid="{00000000-0005-0000-0000-000051070000}"/>
    <cellStyle name="Heading 3 2 2 4" xfId="1875" xr:uid="{00000000-0005-0000-0000-000052070000}"/>
    <cellStyle name="Heading 3 2 2 5" xfId="1876" xr:uid="{00000000-0005-0000-0000-000053070000}"/>
    <cellStyle name="Heading 3 2 3" xfId="1877" xr:uid="{00000000-0005-0000-0000-000054070000}"/>
    <cellStyle name="Heading 3 2 3 2" xfId="1878" xr:uid="{00000000-0005-0000-0000-000055070000}"/>
    <cellStyle name="Heading 3 2 3 3" xfId="1879" xr:uid="{00000000-0005-0000-0000-000056070000}"/>
    <cellStyle name="Heading 3 2 4" xfId="1880" xr:uid="{00000000-0005-0000-0000-000057070000}"/>
    <cellStyle name="Heading 3 2 4 2" xfId="1881" xr:uid="{00000000-0005-0000-0000-000058070000}"/>
    <cellStyle name="Heading 3 2 5" xfId="1882" xr:uid="{00000000-0005-0000-0000-000059070000}"/>
    <cellStyle name="Heading 3 3" xfId="1883" xr:uid="{00000000-0005-0000-0000-00005A070000}"/>
    <cellStyle name="Heading 3 3 2" xfId="1884" xr:uid="{00000000-0005-0000-0000-00005B070000}"/>
    <cellStyle name="Heading 3 3 3" xfId="1885" xr:uid="{00000000-0005-0000-0000-00005C070000}"/>
    <cellStyle name="Heading 3 3 4" xfId="1886" xr:uid="{00000000-0005-0000-0000-00005D070000}"/>
    <cellStyle name="Heading 3 4" xfId="1887" xr:uid="{00000000-0005-0000-0000-00005E070000}"/>
    <cellStyle name="Heading 3 4 2" xfId="1888" xr:uid="{00000000-0005-0000-0000-00005F070000}"/>
    <cellStyle name="Heading 3 4 3" xfId="1889" xr:uid="{00000000-0005-0000-0000-000060070000}"/>
    <cellStyle name="Heading 3 4 4" xfId="1890" xr:uid="{00000000-0005-0000-0000-000061070000}"/>
    <cellStyle name="Heading 3 5" xfId="1891" xr:uid="{00000000-0005-0000-0000-000062070000}"/>
    <cellStyle name="Heading 3 5 2" xfId="1892" xr:uid="{00000000-0005-0000-0000-000063070000}"/>
    <cellStyle name="Heading 3 5 2 2" xfId="1893" xr:uid="{00000000-0005-0000-0000-000064070000}"/>
    <cellStyle name="Heading 3 5 2 3" xfId="1894" xr:uid="{00000000-0005-0000-0000-000065070000}"/>
    <cellStyle name="Heading 3 5 2 4" xfId="1895" xr:uid="{00000000-0005-0000-0000-000066070000}"/>
    <cellStyle name="Heading 3 5 3" xfId="1896" xr:uid="{00000000-0005-0000-0000-000067070000}"/>
    <cellStyle name="Heading 3 5 3 2" xfId="1897" xr:uid="{00000000-0005-0000-0000-000068070000}"/>
    <cellStyle name="Heading 3 5 3 3" xfId="1898" xr:uid="{00000000-0005-0000-0000-000069070000}"/>
    <cellStyle name="Heading 3 5 4" xfId="1899" xr:uid="{00000000-0005-0000-0000-00006A070000}"/>
    <cellStyle name="Heading 3 5 4 2" xfId="1900" xr:uid="{00000000-0005-0000-0000-00006B070000}"/>
    <cellStyle name="Heading 3 5 4 3" xfId="1901" xr:uid="{00000000-0005-0000-0000-00006C070000}"/>
    <cellStyle name="Heading 3 6" xfId="1902" xr:uid="{00000000-0005-0000-0000-00006D070000}"/>
    <cellStyle name="Heading 3 6 2" xfId="1903" xr:uid="{00000000-0005-0000-0000-00006E070000}"/>
    <cellStyle name="Heading 3 6 3" xfId="1904" xr:uid="{00000000-0005-0000-0000-00006F070000}"/>
    <cellStyle name="Heading 3 7" xfId="1905" xr:uid="{00000000-0005-0000-0000-000070070000}"/>
    <cellStyle name="Heading 3 7 2" xfId="1906" xr:uid="{00000000-0005-0000-0000-000071070000}"/>
    <cellStyle name="Heading 3 8" xfId="1907" xr:uid="{00000000-0005-0000-0000-000072070000}"/>
    <cellStyle name="Heading 3 9" xfId="1908" xr:uid="{00000000-0005-0000-0000-000073070000}"/>
    <cellStyle name="Heading 3 9 2" xfId="1909" xr:uid="{00000000-0005-0000-0000-000074070000}"/>
    <cellStyle name="Heading 3 9 3" xfId="1910" xr:uid="{00000000-0005-0000-0000-000075070000}"/>
    <cellStyle name="Heading 4" xfId="1911" builtinId="19" customBuiltin="1"/>
    <cellStyle name="Heading 4 10" xfId="1912" xr:uid="{00000000-0005-0000-0000-000077070000}"/>
    <cellStyle name="Heading 4 10 2" xfId="1913" xr:uid="{00000000-0005-0000-0000-000078070000}"/>
    <cellStyle name="Heading 4 10 3" xfId="1914" xr:uid="{00000000-0005-0000-0000-000079070000}"/>
    <cellStyle name="Heading 4 11" xfId="1915" xr:uid="{00000000-0005-0000-0000-00007A070000}"/>
    <cellStyle name="Heading 4 12" xfId="1916" xr:uid="{00000000-0005-0000-0000-00007B070000}"/>
    <cellStyle name="Heading 4 13" xfId="1917" xr:uid="{00000000-0005-0000-0000-00007C070000}"/>
    <cellStyle name="Heading 4 14" xfId="1918" xr:uid="{00000000-0005-0000-0000-00007D070000}"/>
    <cellStyle name="Heading 4 2" xfId="1919" xr:uid="{00000000-0005-0000-0000-00007E070000}"/>
    <cellStyle name="Heading 4 2 2" xfId="1920" xr:uid="{00000000-0005-0000-0000-00007F070000}"/>
    <cellStyle name="Heading 4 2 2 2" xfId="1921" xr:uid="{00000000-0005-0000-0000-000080070000}"/>
    <cellStyle name="Heading 4 2 2 3" xfId="1922" xr:uid="{00000000-0005-0000-0000-000081070000}"/>
    <cellStyle name="Heading 4 2 2 4" xfId="1923" xr:uid="{00000000-0005-0000-0000-000082070000}"/>
    <cellStyle name="Heading 4 2 2 5" xfId="1924" xr:uid="{00000000-0005-0000-0000-000083070000}"/>
    <cellStyle name="Heading 4 2 3" xfId="1925" xr:uid="{00000000-0005-0000-0000-000084070000}"/>
    <cellStyle name="Heading 4 2 3 2" xfId="1926" xr:uid="{00000000-0005-0000-0000-000085070000}"/>
    <cellStyle name="Heading 4 2 3 3" xfId="1927" xr:uid="{00000000-0005-0000-0000-000086070000}"/>
    <cellStyle name="Heading 4 2 4" xfId="1928" xr:uid="{00000000-0005-0000-0000-000087070000}"/>
    <cellStyle name="Heading 4 2 4 2" xfId="1929" xr:uid="{00000000-0005-0000-0000-000088070000}"/>
    <cellStyle name="Heading 4 2 5" xfId="1930" xr:uid="{00000000-0005-0000-0000-000089070000}"/>
    <cellStyle name="Heading 4 3" xfId="1931" xr:uid="{00000000-0005-0000-0000-00008A070000}"/>
    <cellStyle name="Heading 4 3 2" xfId="1932" xr:uid="{00000000-0005-0000-0000-00008B070000}"/>
    <cellStyle name="Heading 4 3 3" xfId="1933" xr:uid="{00000000-0005-0000-0000-00008C070000}"/>
    <cellStyle name="Heading 4 3 4" xfId="1934" xr:uid="{00000000-0005-0000-0000-00008D070000}"/>
    <cellStyle name="Heading 4 4" xfId="1935" xr:uid="{00000000-0005-0000-0000-00008E070000}"/>
    <cellStyle name="Heading 4 4 2" xfId="1936" xr:uid="{00000000-0005-0000-0000-00008F070000}"/>
    <cellStyle name="Heading 4 4 3" xfId="1937" xr:uid="{00000000-0005-0000-0000-000090070000}"/>
    <cellStyle name="Heading 4 4 4" xfId="1938" xr:uid="{00000000-0005-0000-0000-000091070000}"/>
    <cellStyle name="Heading 4 5" xfId="1939" xr:uid="{00000000-0005-0000-0000-000092070000}"/>
    <cellStyle name="Heading 4 5 2" xfId="1940" xr:uid="{00000000-0005-0000-0000-000093070000}"/>
    <cellStyle name="Heading 4 5 2 2" xfId="1941" xr:uid="{00000000-0005-0000-0000-000094070000}"/>
    <cellStyle name="Heading 4 5 2 3" xfId="1942" xr:uid="{00000000-0005-0000-0000-000095070000}"/>
    <cellStyle name="Heading 4 5 2 4" xfId="1943" xr:uid="{00000000-0005-0000-0000-000096070000}"/>
    <cellStyle name="Heading 4 5 3" xfId="1944" xr:uid="{00000000-0005-0000-0000-000097070000}"/>
    <cellStyle name="Heading 4 5 3 2" xfId="1945" xr:uid="{00000000-0005-0000-0000-000098070000}"/>
    <cellStyle name="Heading 4 5 3 3" xfId="1946" xr:uid="{00000000-0005-0000-0000-000099070000}"/>
    <cellStyle name="Heading 4 5 4" xfId="1947" xr:uid="{00000000-0005-0000-0000-00009A070000}"/>
    <cellStyle name="Heading 4 5 4 2" xfId="1948" xr:uid="{00000000-0005-0000-0000-00009B070000}"/>
    <cellStyle name="Heading 4 5 4 3" xfId="1949" xr:uid="{00000000-0005-0000-0000-00009C070000}"/>
    <cellStyle name="Heading 4 6" xfId="1950" xr:uid="{00000000-0005-0000-0000-00009D070000}"/>
    <cellStyle name="Heading 4 6 2" xfId="1951" xr:uid="{00000000-0005-0000-0000-00009E070000}"/>
    <cellStyle name="Heading 4 6 3" xfId="1952" xr:uid="{00000000-0005-0000-0000-00009F070000}"/>
    <cellStyle name="Heading 4 7" xfId="1953" xr:uid="{00000000-0005-0000-0000-0000A0070000}"/>
    <cellStyle name="Heading 4 7 2" xfId="1954" xr:uid="{00000000-0005-0000-0000-0000A1070000}"/>
    <cellStyle name="Heading 4 8" xfId="1955" xr:uid="{00000000-0005-0000-0000-0000A2070000}"/>
    <cellStyle name="Heading 4 9" xfId="1956" xr:uid="{00000000-0005-0000-0000-0000A3070000}"/>
    <cellStyle name="Heading 4 9 2" xfId="1957" xr:uid="{00000000-0005-0000-0000-0000A4070000}"/>
    <cellStyle name="Heading 4 9 3" xfId="1958" xr:uid="{00000000-0005-0000-0000-0000A5070000}"/>
    <cellStyle name="Hyperlink 2" xfId="1959" xr:uid="{00000000-0005-0000-0000-0000A6070000}"/>
    <cellStyle name="Hyperlink 3" xfId="1960" xr:uid="{00000000-0005-0000-0000-0000A7070000}"/>
    <cellStyle name="Input" xfId="1961" builtinId="20" customBuiltin="1"/>
    <cellStyle name="Input 10" xfId="1962" xr:uid="{00000000-0005-0000-0000-0000A9070000}"/>
    <cellStyle name="Input 10 2" xfId="1963" xr:uid="{00000000-0005-0000-0000-0000AA070000}"/>
    <cellStyle name="Input 10 3" xfId="1964" xr:uid="{00000000-0005-0000-0000-0000AB070000}"/>
    <cellStyle name="Input 11" xfId="1965" xr:uid="{00000000-0005-0000-0000-0000AC070000}"/>
    <cellStyle name="Input 12" xfId="1966" xr:uid="{00000000-0005-0000-0000-0000AD070000}"/>
    <cellStyle name="Input 13" xfId="1967" xr:uid="{00000000-0005-0000-0000-0000AE070000}"/>
    <cellStyle name="Input 14" xfId="1968" xr:uid="{00000000-0005-0000-0000-0000AF070000}"/>
    <cellStyle name="Input 2" xfId="1969" xr:uid="{00000000-0005-0000-0000-0000B0070000}"/>
    <cellStyle name="Input 2 2" xfId="1970" xr:uid="{00000000-0005-0000-0000-0000B1070000}"/>
    <cellStyle name="Input 2 2 2" xfId="1971" xr:uid="{00000000-0005-0000-0000-0000B2070000}"/>
    <cellStyle name="Input 2 2 3" xfId="1972" xr:uid="{00000000-0005-0000-0000-0000B3070000}"/>
    <cellStyle name="Input 2 2 4" xfId="1973" xr:uid="{00000000-0005-0000-0000-0000B4070000}"/>
    <cellStyle name="Input 2 2 5" xfId="1974" xr:uid="{00000000-0005-0000-0000-0000B5070000}"/>
    <cellStyle name="Input 2 3" xfId="1975" xr:uid="{00000000-0005-0000-0000-0000B6070000}"/>
    <cellStyle name="Input 2 3 2" xfId="1976" xr:uid="{00000000-0005-0000-0000-0000B7070000}"/>
    <cellStyle name="Input 2 3 3" xfId="1977" xr:uid="{00000000-0005-0000-0000-0000B8070000}"/>
    <cellStyle name="Input 2 4" xfId="1978" xr:uid="{00000000-0005-0000-0000-0000B9070000}"/>
    <cellStyle name="Input 2 4 2" xfId="1979" xr:uid="{00000000-0005-0000-0000-0000BA070000}"/>
    <cellStyle name="Input 2 5" xfId="1980" xr:uid="{00000000-0005-0000-0000-0000BB070000}"/>
    <cellStyle name="Input 3" xfId="1981" xr:uid="{00000000-0005-0000-0000-0000BC070000}"/>
    <cellStyle name="Input 3 2" xfId="1982" xr:uid="{00000000-0005-0000-0000-0000BD070000}"/>
    <cellStyle name="Input 3 3" xfId="1983" xr:uid="{00000000-0005-0000-0000-0000BE070000}"/>
    <cellStyle name="Input 3 4" xfId="1984" xr:uid="{00000000-0005-0000-0000-0000BF070000}"/>
    <cellStyle name="Input 4" xfId="1985" xr:uid="{00000000-0005-0000-0000-0000C0070000}"/>
    <cellStyle name="Input 4 2" xfId="1986" xr:uid="{00000000-0005-0000-0000-0000C1070000}"/>
    <cellStyle name="Input 4 3" xfId="1987" xr:uid="{00000000-0005-0000-0000-0000C2070000}"/>
    <cellStyle name="Input 4 4" xfId="1988" xr:uid="{00000000-0005-0000-0000-0000C3070000}"/>
    <cellStyle name="Input 5" xfId="1989" xr:uid="{00000000-0005-0000-0000-0000C4070000}"/>
    <cellStyle name="Input 5 2" xfId="1990" xr:uid="{00000000-0005-0000-0000-0000C5070000}"/>
    <cellStyle name="Input 5 2 2" xfId="1991" xr:uid="{00000000-0005-0000-0000-0000C6070000}"/>
    <cellStyle name="Input 5 2 3" xfId="1992" xr:uid="{00000000-0005-0000-0000-0000C7070000}"/>
    <cellStyle name="Input 5 2 4" xfId="1993" xr:uid="{00000000-0005-0000-0000-0000C8070000}"/>
    <cellStyle name="Input 5 3" xfId="1994" xr:uid="{00000000-0005-0000-0000-0000C9070000}"/>
    <cellStyle name="Input 5 3 2" xfId="1995" xr:uid="{00000000-0005-0000-0000-0000CA070000}"/>
    <cellStyle name="Input 5 3 3" xfId="1996" xr:uid="{00000000-0005-0000-0000-0000CB070000}"/>
    <cellStyle name="Input 5 4" xfId="1997" xr:uid="{00000000-0005-0000-0000-0000CC070000}"/>
    <cellStyle name="Input 5 4 2" xfId="1998" xr:uid="{00000000-0005-0000-0000-0000CD070000}"/>
    <cellStyle name="Input 5 4 3" xfId="1999" xr:uid="{00000000-0005-0000-0000-0000CE070000}"/>
    <cellStyle name="Input 6" xfId="2000" xr:uid="{00000000-0005-0000-0000-0000CF070000}"/>
    <cellStyle name="Input 6 2" xfId="2001" xr:uid="{00000000-0005-0000-0000-0000D0070000}"/>
    <cellStyle name="Input 6 3" xfId="2002" xr:uid="{00000000-0005-0000-0000-0000D1070000}"/>
    <cellStyle name="Input 7" xfId="2003" xr:uid="{00000000-0005-0000-0000-0000D2070000}"/>
    <cellStyle name="Input 7 2" xfId="2004" xr:uid="{00000000-0005-0000-0000-0000D3070000}"/>
    <cellStyle name="Input 8" xfId="2005" xr:uid="{00000000-0005-0000-0000-0000D4070000}"/>
    <cellStyle name="Input 9" xfId="2006" xr:uid="{00000000-0005-0000-0000-0000D5070000}"/>
    <cellStyle name="Input 9 2" xfId="2007" xr:uid="{00000000-0005-0000-0000-0000D6070000}"/>
    <cellStyle name="Input 9 3" xfId="2008" xr:uid="{00000000-0005-0000-0000-0000D7070000}"/>
    <cellStyle name="Linked Cell" xfId="2009" builtinId="24" customBuiltin="1"/>
    <cellStyle name="Linked Cell 10" xfId="2010" xr:uid="{00000000-0005-0000-0000-0000D9070000}"/>
    <cellStyle name="Linked Cell 10 2" xfId="2011" xr:uid="{00000000-0005-0000-0000-0000DA070000}"/>
    <cellStyle name="Linked Cell 10 3" xfId="2012" xr:uid="{00000000-0005-0000-0000-0000DB070000}"/>
    <cellStyle name="Linked Cell 11" xfId="2013" xr:uid="{00000000-0005-0000-0000-0000DC070000}"/>
    <cellStyle name="Linked Cell 12" xfId="2014" xr:uid="{00000000-0005-0000-0000-0000DD070000}"/>
    <cellStyle name="Linked Cell 13" xfId="2015" xr:uid="{00000000-0005-0000-0000-0000DE070000}"/>
    <cellStyle name="Linked Cell 14" xfId="2016" xr:uid="{00000000-0005-0000-0000-0000DF070000}"/>
    <cellStyle name="Linked Cell 2" xfId="2017" xr:uid="{00000000-0005-0000-0000-0000E0070000}"/>
    <cellStyle name="Linked Cell 2 2" xfId="2018" xr:uid="{00000000-0005-0000-0000-0000E1070000}"/>
    <cellStyle name="Linked Cell 2 2 2" xfId="2019" xr:uid="{00000000-0005-0000-0000-0000E2070000}"/>
    <cellStyle name="Linked Cell 2 2 3" xfId="2020" xr:uid="{00000000-0005-0000-0000-0000E3070000}"/>
    <cellStyle name="Linked Cell 2 2 4" xfId="2021" xr:uid="{00000000-0005-0000-0000-0000E4070000}"/>
    <cellStyle name="Linked Cell 2 2 5" xfId="2022" xr:uid="{00000000-0005-0000-0000-0000E5070000}"/>
    <cellStyle name="Linked Cell 2 3" xfId="2023" xr:uid="{00000000-0005-0000-0000-0000E6070000}"/>
    <cellStyle name="Linked Cell 2 3 2" xfId="2024" xr:uid="{00000000-0005-0000-0000-0000E7070000}"/>
    <cellStyle name="Linked Cell 2 3 3" xfId="2025" xr:uid="{00000000-0005-0000-0000-0000E8070000}"/>
    <cellStyle name="Linked Cell 2 4" xfId="2026" xr:uid="{00000000-0005-0000-0000-0000E9070000}"/>
    <cellStyle name="Linked Cell 2 4 2" xfId="2027" xr:uid="{00000000-0005-0000-0000-0000EA070000}"/>
    <cellStyle name="Linked Cell 2 5" xfId="2028" xr:uid="{00000000-0005-0000-0000-0000EB070000}"/>
    <cellStyle name="Linked Cell 3" xfId="2029" xr:uid="{00000000-0005-0000-0000-0000EC070000}"/>
    <cellStyle name="Linked Cell 3 2" xfId="2030" xr:uid="{00000000-0005-0000-0000-0000ED070000}"/>
    <cellStyle name="Linked Cell 3 3" xfId="2031" xr:uid="{00000000-0005-0000-0000-0000EE070000}"/>
    <cellStyle name="Linked Cell 3 4" xfId="2032" xr:uid="{00000000-0005-0000-0000-0000EF070000}"/>
    <cellStyle name="Linked Cell 4" xfId="2033" xr:uid="{00000000-0005-0000-0000-0000F0070000}"/>
    <cellStyle name="Linked Cell 4 2" xfId="2034" xr:uid="{00000000-0005-0000-0000-0000F1070000}"/>
    <cellStyle name="Linked Cell 4 3" xfId="2035" xr:uid="{00000000-0005-0000-0000-0000F2070000}"/>
    <cellStyle name="Linked Cell 4 4" xfId="2036" xr:uid="{00000000-0005-0000-0000-0000F3070000}"/>
    <cellStyle name="Linked Cell 5" xfId="2037" xr:uid="{00000000-0005-0000-0000-0000F4070000}"/>
    <cellStyle name="Linked Cell 5 2" xfId="2038" xr:uid="{00000000-0005-0000-0000-0000F5070000}"/>
    <cellStyle name="Linked Cell 5 2 2" xfId="2039" xr:uid="{00000000-0005-0000-0000-0000F6070000}"/>
    <cellStyle name="Linked Cell 5 2 3" xfId="2040" xr:uid="{00000000-0005-0000-0000-0000F7070000}"/>
    <cellStyle name="Linked Cell 5 2 4" xfId="2041" xr:uid="{00000000-0005-0000-0000-0000F8070000}"/>
    <cellStyle name="Linked Cell 5 3" xfId="2042" xr:uid="{00000000-0005-0000-0000-0000F9070000}"/>
    <cellStyle name="Linked Cell 5 3 2" xfId="2043" xr:uid="{00000000-0005-0000-0000-0000FA070000}"/>
    <cellStyle name="Linked Cell 5 3 3" xfId="2044" xr:uid="{00000000-0005-0000-0000-0000FB070000}"/>
    <cellStyle name="Linked Cell 5 4" xfId="2045" xr:uid="{00000000-0005-0000-0000-0000FC070000}"/>
    <cellStyle name="Linked Cell 5 4 2" xfId="2046" xr:uid="{00000000-0005-0000-0000-0000FD070000}"/>
    <cellStyle name="Linked Cell 5 4 3" xfId="2047" xr:uid="{00000000-0005-0000-0000-0000FE070000}"/>
    <cellStyle name="Linked Cell 6" xfId="2048" xr:uid="{00000000-0005-0000-0000-0000FF070000}"/>
    <cellStyle name="Linked Cell 6 2" xfId="2049" xr:uid="{00000000-0005-0000-0000-000000080000}"/>
    <cellStyle name="Linked Cell 6 3" xfId="2050" xr:uid="{00000000-0005-0000-0000-000001080000}"/>
    <cellStyle name="Linked Cell 7" xfId="2051" xr:uid="{00000000-0005-0000-0000-000002080000}"/>
    <cellStyle name="Linked Cell 7 2" xfId="2052" xr:uid="{00000000-0005-0000-0000-000003080000}"/>
    <cellStyle name="Linked Cell 8" xfId="2053" xr:uid="{00000000-0005-0000-0000-000004080000}"/>
    <cellStyle name="Linked Cell 9" xfId="2054" xr:uid="{00000000-0005-0000-0000-000005080000}"/>
    <cellStyle name="Linked Cell 9 2" xfId="2055" xr:uid="{00000000-0005-0000-0000-000006080000}"/>
    <cellStyle name="Linked Cell 9 3" xfId="2056" xr:uid="{00000000-0005-0000-0000-000007080000}"/>
    <cellStyle name="Neutral" xfId="2057" builtinId="28" customBuiltin="1"/>
    <cellStyle name="Neutral 10" xfId="2058" xr:uid="{00000000-0005-0000-0000-000009080000}"/>
    <cellStyle name="Neutral 10 2" xfId="2059" xr:uid="{00000000-0005-0000-0000-00000A080000}"/>
    <cellStyle name="Neutral 10 3" xfId="2060" xr:uid="{00000000-0005-0000-0000-00000B080000}"/>
    <cellStyle name="Neutral 11" xfId="2061" xr:uid="{00000000-0005-0000-0000-00000C080000}"/>
    <cellStyle name="Neutral 12" xfId="2062" xr:uid="{00000000-0005-0000-0000-00000D080000}"/>
    <cellStyle name="Neutral 13" xfId="2063" xr:uid="{00000000-0005-0000-0000-00000E080000}"/>
    <cellStyle name="Neutral 14" xfId="2064" xr:uid="{00000000-0005-0000-0000-00000F080000}"/>
    <cellStyle name="Neutral 2" xfId="2065" xr:uid="{00000000-0005-0000-0000-000010080000}"/>
    <cellStyle name="Neutral 2 2" xfId="2066" xr:uid="{00000000-0005-0000-0000-000011080000}"/>
    <cellStyle name="Neutral 2 2 2" xfId="2067" xr:uid="{00000000-0005-0000-0000-000012080000}"/>
    <cellStyle name="Neutral 2 2 3" xfId="2068" xr:uid="{00000000-0005-0000-0000-000013080000}"/>
    <cellStyle name="Neutral 2 2 4" xfId="2069" xr:uid="{00000000-0005-0000-0000-000014080000}"/>
    <cellStyle name="Neutral 2 2 5" xfId="2070" xr:uid="{00000000-0005-0000-0000-000015080000}"/>
    <cellStyle name="Neutral 2 3" xfId="2071" xr:uid="{00000000-0005-0000-0000-000016080000}"/>
    <cellStyle name="Neutral 2 3 2" xfId="2072" xr:uid="{00000000-0005-0000-0000-000017080000}"/>
    <cellStyle name="Neutral 2 3 3" xfId="2073" xr:uid="{00000000-0005-0000-0000-000018080000}"/>
    <cellStyle name="Neutral 2 4" xfId="2074" xr:uid="{00000000-0005-0000-0000-000019080000}"/>
    <cellStyle name="Neutral 2 4 2" xfId="2075" xr:uid="{00000000-0005-0000-0000-00001A080000}"/>
    <cellStyle name="Neutral 2 5" xfId="2076" xr:uid="{00000000-0005-0000-0000-00001B080000}"/>
    <cellStyle name="Neutral 3" xfId="2077" xr:uid="{00000000-0005-0000-0000-00001C080000}"/>
    <cellStyle name="Neutral 3 2" xfId="2078" xr:uid="{00000000-0005-0000-0000-00001D080000}"/>
    <cellStyle name="Neutral 3 3" xfId="2079" xr:uid="{00000000-0005-0000-0000-00001E080000}"/>
    <cellStyle name="Neutral 3 4" xfId="2080" xr:uid="{00000000-0005-0000-0000-00001F080000}"/>
    <cellStyle name="Neutral 4" xfId="2081" xr:uid="{00000000-0005-0000-0000-000020080000}"/>
    <cellStyle name="Neutral 4 2" xfId="2082" xr:uid="{00000000-0005-0000-0000-000021080000}"/>
    <cellStyle name="Neutral 4 3" xfId="2083" xr:uid="{00000000-0005-0000-0000-000022080000}"/>
    <cellStyle name="Neutral 4 4" xfId="2084" xr:uid="{00000000-0005-0000-0000-000023080000}"/>
    <cellStyle name="Neutral 5" xfId="2085" xr:uid="{00000000-0005-0000-0000-000024080000}"/>
    <cellStyle name="Neutral 5 2" xfId="2086" xr:uid="{00000000-0005-0000-0000-000025080000}"/>
    <cellStyle name="Neutral 5 2 2" xfId="2087" xr:uid="{00000000-0005-0000-0000-000026080000}"/>
    <cellStyle name="Neutral 5 2 3" xfId="2088" xr:uid="{00000000-0005-0000-0000-000027080000}"/>
    <cellStyle name="Neutral 5 2 4" xfId="2089" xr:uid="{00000000-0005-0000-0000-000028080000}"/>
    <cellStyle name="Neutral 5 3" xfId="2090" xr:uid="{00000000-0005-0000-0000-000029080000}"/>
    <cellStyle name="Neutral 5 3 2" xfId="2091" xr:uid="{00000000-0005-0000-0000-00002A080000}"/>
    <cellStyle name="Neutral 5 3 3" xfId="2092" xr:uid="{00000000-0005-0000-0000-00002B080000}"/>
    <cellStyle name="Neutral 5 4" xfId="2093" xr:uid="{00000000-0005-0000-0000-00002C080000}"/>
    <cellStyle name="Neutral 5 4 2" xfId="2094" xr:uid="{00000000-0005-0000-0000-00002D080000}"/>
    <cellStyle name="Neutral 5 4 3" xfId="2095" xr:uid="{00000000-0005-0000-0000-00002E080000}"/>
    <cellStyle name="Neutral 6" xfId="2096" xr:uid="{00000000-0005-0000-0000-00002F080000}"/>
    <cellStyle name="Neutral 6 2" xfId="2097" xr:uid="{00000000-0005-0000-0000-000030080000}"/>
    <cellStyle name="Neutral 6 3" xfId="2098" xr:uid="{00000000-0005-0000-0000-000031080000}"/>
    <cellStyle name="Neutral 7" xfId="2099" xr:uid="{00000000-0005-0000-0000-000032080000}"/>
    <cellStyle name="Neutral 7 2" xfId="2100" xr:uid="{00000000-0005-0000-0000-000033080000}"/>
    <cellStyle name="Neutral 8" xfId="2101" xr:uid="{00000000-0005-0000-0000-000034080000}"/>
    <cellStyle name="Neutral 9" xfId="2102" xr:uid="{00000000-0005-0000-0000-000035080000}"/>
    <cellStyle name="Neutral 9 2" xfId="2103" xr:uid="{00000000-0005-0000-0000-000036080000}"/>
    <cellStyle name="Neutral 9 3" xfId="2104" xr:uid="{00000000-0005-0000-0000-000037080000}"/>
    <cellStyle name="Normal" xfId="0" builtinId="0"/>
    <cellStyle name="Normal 10" xfId="2105" xr:uid="{00000000-0005-0000-0000-000039080000}"/>
    <cellStyle name="Normal 10 2" xfId="2106" xr:uid="{00000000-0005-0000-0000-00003A080000}"/>
    <cellStyle name="Normal 10 3" xfId="2107" xr:uid="{00000000-0005-0000-0000-00003B080000}"/>
    <cellStyle name="Normal 10 4" xfId="2108" xr:uid="{00000000-0005-0000-0000-00003C080000}"/>
    <cellStyle name="Normal 11" xfId="2109" xr:uid="{00000000-0005-0000-0000-00003D080000}"/>
    <cellStyle name="Normal 11 2" xfId="2110" xr:uid="{00000000-0005-0000-0000-00003E080000}"/>
    <cellStyle name="Normal 11 3" xfId="2111" xr:uid="{00000000-0005-0000-0000-00003F080000}"/>
    <cellStyle name="Normal 11 3 2" xfId="2112" xr:uid="{00000000-0005-0000-0000-000040080000}"/>
    <cellStyle name="Normal 12" xfId="2113" xr:uid="{00000000-0005-0000-0000-000041080000}"/>
    <cellStyle name="Normal 12 2" xfId="2114" xr:uid="{00000000-0005-0000-0000-000042080000}"/>
    <cellStyle name="Normal 12 2 2" xfId="2115" xr:uid="{00000000-0005-0000-0000-000043080000}"/>
    <cellStyle name="Normal 12 2 2 2" xfId="2116" xr:uid="{00000000-0005-0000-0000-000044080000}"/>
    <cellStyle name="Normal 12 2 2 2 2" xfId="2117" xr:uid="{00000000-0005-0000-0000-000045080000}"/>
    <cellStyle name="Normal 12 2 2 2 3" xfId="2118" xr:uid="{00000000-0005-0000-0000-000046080000}"/>
    <cellStyle name="Normal 12 2 2 3" xfId="2119" xr:uid="{00000000-0005-0000-0000-000047080000}"/>
    <cellStyle name="Normal 12 2 2 3 2" xfId="2120" xr:uid="{00000000-0005-0000-0000-000048080000}"/>
    <cellStyle name="Normal 12 2 2 4" xfId="2121" xr:uid="{00000000-0005-0000-0000-000049080000}"/>
    <cellStyle name="Normal 12 2 2 5" xfId="2122" xr:uid="{00000000-0005-0000-0000-00004A080000}"/>
    <cellStyle name="Normal 12 2 3" xfId="2123" xr:uid="{00000000-0005-0000-0000-00004B080000}"/>
    <cellStyle name="Normal 12 2 3 2" xfId="2124" xr:uid="{00000000-0005-0000-0000-00004C080000}"/>
    <cellStyle name="Normal 12 2 3 2 2" xfId="2125" xr:uid="{00000000-0005-0000-0000-00004D080000}"/>
    <cellStyle name="Normal 12 2 3 2 3" xfId="2126" xr:uid="{00000000-0005-0000-0000-00004E080000}"/>
    <cellStyle name="Normal 12 2 3 3" xfId="2127" xr:uid="{00000000-0005-0000-0000-00004F080000}"/>
    <cellStyle name="Normal 12 2 3 3 2" xfId="2128" xr:uid="{00000000-0005-0000-0000-000050080000}"/>
    <cellStyle name="Normal 12 2 3 4" xfId="2129" xr:uid="{00000000-0005-0000-0000-000051080000}"/>
    <cellStyle name="Normal 12 2 3 5" xfId="2130" xr:uid="{00000000-0005-0000-0000-000052080000}"/>
    <cellStyle name="Normal 12 2 4" xfId="2131" xr:uid="{00000000-0005-0000-0000-000053080000}"/>
    <cellStyle name="Normal 12 2 4 2" xfId="2132" xr:uid="{00000000-0005-0000-0000-000054080000}"/>
    <cellStyle name="Normal 12 2 4 3" xfId="2133" xr:uid="{00000000-0005-0000-0000-000055080000}"/>
    <cellStyle name="Normal 12 2 5" xfId="2134" xr:uid="{00000000-0005-0000-0000-000056080000}"/>
    <cellStyle name="Normal 12 2 5 2" xfId="2135" xr:uid="{00000000-0005-0000-0000-000057080000}"/>
    <cellStyle name="Normal 12 2 6" xfId="2136" xr:uid="{00000000-0005-0000-0000-000058080000}"/>
    <cellStyle name="Normal 12 2 7" xfId="2137" xr:uid="{00000000-0005-0000-0000-000059080000}"/>
    <cellStyle name="Normal 12 2 8" xfId="2138" xr:uid="{00000000-0005-0000-0000-00005A080000}"/>
    <cellStyle name="Normal 12 3" xfId="2139" xr:uid="{00000000-0005-0000-0000-00005B080000}"/>
    <cellStyle name="Normal 12 4" xfId="2140" xr:uid="{00000000-0005-0000-0000-00005C080000}"/>
    <cellStyle name="Normal 12 4 2" xfId="2141" xr:uid="{00000000-0005-0000-0000-00005D080000}"/>
    <cellStyle name="Normal 12 4 2 2" xfId="2142" xr:uid="{00000000-0005-0000-0000-00005E080000}"/>
    <cellStyle name="Normal 12 4 2 3" xfId="2143" xr:uid="{00000000-0005-0000-0000-00005F080000}"/>
    <cellStyle name="Normal 12 4 3" xfId="2144" xr:uid="{00000000-0005-0000-0000-000060080000}"/>
    <cellStyle name="Normal 12 4 3 2" xfId="2145" xr:uid="{00000000-0005-0000-0000-000061080000}"/>
    <cellStyle name="Normal 12 4 4" xfId="2146" xr:uid="{00000000-0005-0000-0000-000062080000}"/>
    <cellStyle name="Normal 12 4 5" xfId="2147" xr:uid="{00000000-0005-0000-0000-000063080000}"/>
    <cellStyle name="Normal 12 5" xfId="2148" xr:uid="{00000000-0005-0000-0000-000064080000}"/>
    <cellStyle name="Normal 12 5 2" xfId="2149" xr:uid="{00000000-0005-0000-0000-000065080000}"/>
    <cellStyle name="Normal 12 5 2 2" xfId="2150" xr:uid="{00000000-0005-0000-0000-000066080000}"/>
    <cellStyle name="Normal 12 5 2 3" xfId="2151" xr:uid="{00000000-0005-0000-0000-000067080000}"/>
    <cellStyle name="Normal 12 5 3" xfId="2152" xr:uid="{00000000-0005-0000-0000-000068080000}"/>
    <cellStyle name="Normal 12 5 3 2" xfId="2153" xr:uid="{00000000-0005-0000-0000-000069080000}"/>
    <cellStyle name="Normal 12 5 4" xfId="2154" xr:uid="{00000000-0005-0000-0000-00006A080000}"/>
    <cellStyle name="Normal 12 5 5" xfId="2155" xr:uid="{00000000-0005-0000-0000-00006B080000}"/>
    <cellStyle name="Normal 12 6" xfId="2156" xr:uid="{00000000-0005-0000-0000-00006C080000}"/>
    <cellStyle name="Normal 12 6 2" xfId="2157" xr:uid="{00000000-0005-0000-0000-00006D080000}"/>
    <cellStyle name="Normal 12 6 3" xfId="2158" xr:uid="{00000000-0005-0000-0000-00006E080000}"/>
    <cellStyle name="Normal 12 7" xfId="2159" xr:uid="{00000000-0005-0000-0000-00006F080000}"/>
    <cellStyle name="Normal 12 7 2" xfId="2160" xr:uid="{00000000-0005-0000-0000-000070080000}"/>
    <cellStyle name="Normal 12 7 3" xfId="2161" xr:uid="{00000000-0005-0000-0000-000071080000}"/>
    <cellStyle name="Normal 12 8" xfId="2162" xr:uid="{00000000-0005-0000-0000-000072080000}"/>
    <cellStyle name="Normal 12 9" xfId="2163" xr:uid="{00000000-0005-0000-0000-000073080000}"/>
    <cellStyle name="Normal 13" xfId="2164" xr:uid="{00000000-0005-0000-0000-000074080000}"/>
    <cellStyle name="Normal 13 10" xfId="2165" xr:uid="{00000000-0005-0000-0000-000075080000}"/>
    <cellStyle name="Normal 13 11" xfId="2166" xr:uid="{00000000-0005-0000-0000-000076080000}"/>
    <cellStyle name="Normal 13 2" xfId="2167" xr:uid="{00000000-0005-0000-0000-000077080000}"/>
    <cellStyle name="Normal 13 2 10" xfId="2168" xr:uid="{00000000-0005-0000-0000-000078080000}"/>
    <cellStyle name="Normal 13 2 11" xfId="2169" xr:uid="{00000000-0005-0000-0000-000079080000}"/>
    <cellStyle name="Normal 13 2 12" xfId="2170" xr:uid="{00000000-0005-0000-0000-00007A080000}"/>
    <cellStyle name="Normal 13 2 2" xfId="2171" xr:uid="{00000000-0005-0000-0000-00007B080000}"/>
    <cellStyle name="Normal 13 2 2 2" xfId="2172" xr:uid="{00000000-0005-0000-0000-00007C080000}"/>
    <cellStyle name="Normal 13 2 2 2 2" xfId="2173" xr:uid="{00000000-0005-0000-0000-00007D080000}"/>
    <cellStyle name="Normal 13 2 2 2 2 2" xfId="2174" xr:uid="{00000000-0005-0000-0000-00007E080000}"/>
    <cellStyle name="Normal 13 2 2 2 2 2 2" xfId="2175" xr:uid="{00000000-0005-0000-0000-00007F080000}"/>
    <cellStyle name="Normal 13 2 2 2 2 2 2 2" xfId="2176" xr:uid="{00000000-0005-0000-0000-000080080000}"/>
    <cellStyle name="Normal 13 2 2 2 2 2 2 3" xfId="2177" xr:uid="{00000000-0005-0000-0000-000081080000}"/>
    <cellStyle name="Normal 13 2 2 2 2 2 3" xfId="2178" xr:uid="{00000000-0005-0000-0000-000082080000}"/>
    <cellStyle name="Normal 13 2 2 2 2 2 3 2" xfId="2179" xr:uid="{00000000-0005-0000-0000-000083080000}"/>
    <cellStyle name="Normal 13 2 2 2 2 2 4" xfId="2180" xr:uid="{00000000-0005-0000-0000-000084080000}"/>
    <cellStyle name="Normal 13 2 2 2 2 2 5" xfId="2181" xr:uid="{00000000-0005-0000-0000-000085080000}"/>
    <cellStyle name="Normal 13 2 2 2 2 3" xfId="2182" xr:uid="{00000000-0005-0000-0000-000086080000}"/>
    <cellStyle name="Normal 13 2 2 2 2 3 2" xfId="2183" xr:uid="{00000000-0005-0000-0000-000087080000}"/>
    <cellStyle name="Normal 13 2 2 2 2 3 3" xfId="2184" xr:uid="{00000000-0005-0000-0000-000088080000}"/>
    <cellStyle name="Normal 13 2 2 2 2 4" xfId="2185" xr:uid="{00000000-0005-0000-0000-000089080000}"/>
    <cellStyle name="Normal 13 2 2 2 2 4 2" xfId="2186" xr:uid="{00000000-0005-0000-0000-00008A080000}"/>
    <cellStyle name="Normal 13 2 2 2 2 5" xfId="2187" xr:uid="{00000000-0005-0000-0000-00008B080000}"/>
    <cellStyle name="Normal 13 2 2 2 2 6" xfId="2188" xr:uid="{00000000-0005-0000-0000-00008C080000}"/>
    <cellStyle name="Normal 13 2 2 2 3" xfId="2189" xr:uid="{00000000-0005-0000-0000-00008D080000}"/>
    <cellStyle name="Normal 13 2 2 2 3 2" xfId="2190" xr:uid="{00000000-0005-0000-0000-00008E080000}"/>
    <cellStyle name="Normal 13 2 2 2 3 2 2" xfId="2191" xr:uid="{00000000-0005-0000-0000-00008F080000}"/>
    <cellStyle name="Normal 13 2 2 2 3 2 3" xfId="2192" xr:uid="{00000000-0005-0000-0000-000090080000}"/>
    <cellStyle name="Normal 13 2 2 2 3 3" xfId="2193" xr:uid="{00000000-0005-0000-0000-000091080000}"/>
    <cellStyle name="Normal 13 2 2 2 3 3 2" xfId="2194" xr:uid="{00000000-0005-0000-0000-000092080000}"/>
    <cellStyle name="Normal 13 2 2 2 3 4" xfId="2195" xr:uid="{00000000-0005-0000-0000-000093080000}"/>
    <cellStyle name="Normal 13 2 2 2 3 5" xfId="2196" xr:uid="{00000000-0005-0000-0000-000094080000}"/>
    <cellStyle name="Normal 13 2 2 2 4" xfId="2197" xr:uid="{00000000-0005-0000-0000-000095080000}"/>
    <cellStyle name="Normal 13 2 2 2 4 2" xfId="2198" xr:uid="{00000000-0005-0000-0000-000096080000}"/>
    <cellStyle name="Normal 13 2 2 2 4 3" xfId="2199" xr:uid="{00000000-0005-0000-0000-000097080000}"/>
    <cellStyle name="Normal 13 2 2 2 5" xfId="2200" xr:uid="{00000000-0005-0000-0000-000098080000}"/>
    <cellStyle name="Normal 13 2 2 2 5 2" xfId="2201" xr:uid="{00000000-0005-0000-0000-000099080000}"/>
    <cellStyle name="Normal 13 2 2 2 5 3" xfId="2202" xr:uid="{00000000-0005-0000-0000-00009A080000}"/>
    <cellStyle name="Normal 13 2 2 2 6" xfId="2203" xr:uid="{00000000-0005-0000-0000-00009B080000}"/>
    <cellStyle name="Normal 13 2 2 2 6 2" xfId="2204" xr:uid="{00000000-0005-0000-0000-00009C080000}"/>
    <cellStyle name="Normal 13 2 2 2 7" xfId="2205" xr:uid="{00000000-0005-0000-0000-00009D080000}"/>
    <cellStyle name="Normal 13 2 2 2 8" xfId="2206" xr:uid="{00000000-0005-0000-0000-00009E080000}"/>
    <cellStyle name="Normal 13 2 2 3" xfId="2207" xr:uid="{00000000-0005-0000-0000-00009F080000}"/>
    <cellStyle name="Normal 13 2 2 3 2" xfId="2208" xr:uid="{00000000-0005-0000-0000-0000A0080000}"/>
    <cellStyle name="Normal 13 2 2 3 2 2" xfId="2209" xr:uid="{00000000-0005-0000-0000-0000A1080000}"/>
    <cellStyle name="Normal 13 2 2 3 2 2 2" xfId="2210" xr:uid="{00000000-0005-0000-0000-0000A2080000}"/>
    <cellStyle name="Normal 13 2 2 3 2 2 3" xfId="2211" xr:uid="{00000000-0005-0000-0000-0000A3080000}"/>
    <cellStyle name="Normal 13 2 2 3 2 3" xfId="2212" xr:uid="{00000000-0005-0000-0000-0000A4080000}"/>
    <cellStyle name="Normal 13 2 2 3 2 3 2" xfId="2213" xr:uid="{00000000-0005-0000-0000-0000A5080000}"/>
    <cellStyle name="Normal 13 2 2 3 2 4" xfId="2214" xr:uid="{00000000-0005-0000-0000-0000A6080000}"/>
    <cellStyle name="Normal 13 2 2 3 2 5" xfId="2215" xr:uid="{00000000-0005-0000-0000-0000A7080000}"/>
    <cellStyle name="Normal 13 2 2 3 3" xfId="2216" xr:uid="{00000000-0005-0000-0000-0000A8080000}"/>
    <cellStyle name="Normal 13 2 2 3 3 2" xfId="2217" xr:uid="{00000000-0005-0000-0000-0000A9080000}"/>
    <cellStyle name="Normal 13 2 2 3 3 3" xfId="2218" xr:uid="{00000000-0005-0000-0000-0000AA080000}"/>
    <cellStyle name="Normal 13 2 2 3 4" xfId="2219" xr:uid="{00000000-0005-0000-0000-0000AB080000}"/>
    <cellStyle name="Normal 13 2 2 3 4 2" xfId="2220" xr:uid="{00000000-0005-0000-0000-0000AC080000}"/>
    <cellStyle name="Normal 13 2 2 3 5" xfId="2221" xr:uid="{00000000-0005-0000-0000-0000AD080000}"/>
    <cellStyle name="Normal 13 2 2 3 6" xfId="2222" xr:uid="{00000000-0005-0000-0000-0000AE080000}"/>
    <cellStyle name="Normal 13 2 2 4" xfId="2223" xr:uid="{00000000-0005-0000-0000-0000AF080000}"/>
    <cellStyle name="Normal 13 2 2 4 2" xfId="2224" xr:uid="{00000000-0005-0000-0000-0000B0080000}"/>
    <cellStyle name="Normal 13 2 2 4 2 2" xfId="2225" xr:uid="{00000000-0005-0000-0000-0000B1080000}"/>
    <cellStyle name="Normal 13 2 2 4 2 3" xfId="2226" xr:uid="{00000000-0005-0000-0000-0000B2080000}"/>
    <cellStyle name="Normal 13 2 2 4 3" xfId="2227" xr:uid="{00000000-0005-0000-0000-0000B3080000}"/>
    <cellStyle name="Normal 13 2 2 4 3 2" xfId="2228" xr:uid="{00000000-0005-0000-0000-0000B4080000}"/>
    <cellStyle name="Normal 13 2 2 4 4" xfId="2229" xr:uid="{00000000-0005-0000-0000-0000B5080000}"/>
    <cellStyle name="Normal 13 2 2 4 5" xfId="2230" xr:uid="{00000000-0005-0000-0000-0000B6080000}"/>
    <cellStyle name="Normal 13 2 2 5" xfId="2231" xr:uid="{00000000-0005-0000-0000-0000B7080000}"/>
    <cellStyle name="Normal 13 2 2 5 2" xfId="2232" xr:uid="{00000000-0005-0000-0000-0000B8080000}"/>
    <cellStyle name="Normal 13 2 2 5 3" xfId="2233" xr:uid="{00000000-0005-0000-0000-0000B9080000}"/>
    <cellStyle name="Normal 13 2 2 6" xfId="2234" xr:uid="{00000000-0005-0000-0000-0000BA080000}"/>
    <cellStyle name="Normal 13 2 2 6 2" xfId="2235" xr:uid="{00000000-0005-0000-0000-0000BB080000}"/>
    <cellStyle name="Normal 13 2 2 6 3" xfId="2236" xr:uid="{00000000-0005-0000-0000-0000BC080000}"/>
    <cellStyle name="Normal 13 2 2 7" xfId="2237" xr:uid="{00000000-0005-0000-0000-0000BD080000}"/>
    <cellStyle name="Normal 13 2 2 7 2" xfId="2238" xr:uid="{00000000-0005-0000-0000-0000BE080000}"/>
    <cellStyle name="Normal 13 2 2 8" xfId="2239" xr:uid="{00000000-0005-0000-0000-0000BF080000}"/>
    <cellStyle name="Normal 13 2 2 9" xfId="2240" xr:uid="{00000000-0005-0000-0000-0000C0080000}"/>
    <cellStyle name="Normal 13 2 3" xfId="2241" xr:uid="{00000000-0005-0000-0000-0000C1080000}"/>
    <cellStyle name="Normal 13 2 3 2" xfId="2242" xr:uid="{00000000-0005-0000-0000-0000C2080000}"/>
    <cellStyle name="Normal 13 2 3 2 2" xfId="2243" xr:uid="{00000000-0005-0000-0000-0000C3080000}"/>
    <cellStyle name="Normal 13 2 3 2 2 2" xfId="2244" xr:uid="{00000000-0005-0000-0000-0000C4080000}"/>
    <cellStyle name="Normal 13 2 3 2 2 2 2" xfId="2245" xr:uid="{00000000-0005-0000-0000-0000C5080000}"/>
    <cellStyle name="Normal 13 2 3 2 2 2 3" xfId="2246" xr:uid="{00000000-0005-0000-0000-0000C6080000}"/>
    <cellStyle name="Normal 13 2 3 2 2 3" xfId="2247" xr:uid="{00000000-0005-0000-0000-0000C7080000}"/>
    <cellStyle name="Normal 13 2 3 2 2 3 2" xfId="2248" xr:uid="{00000000-0005-0000-0000-0000C8080000}"/>
    <cellStyle name="Normal 13 2 3 2 2 4" xfId="2249" xr:uid="{00000000-0005-0000-0000-0000C9080000}"/>
    <cellStyle name="Normal 13 2 3 2 2 5" xfId="2250" xr:uid="{00000000-0005-0000-0000-0000CA080000}"/>
    <cellStyle name="Normal 13 2 3 2 3" xfId="2251" xr:uid="{00000000-0005-0000-0000-0000CB080000}"/>
    <cellStyle name="Normal 13 2 3 2 3 2" xfId="2252" xr:uid="{00000000-0005-0000-0000-0000CC080000}"/>
    <cellStyle name="Normal 13 2 3 2 3 3" xfId="2253" xr:uid="{00000000-0005-0000-0000-0000CD080000}"/>
    <cellStyle name="Normal 13 2 3 2 4" xfId="2254" xr:uid="{00000000-0005-0000-0000-0000CE080000}"/>
    <cellStyle name="Normal 13 2 3 2 4 2" xfId="2255" xr:uid="{00000000-0005-0000-0000-0000CF080000}"/>
    <cellStyle name="Normal 13 2 3 2 5" xfId="2256" xr:uid="{00000000-0005-0000-0000-0000D0080000}"/>
    <cellStyle name="Normal 13 2 3 2 6" xfId="2257" xr:uid="{00000000-0005-0000-0000-0000D1080000}"/>
    <cellStyle name="Normal 13 2 3 3" xfId="2258" xr:uid="{00000000-0005-0000-0000-0000D2080000}"/>
    <cellStyle name="Normal 13 2 3 3 2" xfId="2259" xr:uid="{00000000-0005-0000-0000-0000D3080000}"/>
    <cellStyle name="Normal 13 2 3 3 2 2" xfId="2260" xr:uid="{00000000-0005-0000-0000-0000D4080000}"/>
    <cellStyle name="Normal 13 2 3 3 2 3" xfId="2261" xr:uid="{00000000-0005-0000-0000-0000D5080000}"/>
    <cellStyle name="Normal 13 2 3 3 3" xfId="2262" xr:uid="{00000000-0005-0000-0000-0000D6080000}"/>
    <cellStyle name="Normal 13 2 3 3 3 2" xfId="2263" xr:uid="{00000000-0005-0000-0000-0000D7080000}"/>
    <cellStyle name="Normal 13 2 3 3 4" xfId="2264" xr:uid="{00000000-0005-0000-0000-0000D8080000}"/>
    <cellStyle name="Normal 13 2 3 3 5" xfId="2265" xr:uid="{00000000-0005-0000-0000-0000D9080000}"/>
    <cellStyle name="Normal 13 2 3 4" xfId="2266" xr:uid="{00000000-0005-0000-0000-0000DA080000}"/>
    <cellStyle name="Normal 13 2 3 4 2" xfId="2267" xr:uid="{00000000-0005-0000-0000-0000DB080000}"/>
    <cellStyle name="Normal 13 2 3 4 3" xfId="2268" xr:uid="{00000000-0005-0000-0000-0000DC080000}"/>
    <cellStyle name="Normal 13 2 3 5" xfId="2269" xr:uid="{00000000-0005-0000-0000-0000DD080000}"/>
    <cellStyle name="Normal 13 2 3 5 2" xfId="2270" xr:uid="{00000000-0005-0000-0000-0000DE080000}"/>
    <cellStyle name="Normal 13 2 3 5 3" xfId="2271" xr:uid="{00000000-0005-0000-0000-0000DF080000}"/>
    <cellStyle name="Normal 13 2 3 6" xfId="2272" xr:uid="{00000000-0005-0000-0000-0000E0080000}"/>
    <cellStyle name="Normal 13 2 3 6 2" xfId="2273" xr:uid="{00000000-0005-0000-0000-0000E1080000}"/>
    <cellStyle name="Normal 13 2 3 7" xfId="2274" xr:uid="{00000000-0005-0000-0000-0000E2080000}"/>
    <cellStyle name="Normal 13 2 3 8" xfId="2275" xr:uid="{00000000-0005-0000-0000-0000E3080000}"/>
    <cellStyle name="Normal 13 2 4" xfId="2276" xr:uid="{00000000-0005-0000-0000-0000E4080000}"/>
    <cellStyle name="Normal 13 2 4 2" xfId="2277" xr:uid="{00000000-0005-0000-0000-0000E5080000}"/>
    <cellStyle name="Normal 13 2 4 2 2" xfId="2278" xr:uid="{00000000-0005-0000-0000-0000E6080000}"/>
    <cellStyle name="Normal 13 2 4 2 2 2" xfId="2279" xr:uid="{00000000-0005-0000-0000-0000E7080000}"/>
    <cellStyle name="Normal 13 2 4 2 2 3" xfId="2280" xr:uid="{00000000-0005-0000-0000-0000E8080000}"/>
    <cellStyle name="Normal 13 2 4 2 3" xfId="2281" xr:uid="{00000000-0005-0000-0000-0000E9080000}"/>
    <cellStyle name="Normal 13 2 4 2 3 2" xfId="2282" xr:uid="{00000000-0005-0000-0000-0000EA080000}"/>
    <cellStyle name="Normal 13 2 4 2 4" xfId="2283" xr:uid="{00000000-0005-0000-0000-0000EB080000}"/>
    <cellStyle name="Normal 13 2 4 2 5" xfId="2284" xr:uid="{00000000-0005-0000-0000-0000EC080000}"/>
    <cellStyle name="Normal 13 2 4 3" xfId="2285" xr:uid="{00000000-0005-0000-0000-0000ED080000}"/>
    <cellStyle name="Normal 13 2 4 3 2" xfId="2286" xr:uid="{00000000-0005-0000-0000-0000EE080000}"/>
    <cellStyle name="Normal 13 2 4 3 3" xfId="2287" xr:uid="{00000000-0005-0000-0000-0000EF080000}"/>
    <cellStyle name="Normal 13 2 4 4" xfId="2288" xr:uid="{00000000-0005-0000-0000-0000F0080000}"/>
    <cellStyle name="Normal 13 2 4 4 2" xfId="2289" xr:uid="{00000000-0005-0000-0000-0000F1080000}"/>
    <cellStyle name="Normal 13 2 4 5" xfId="2290" xr:uid="{00000000-0005-0000-0000-0000F2080000}"/>
    <cellStyle name="Normal 13 2 4 6" xfId="2291" xr:uid="{00000000-0005-0000-0000-0000F3080000}"/>
    <cellStyle name="Normal 13 2 5" xfId="2292" xr:uid="{00000000-0005-0000-0000-0000F4080000}"/>
    <cellStyle name="Normal 13 2 5 2" xfId="2293" xr:uid="{00000000-0005-0000-0000-0000F5080000}"/>
    <cellStyle name="Normal 13 2 5 2 2" xfId="2294" xr:uid="{00000000-0005-0000-0000-0000F6080000}"/>
    <cellStyle name="Normal 13 2 5 2 2 2" xfId="2295" xr:uid="{00000000-0005-0000-0000-0000F7080000}"/>
    <cellStyle name="Normal 13 2 5 2 2 3" xfId="2296" xr:uid="{00000000-0005-0000-0000-0000F8080000}"/>
    <cellStyle name="Normal 13 2 5 2 3" xfId="2297" xr:uid="{00000000-0005-0000-0000-0000F9080000}"/>
    <cellStyle name="Normal 13 2 5 2 3 2" xfId="2298" xr:uid="{00000000-0005-0000-0000-0000FA080000}"/>
    <cellStyle name="Normal 13 2 5 2 4" xfId="2299" xr:uid="{00000000-0005-0000-0000-0000FB080000}"/>
    <cellStyle name="Normal 13 2 5 2 5" xfId="2300" xr:uid="{00000000-0005-0000-0000-0000FC080000}"/>
    <cellStyle name="Normal 13 2 5 3" xfId="2301" xr:uid="{00000000-0005-0000-0000-0000FD080000}"/>
    <cellStyle name="Normal 13 2 5 3 2" xfId="2302" xr:uid="{00000000-0005-0000-0000-0000FE080000}"/>
    <cellStyle name="Normal 13 2 5 3 3" xfId="2303" xr:uid="{00000000-0005-0000-0000-0000FF080000}"/>
    <cellStyle name="Normal 13 2 5 4" xfId="2304" xr:uid="{00000000-0005-0000-0000-000000090000}"/>
    <cellStyle name="Normal 13 2 5 4 2" xfId="2305" xr:uid="{00000000-0005-0000-0000-000001090000}"/>
    <cellStyle name="Normal 13 2 5 5" xfId="2306" xr:uid="{00000000-0005-0000-0000-000002090000}"/>
    <cellStyle name="Normal 13 2 5 6" xfId="2307" xr:uid="{00000000-0005-0000-0000-000003090000}"/>
    <cellStyle name="Normal 13 2 6" xfId="2308" xr:uid="{00000000-0005-0000-0000-000004090000}"/>
    <cellStyle name="Normal 13 2 6 2" xfId="2309" xr:uid="{00000000-0005-0000-0000-000005090000}"/>
    <cellStyle name="Normal 13 2 6 2 2" xfId="2310" xr:uid="{00000000-0005-0000-0000-000006090000}"/>
    <cellStyle name="Normal 13 2 6 2 3" xfId="2311" xr:uid="{00000000-0005-0000-0000-000007090000}"/>
    <cellStyle name="Normal 13 2 6 3" xfId="2312" xr:uid="{00000000-0005-0000-0000-000008090000}"/>
    <cellStyle name="Normal 13 2 6 3 2" xfId="2313" xr:uid="{00000000-0005-0000-0000-000009090000}"/>
    <cellStyle name="Normal 13 2 6 4" xfId="2314" xr:uid="{00000000-0005-0000-0000-00000A090000}"/>
    <cellStyle name="Normal 13 2 6 5" xfId="2315" xr:uid="{00000000-0005-0000-0000-00000B090000}"/>
    <cellStyle name="Normal 13 2 7" xfId="2316" xr:uid="{00000000-0005-0000-0000-00000C090000}"/>
    <cellStyle name="Normal 13 2 7 2" xfId="2317" xr:uid="{00000000-0005-0000-0000-00000D090000}"/>
    <cellStyle name="Normal 13 2 7 3" xfId="2318" xr:uid="{00000000-0005-0000-0000-00000E090000}"/>
    <cellStyle name="Normal 13 2 8" xfId="2319" xr:uid="{00000000-0005-0000-0000-00000F090000}"/>
    <cellStyle name="Normal 13 2 8 2" xfId="2320" xr:uid="{00000000-0005-0000-0000-000010090000}"/>
    <cellStyle name="Normal 13 2 8 3" xfId="2321" xr:uid="{00000000-0005-0000-0000-000011090000}"/>
    <cellStyle name="Normal 13 2 9" xfId="2322" xr:uid="{00000000-0005-0000-0000-000012090000}"/>
    <cellStyle name="Normal 13 2 9 2" xfId="2323" xr:uid="{00000000-0005-0000-0000-000013090000}"/>
    <cellStyle name="Normal 13 3" xfId="2324" xr:uid="{00000000-0005-0000-0000-000014090000}"/>
    <cellStyle name="Normal 13 3 2" xfId="2325" xr:uid="{00000000-0005-0000-0000-000015090000}"/>
    <cellStyle name="Normal 13 3 2 2" xfId="2326" xr:uid="{00000000-0005-0000-0000-000016090000}"/>
    <cellStyle name="Normal 13 3 2 2 2" xfId="2327" xr:uid="{00000000-0005-0000-0000-000017090000}"/>
    <cellStyle name="Normal 13 3 2 2 2 2" xfId="2328" xr:uid="{00000000-0005-0000-0000-000018090000}"/>
    <cellStyle name="Normal 13 3 2 2 2 3" xfId="2329" xr:uid="{00000000-0005-0000-0000-000019090000}"/>
    <cellStyle name="Normal 13 3 2 2 3" xfId="2330" xr:uid="{00000000-0005-0000-0000-00001A090000}"/>
    <cellStyle name="Normal 13 3 2 2 3 2" xfId="2331" xr:uid="{00000000-0005-0000-0000-00001B090000}"/>
    <cellStyle name="Normal 13 3 2 2 4" xfId="2332" xr:uid="{00000000-0005-0000-0000-00001C090000}"/>
    <cellStyle name="Normal 13 3 2 2 5" xfId="2333" xr:uid="{00000000-0005-0000-0000-00001D090000}"/>
    <cellStyle name="Normal 13 3 2 3" xfId="2334" xr:uid="{00000000-0005-0000-0000-00001E090000}"/>
    <cellStyle name="Normal 13 3 2 3 2" xfId="2335" xr:uid="{00000000-0005-0000-0000-00001F090000}"/>
    <cellStyle name="Normal 13 3 2 3 3" xfId="2336" xr:uid="{00000000-0005-0000-0000-000020090000}"/>
    <cellStyle name="Normal 13 3 2 4" xfId="2337" xr:uid="{00000000-0005-0000-0000-000021090000}"/>
    <cellStyle name="Normal 13 3 2 4 2" xfId="2338" xr:uid="{00000000-0005-0000-0000-000022090000}"/>
    <cellStyle name="Normal 13 3 2 5" xfId="2339" xr:uid="{00000000-0005-0000-0000-000023090000}"/>
    <cellStyle name="Normal 13 3 2 6" xfId="2340" xr:uid="{00000000-0005-0000-0000-000024090000}"/>
    <cellStyle name="Normal 13 3 3" xfId="2341" xr:uid="{00000000-0005-0000-0000-000025090000}"/>
    <cellStyle name="Normal 13 3 3 2" xfId="2342" xr:uid="{00000000-0005-0000-0000-000026090000}"/>
    <cellStyle name="Normal 13 3 3 2 2" xfId="2343" xr:uid="{00000000-0005-0000-0000-000027090000}"/>
    <cellStyle name="Normal 13 3 3 2 3" xfId="2344" xr:uid="{00000000-0005-0000-0000-000028090000}"/>
    <cellStyle name="Normal 13 3 3 3" xfId="2345" xr:uid="{00000000-0005-0000-0000-000029090000}"/>
    <cellStyle name="Normal 13 3 3 3 2" xfId="2346" xr:uid="{00000000-0005-0000-0000-00002A090000}"/>
    <cellStyle name="Normal 13 3 3 4" xfId="2347" xr:uid="{00000000-0005-0000-0000-00002B090000}"/>
    <cellStyle name="Normal 13 3 3 5" xfId="2348" xr:uid="{00000000-0005-0000-0000-00002C090000}"/>
    <cellStyle name="Normal 13 3 4" xfId="2349" xr:uid="{00000000-0005-0000-0000-00002D090000}"/>
    <cellStyle name="Normal 13 3 4 2" xfId="2350" xr:uid="{00000000-0005-0000-0000-00002E090000}"/>
    <cellStyle name="Normal 13 3 4 3" xfId="2351" xr:uid="{00000000-0005-0000-0000-00002F090000}"/>
    <cellStyle name="Normal 13 3 5" xfId="2352" xr:uid="{00000000-0005-0000-0000-000030090000}"/>
    <cellStyle name="Normal 13 3 5 2" xfId="2353" xr:uid="{00000000-0005-0000-0000-000031090000}"/>
    <cellStyle name="Normal 13 3 5 3" xfId="2354" xr:uid="{00000000-0005-0000-0000-000032090000}"/>
    <cellStyle name="Normal 13 3 6" xfId="2355" xr:uid="{00000000-0005-0000-0000-000033090000}"/>
    <cellStyle name="Normal 13 3 6 2" xfId="2356" xr:uid="{00000000-0005-0000-0000-000034090000}"/>
    <cellStyle name="Normal 13 3 7" xfId="2357" xr:uid="{00000000-0005-0000-0000-000035090000}"/>
    <cellStyle name="Normal 13 3 8" xfId="2358" xr:uid="{00000000-0005-0000-0000-000036090000}"/>
    <cellStyle name="Normal 13 4" xfId="2359" xr:uid="{00000000-0005-0000-0000-000037090000}"/>
    <cellStyle name="Normal 13 4 2" xfId="2360" xr:uid="{00000000-0005-0000-0000-000038090000}"/>
    <cellStyle name="Normal 13 4 2 2" xfId="2361" xr:uid="{00000000-0005-0000-0000-000039090000}"/>
    <cellStyle name="Normal 13 4 2 2 2" xfId="2362" xr:uid="{00000000-0005-0000-0000-00003A090000}"/>
    <cellStyle name="Normal 13 4 2 2 3" xfId="2363" xr:uid="{00000000-0005-0000-0000-00003B090000}"/>
    <cellStyle name="Normal 13 4 2 3" xfId="2364" xr:uid="{00000000-0005-0000-0000-00003C090000}"/>
    <cellStyle name="Normal 13 4 2 3 2" xfId="2365" xr:uid="{00000000-0005-0000-0000-00003D090000}"/>
    <cellStyle name="Normal 13 4 2 4" xfId="2366" xr:uid="{00000000-0005-0000-0000-00003E090000}"/>
    <cellStyle name="Normal 13 4 2 5" xfId="2367" xr:uid="{00000000-0005-0000-0000-00003F090000}"/>
    <cellStyle name="Normal 13 4 3" xfId="2368" xr:uid="{00000000-0005-0000-0000-000040090000}"/>
    <cellStyle name="Normal 13 4 3 2" xfId="2369" xr:uid="{00000000-0005-0000-0000-000041090000}"/>
    <cellStyle name="Normal 13 4 3 3" xfId="2370" xr:uid="{00000000-0005-0000-0000-000042090000}"/>
    <cellStyle name="Normal 13 4 4" xfId="2371" xr:uid="{00000000-0005-0000-0000-000043090000}"/>
    <cellStyle name="Normal 13 4 4 2" xfId="2372" xr:uid="{00000000-0005-0000-0000-000044090000}"/>
    <cellStyle name="Normal 13 4 5" xfId="2373" xr:uid="{00000000-0005-0000-0000-000045090000}"/>
    <cellStyle name="Normal 13 4 6" xfId="2374" xr:uid="{00000000-0005-0000-0000-000046090000}"/>
    <cellStyle name="Normal 13 5" xfId="2375" xr:uid="{00000000-0005-0000-0000-000047090000}"/>
    <cellStyle name="Normal 13 5 2" xfId="2376" xr:uid="{00000000-0005-0000-0000-000048090000}"/>
    <cellStyle name="Normal 13 5 2 2" xfId="2377" xr:uid="{00000000-0005-0000-0000-000049090000}"/>
    <cellStyle name="Normal 13 5 2 2 2" xfId="2378" xr:uid="{00000000-0005-0000-0000-00004A090000}"/>
    <cellStyle name="Normal 13 5 2 2 3" xfId="2379" xr:uid="{00000000-0005-0000-0000-00004B090000}"/>
    <cellStyle name="Normal 13 5 2 3" xfId="2380" xr:uid="{00000000-0005-0000-0000-00004C090000}"/>
    <cellStyle name="Normal 13 5 2 3 2" xfId="2381" xr:uid="{00000000-0005-0000-0000-00004D090000}"/>
    <cellStyle name="Normal 13 5 2 4" xfId="2382" xr:uid="{00000000-0005-0000-0000-00004E090000}"/>
    <cellStyle name="Normal 13 5 2 5" xfId="2383" xr:uid="{00000000-0005-0000-0000-00004F090000}"/>
    <cellStyle name="Normal 13 5 3" xfId="2384" xr:uid="{00000000-0005-0000-0000-000050090000}"/>
    <cellStyle name="Normal 13 5 3 2" xfId="2385" xr:uid="{00000000-0005-0000-0000-000051090000}"/>
    <cellStyle name="Normal 13 5 3 3" xfId="2386" xr:uid="{00000000-0005-0000-0000-000052090000}"/>
    <cellStyle name="Normal 13 5 4" xfId="2387" xr:uid="{00000000-0005-0000-0000-000053090000}"/>
    <cellStyle name="Normal 13 5 4 2" xfId="2388" xr:uid="{00000000-0005-0000-0000-000054090000}"/>
    <cellStyle name="Normal 13 5 5" xfId="2389" xr:uid="{00000000-0005-0000-0000-000055090000}"/>
    <cellStyle name="Normal 13 5 6" xfId="2390" xr:uid="{00000000-0005-0000-0000-000056090000}"/>
    <cellStyle name="Normal 13 6" xfId="2391" xr:uid="{00000000-0005-0000-0000-000057090000}"/>
    <cellStyle name="Normal 13 7" xfId="2392" xr:uid="{00000000-0005-0000-0000-000058090000}"/>
    <cellStyle name="Normal 13 7 2" xfId="2393" xr:uid="{00000000-0005-0000-0000-000059090000}"/>
    <cellStyle name="Normal 13 8" xfId="2394" xr:uid="{00000000-0005-0000-0000-00005A090000}"/>
    <cellStyle name="Normal 13 9" xfId="2395" xr:uid="{00000000-0005-0000-0000-00005B090000}"/>
    <cellStyle name="Normal 14" xfId="2396" xr:uid="{00000000-0005-0000-0000-00005C090000}"/>
    <cellStyle name="Normal 14 2" xfId="2397" xr:uid="{00000000-0005-0000-0000-00005D090000}"/>
    <cellStyle name="Normal 14 3" xfId="2398" xr:uid="{00000000-0005-0000-0000-00005E090000}"/>
    <cellStyle name="Normal 14 4" xfId="2399" xr:uid="{00000000-0005-0000-0000-00005F090000}"/>
    <cellStyle name="Normal 15" xfId="2400" xr:uid="{00000000-0005-0000-0000-000060090000}"/>
    <cellStyle name="Normal 15 10" xfId="2401" xr:uid="{00000000-0005-0000-0000-000061090000}"/>
    <cellStyle name="Normal 15 11" xfId="2402" xr:uid="{00000000-0005-0000-0000-000062090000}"/>
    <cellStyle name="Normal 15 2" xfId="2403" xr:uid="{00000000-0005-0000-0000-000063090000}"/>
    <cellStyle name="Normal 15 2 2" xfId="2404" xr:uid="{00000000-0005-0000-0000-000064090000}"/>
    <cellStyle name="Normal 15 2 2 2" xfId="2405" xr:uid="{00000000-0005-0000-0000-000065090000}"/>
    <cellStyle name="Normal 15 2 2 2 2" xfId="2406" xr:uid="{00000000-0005-0000-0000-000066090000}"/>
    <cellStyle name="Normal 15 2 2 2 2 2" xfId="2407" xr:uid="{00000000-0005-0000-0000-000067090000}"/>
    <cellStyle name="Normal 15 2 2 2 2 3" xfId="2408" xr:uid="{00000000-0005-0000-0000-000068090000}"/>
    <cellStyle name="Normal 15 2 2 2 3" xfId="2409" xr:uid="{00000000-0005-0000-0000-000069090000}"/>
    <cellStyle name="Normal 15 2 2 2 3 2" xfId="2410" xr:uid="{00000000-0005-0000-0000-00006A090000}"/>
    <cellStyle name="Normal 15 2 2 2 4" xfId="2411" xr:uid="{00000000-0005-0000-0000-00006B090000}"/>
    <cellStyle name="Normal 15 2 2 2 5" xfId="2412" xr:uid="{00000000-0005-0000-0000-00006C090000}"/>
    <cellStyle name="Normal 15 2 2 3" xfId="2413" xr:uid="{00000000-0005-0000-0000-00006D090000}"/>
    <cellStyle name="Normal 15 2 2 3 2" xfId="2414" xr:uid="{00000000-0005-0000-0000-00006E090000}"/>
    <cellStyle name="Normal 15 2 2 3 3" xfId="2415" xr:uid="{00000000-0005-0000-0000-00006F090000}"/>
    <cellStyle name="Normal 15 2 2 4" xfId="2416" xr:uid="{00000000-0005-0000-0000-000070090000}"/>
    <cellStyle name="Normal 15 2 2 4 2" xfId="2417" xr:uid="{00000000-0005-0000-0000-000071090000}"/>
    <cellStyle name="Normal 15 2 2 5" xfId="2418" xr:uid="{00000000-0005-0000-0000-000072090000}"/>
    <cellStyle name="Normal 15 2 2 6" xfId="2419" xr:uid="{00000000-0005-0000-0000-000073090000}"/>
    <cellStyle name="Normal 15 2 3" xfId="2420" xr:uid="{00000000-0005-0000-0000-000074090000}"/>
    <cellStyle name="Normal 15 2 3 2" xfId="2421" xr:uid="{00000000-0005-0000-0000-000075090000}"/>
    <cellStyle name="Normal 15 2 3 2 2" xfId="2422" xr:uid="{00000000-0005-0000-0000-000076090000}"/>
    <cellStyle name="Normal 15 2 3 2 3" xfId="2423" xr:uid="{00000000-0005-0000-0000-000077090000}"/>
    <cellStyle name="Normal 15 2 3 3" xfId="2424" xr:uid="{00000000-0005-0000-0000-000078090000}"/>
    <cellStyle name="Normal 15 2 3 3 2" xfId="2425" xr:uid="{00000000-0005-0000-0000-000079090000}"/>
    <cellStyle name="Normal 15 2 3 4" xfId="2426" xr:uid="{00000000-0005-0000-0000-00007A090000}"/>
    <cellStyle name="Normal 15 2 3 5" xfId="2427" xr:uid="{00000000-0005-0000-0000-00007B090000}"/>
    <cellStyle name="Normal 15 2 4" xfId="2428" xr:uid="{00000000-0005-0000-0000-00007C090000}"/>
    <cellStyle name="Normal 15 2 4 2" xfId="2429" xr:uid="{00000000-0005-0000-0000-00007D090000}"/>
    <cellStyle name="Normal 15 2 4 3" xfId="2430" xr:uid="{00000000-0005-0000-0000-00007E090000}"/>
    <cellStyle name="Normal 15 2 5" xfId="2431" xr:uid="{00000000-0005-0000-0000-00007F090000}"/>
    <cellStyle name="Normal 15 2 5 2" xfId="2432" xr:uid="{00000000-0005-0000-0000-000080090000}"/>
    <cellStyle name="Normal 15 2 5 3" xfId="2433" xr:uid="{00000000-0005-0000-0000-000081090000}"/>
    <cellStyle name="Normal 15 2 6" xfId="2434" xr:uid="{00000000-0005-0000-0000-000082090000}"/>
    <cellStyle name="Normal 15 2 6 2" xfId="2435" xr:uid="{00000000-0005-0000-0000-000083090000}"/>
    <cellStyle name="Normal 15 2 7" xfId="2436" xr:uid="{00000000-0005-0000-0000-000084090000}"/>
    <cellStyle name="Normal 15 2 8" xfId="2437" xr:uid="{00000000-0005-0000-0000-000085090000}"/>
    <cellStyle name="Normal 15 3" xfId="2438" xr:uid="{00000000-0005-0000-0000-000086090000}"/>
    <cellStyle name="Normal 15 3 2" xfId="2439" xr:uid="{00000000-0005-0000-0000-000087090000}"/>
    <cellStyle name="Normal 15 3 2 2" xfId="2440" xr:uid="{00000000-0005-0000-0000-000088090000}"/>
    <cellStyle name="Normal 15 3 2 2 2" xfId="2441" xr:uid="{00000000-0005-0000-0000-000089090000}"/>
    <cellStyle name="Normal 15 3 2 2 3" xfId="2442" xr:uid="{00000000-0005-0000-0000-00008A090000}"/>
    <cellStyle name="Normal 15 3 2 3" xfId="2443" xr:uid="{00000000-0005-0000-0000-00008B090000}"/>
    <cellStyle name="Normal 15 3 2 3 2" xfId="2444" xr:uid="{00000000-0005-0000-0000-00008C090000}"/>
    <cellStyle name="Normal 15 3 2 4" xfId="2445" xr:uid="{00000000-0005-0000-0000-00008D090000}"/>
    <cellStyle name="Normal 15 3 2 5" xfId="2446" xr:uid="{00000000-0005-0000-0000-00008E090000}"/>
    <cellStyle name="Normal 15 3 3" xfId="2447" xr:uid="{00000000-0005-0000-0000-00008F090000}"/>
    <cellStyle name="Normal 15 3 3 2" xfId="2448" xr:uid="{00000000-0005-0000-0000-000090090000}"/>
    <cellStyle name="Normal 15 3 3 3" xfId="2449" xr:uid="{00000000-0005-0000-0000-000091090000}"/>
    <cellStyle name="Normal 15 3 4" xfId="2450" xr:uid="{00000000-0005-0000-0000-000092090000}"/>
    <cellStyle name="Normal 15 3 4 2" xfId="2451" xr:uid="{00000000-0005-0000-0000-000093090000}"/>
    <cellStyle name="Normal 15 3 5" xfId="2452" xr:uid="{00000000-0005-0000-0000-000094090000}"/>
    <cellStyle name="Normal 15 3 6" xfId="2453" xr:uid="{00000000-0005-0000-0000-000095090000}"/>
    <cellStyle name="Normal 15 4" xfId="2454" xr:uid="{00000000-0005-0000-0000-000096090000}"/>
    <cellStyle name="Normal 15 4 2" xfId="2455" xr:uid="{00000000-0005-0000-0000-000097090000}"/>
    <cellStyle name="Normal 15 4 2 2" xfId="2456" xr:uid="{00000000-0005-0000-0000-000098090000}"/>
    <cellStyle name="Normal 15 4 2 2 2" xfId="2457" xr:uid="{00000000-0005-0000-0000-000099090000}"/>
    <cellStyle name="Normal 15 4 2 2 3" xfId="2458" xr:uid="{00000000-0005-0000-0000-00009A090000}"/>
    <cellStyle name="Normal 15 4 2 3" xfId="2459" xr:uid="{00000000-0005-0000-0000-00009B090000}"/>
    <cellStyle name="Normal 15 4 2 3 2" xfId="2460" xr:uid="{00000000-0005-0000-0000-00009C090000}"/>
    <cellStyle name="Normal 15 4 2 4" xfId="2461" xr:uid="{00000000-0005-0000-0000-00009D090000}"/>
    <cellStyle name="Normal 15 4 2 5" xfId="2462" xr:uid="{00000000-0005-0000-0000-00009E090000}"/>
    <cellStyle name="Normal 15 4 3" xfId="2463" xr:uid="{00000000-0005-0000-0000-00009F090000}"/>
    <cellStyle name="Normal 15 4 3 2" xfId="2464" xr:uid="{00000000-0005-0000-0000-0000A0090000}"/>
    <cellStyle name="Normal 15 4 3 3" xfId="2465" xr:uid="{00000000-0005-0000-0000-0000A1090000}"/>
    <cellStyle name="Normal 15 4 4" xfId="2466" xr:uid="{00000000-0005-0000-0000-0000A2090000}"/>
    <cellStyle name="Normal 15 4 4 2" xfId="2467" xr:uid="{00000000-0005-0000-0000-0000A3090000}"/>
    <cellStyle name="Normal 15 4 5" xfId="2468" xr:uid="{00000000-0005-0000-0000-0000A4090000}"/>
    <cellStyle name="Normal 15 4 6" xfId="2469" xr:uid="{00000000-0005-0000-0000-0000A5090000}"/>
    <cellStyle name="Normal 15 5" xfId="2470" xr:uid="{00000000-0005-0000-0000-0000A6090000}"/>
    <cellStyle name="Normal 15 5 2" xfId="2471" xr:uid="{00000000-0005-0000-0000-0000A7090000}"/>
    <cellStyle name="Normal 15 5 2 2" xfId="2472" xr:uid="{00000000-0005-0000-0000-0000A8090000}"/>
    <cellStyle name="Normal 15 5 2 3" xfId="2473" xr:uid="{00000000-0005-0000-0000-0000A9090000}"/>
    <cellStyle name="Normal 15 5 3" xfId="2474" xr:uid="{00000000-0005-0000-0000-0000AA090000}"/>
    <cellStyle name="Normal 15 5 3 2" xfId="2475" xr:uid="{00000000-0005-0000-0000-0000AB090000}"/>
    <cellStyle name="Normal 15 5 4" xfId="2476" xr:uid="{00000000-0005-0000-0000-0000AC090000}"/>
    <cellStyle name="Normal 15 5 5" xfId="2477" xr:uid="{00000000-0005-0000-0000-0000AD090000}"/>
    <cellStyle name="Normal 15 6" xfId="2478" xr:uid="{00000000-0005-0000-0000-0000AE090000}"/>
    <cellStyle name="Normal 15 6 2" xfId="2479" xr:uid="{00000000-0005-0000-0000-0000AF090000}"/>
    <cellStyle name="Normal 15 6 2 2" xfId="2480" xr:uid="{00000000-0005-0000-0000-0000B0090000}"/>
    <cellStyle name="Normal 15 6 2 3" xfId="2481" xr:uid="{00000000-0005-0000-0000-0000B1090000}"/>
    <cellStyle name="Normal 15 6 3" xfId="2482" xr:uid="{00000000-0005-0000-0000-0000B2090000}"/>
    <cellStyle name="Normal 15 6 3 2" xfId="2483" xr:uid="{00000000-0005-0000-0000-0000B3090000}"/>
    <cellStyle name="Normal 15 6 4" xfId="2484" xr:uid="{00000000-0005-0000-0000-0000B4090000}"/>
    <cellStyle name="Normal 15 6 5" xfId="2485" xr:uid="{00000000-0005-0000-0000-0000B5090000}"/>
    <cellStyle name="Normal 15 7" xfId="2486" xr:uid="{00000000-0005-0000-0000-0000B6090000}"/>
    <cellStyle name="Normal 15 7 2" xfId="2487" xr:uid="{00000000-0005-0000-0000-0000B7090000}"/>
    <cellStyle name="Normal 15 7 3" xfId="2488" xr:uid="{00000000-0005-0000-0000-0000B8090000}"/>
    <cellStyle name="Normal 15 8" xfId="2489" xr:uid="{00000000-0005-0000-0000-0000B9090000}"/>
    <cellStyle name="Normal 15 8 2" xfId="2490" xr:uid="{00000000-0005-0000-0000-0000BA090000}"/>
    <cellStyle name="Normal 15 8 3" xfId="2491" xr:uid="{00000000-0005-0000-0000-0000BB090000}"/>
    <cellStyle name="Normal 15 9" xfId="2492" xr:uid="{00000000-0005-0000-0000-0000BC090000}"/>
    <cellStyle name="Normal 15 9 2" xfId="2493" xr:uid="{00000000-0005-0000-0000-0000BD090000}"/>
    <cellStyle name="Normal 16" xfId="2494" xr:uid="{00000000-0005-0000-0000-0000BE090000}"/>
    <cellStyle name="Normal 16 10" xfId="2495" xr:uid="{00000000-0005-0000-0000-0000BF090000}"/>
    <cellStyle name="Normal 16 11" xfId="2496" xr:uid="{00000000-0005-0000-0000-0000C0090000}"/>
    <cellStyle name="Normal 16 2" xfId="2497" xr:uid="{00000000-0005-0000-0000-0000C1090000}"/>
    <cellStyle name="Normal 16 3" xfId="2498" xr:uid="{00000000-0005-0000-0000-0000C2090000}"/>
    <cellStyle name="Normal 16 3 2" xfId="2499" xr:uid="{00000000-0005-0000-0000-0000C3090000}"/>
    <cellStyle name="Normal 16 3 2 2" xfId="2500" xr:uid="{00000000-0005-0000-0000-0000C4090000}"/>
    <cellStyle name="Normal 16 3 2 2 2" xfId="2501" xr:uid="{00000000-0005-0000-0000-0000C5090000}"/>
    <cellStyle name="Normal 16 3 2 2 2 2" xfId="2502" xr:uid="{00000000-0005-0000-0000-0000C6090000}"/>
    <cellStyle name="Normal 16 3 2 2 2 3" xfId="2503" xr:uid="{00000000-0005-0000-0000-0000C7090000}"/>
    <cellStyle name="Normal 16 3 2 2 3" xfId="2504" xr:uid="{00000000-0005-0000-0000-0000C8090000}"/>
    <cellStyle name="Normal 16 3 2 2 3 2" xfId="2505" xr:uid="{00000000-0005-0000-0000-0000C9090000}"/>
    <cellStyle name="Normal 16 3 2 2 4" xfId="2506" xr:uid="{00000000-0005-0000-0000-0000CA090000}"/>
    <cellStyle name="Normal 16 3 2 2 5" xfId="2507" xr:uid="{00000000-0005-0000-0000-0000CB090000}"/>
    <cellStyle name="Normal 16 3 2 3" xfId="2508" xr:uid="{00000000-0005-0000-0000-0000CC090000}"/>
    <cellStyle name="Normal 16 3 2 3 2" xfId="2509" xr:uid="{00000000-0005-0000-0000-0000CD090000}"/>
    <cellStyle name="Normal 16 3 2 3 3" xfId="2510" xr:uid="{00000000-0005-0000-0000-0000CE090000}"/>
    <cellStyle name="Normal 16 3 2 4" xfId="2511" xr:uid="{00000000-0005-0000-0000-0000CF090000}"/>
    <cellStyle name="Normal 16 3 2 4 2" xfId="2512" xr:uid="{00000000-0005-0000-0000-0000D0090000}"/>
    <cellStyle name="Normal 16 3 2 5" xfId="2513" xr:uid="{00000000-0005-0000-0000-0000D1090000}"/>
    <cellStyle name="Normal 16 3 2 6" xfId="2514" xr:uid="{00000000-0005-0000-0000-0000D2090000}"/>
    <cellStyle name="Normal 16 3 3" xfId="2515" xr:uid="{00000000-0005-0000-0000-0000D3090000}"/>
    <cellStyle name="Normal 16 3 3 2" xfId="2516" xr:uid="{00000000-0005-0000-0000-0000D4090000}"/>
    <cellStyle name="Normal 16 3 3 2 2" xfId="2517" xr:uid="{00000000-0005-0000-0000-0000D5090000}"/>
    <cellStyle name="Normal 16 3 3 2 3" xfId="2518" xr:uid="{00000000-0005-0000-0000-0000D6090000}"/>
    <cellStyle name="Normal 16 3 3 3" xfId="2519" xr:uid="{00000000-0005-0000-0000-0000D7090000}"/>
    <cellStyle name="Normal 16 3 3 3 2" xfId="2520" xr:uid="{00000000-0005-0000-0000-0000D8090000}"/>
    <cellStyle name="Normal 16 3 3 4" xfId="2521" xr:uid="{00000000-0005-0000-0000-0000D9090000}"/>
    <cellStyle name="Normal 16 3 3 5" xfId="2522" xr:uid="{00000000-0005-0000-0000-0000DA090000}"/>
    <cellStyle name="Normal 16 3 4" xfId="2523" xr:uid="{00000000-0005-0000-0000-0000DB090000}"/>
    <cellStyle name="Normal 16 3 4 2" xfId="2524" xr:uid="{00000000-0005-0000-0000-0000DC090000}"/>
    <cellStyle name="Normal 16 3 4 3" xfId="2525" xr:uid="{00000000-0005-0000-0000-0000DD090000}"/>
    <cellStyle name="Normal 16 3 5" xfId="2526" xr:uid="{00000000-0005-0000-0000-0000DE090000}"/>
    <cellStyle name="Normal 16 3 5 2" xfId="2527" xr:uid="{00000000-0005-0000-0000-0000DF090000}"/>
    <cellStyle name="Normal 16 3 5 3" xfId="2528" xr:uid="{00000000-0005-0000-0000-0000E0090000}"/>
    <cellStyle name="Normal 16 3 6" xfId="2529" xr:uid="{00000000-0005-0000-0000-0000E1090000}"/>
    <cellStyle name="Normal 16 3 6 2" xfId="2530" xr:uid="{00000000-0005-0000-0000-0000E2090000}"/>
    <cellStyle name="Normal 16 3 7" xfId="2531" xr:uid="{00000000-0005-0000-0000-0000E3090000}"/>
    <cellStyle name="Normal 16 3 8" xfId="2532" xr:uid="{00000000-0005-0000-0000-0000E4090000}"/>
    <cellStyle name="Normal 16 4" xfId="2533" xr:uid="{00000000-0005-0000-0000-0000E5090000}"/>
    <cellStyle name="Normal 16 4 2" xfId="2534" xr:uid="{00000000-0005-0000-0000-0000E6090000}"/>
    <cellStyle name="Normal 16 4 2 2" xfId="2535" xr:uid="{00000000-0005-0000-0000-0000E7090000}"/>
    <cellStyle name="Normal 16 4 2 2 2" xfId="2536" xr:uid="{00000000-0005-0000-0000-0000E8090000}"/>
    <cellStyle name="Normal 16 4 2 2 3" xfId="2537" xr:uid="{00000000-0005-0000-0000-0000E9090000}"/>
    <cellStyle name="Normal 16 4 2 3" xfId="2538" xr:uid="{00000000-0005-0000-0000-0000EA090000}"/>
    <cellStyle name="Normal 16 4 2 3 2" xfId="2539" xr:uid="{00000000-0005-0000-0000-0000EB090000}"/>
    <cellStyle name="Normal 16 4 2 4" xfId="2540" xr:uid="{00000000-0005-0000-0000-0000EC090000}"/>
    <cellStyle name="Normal 16 4 2 5" xfId="2541" xr:uid="{00000000-0005-0000-0000-0000ED090000}"/>
    <cellStyle name="Normal 16 4 3" xfId="2542" xr:uid="{00000000-0005-0000-0000-0000EE090000}"/>
    <cellStyle name="Normal 16 4 3 2" xfId="2543" xr:uid="{00000000-0005-0000-0000-0000EF090000}"/>
    <cellStyle name="Normal 16 4 3 3" xfId="2544" xr:uid="{00000000-0005-0000-0000-0000F0090000}"/>
    <cellStyle name="Normal 16 4 4" xfId="2545" xr:uid="{00000000-0005-0000-0000-0000F1090000}"/>
    <cellStyle name="Normal 16 4 4 2" xfId="2546" xr:uid="{00000000-0005-0000-0000-0000F2090000}"/>
    <cellStyle name="Normal 16 4 5" xfId="2547" xr:uid="{00000000-0005-0000-0000-0000F3090000}"/>
    <cellStyle name="Normal 16 4 6" xfId="2548" xr:uid="{00000000-0005-0000-0000-0000F4090000}"/>
    <cellStyle name="Normal 16 5" xfId="2549" xr:uid="{00000000-0005-0000-0000-0000F5090000}"/>
    <cellStyle name="Normal 16 5 2" xfId="2550" xr:uid="{00000000-0005-0000-0000-0000F6090000}"/>
    <cellStyle name="Normal 16 5 2 2" xfId="2551" xr:uid="{00000000-0005-0000-0000-0000F7090000}"/>
    <cellStyle name="Normal 16 5 2 3" xfId="2552" xr:uid="{00000000-0005-0000-0000-0000F8090000}"/>
    <cellStyle name="Normal 16 5 3" xfId="2553" xr:uid="{00000000-0005-0000-0000-0000F9090000}"/>
    <cellStyle name="Normal 16 5 3 2" xfId="2554" xr:uid="{00000000-0005-0000-0000-0000FA090000}"/>
    <cellStyle name="Normal 16 5 4" xfId="2555" xr:uid="{00000000-0005-0000-0000-0000FB090000}"/>
    <cellStyle name="Normal 16 5 5" xfId="2556" xr:uid="{00000000-0005-0000-0000-0000FC090000}"/>
    <cellStyle name="Normal 16 6" xfId="2557" xr:uid="{00000000-0005-0000-0000-0000FD090000}"/>
    <cellStyle name="Normal 16 6 2" xfId="2558" xr:uid="{00000000-0005-0000-0000-0000FE090000}"/>
    <cellStyle name="Normal 16 6 2 2" xfId="2559" xr:uid="{00000000-0005-0000-0000-0000FF090000}"/>
    <cellStyle name="Normal 16 6 2 3" xfId="2560" xr:uid="{00000000-0005-0000-0000-0000000A0000}"/>
    <cellStyle name="Normal 16 6 3" xfId="2561" xr:uid="{00000000-0005-0000-0000-0000010A0000}"/>
    <cellStyle name="Normal 16 6 3 2" xfId="2562" xr:uid="{00000000-0005-0000-0000-0000020A0000}"/>
    <cellStyle name="Normal 16 6 4" xfId="2563" xr:uid="{00000000-0005-0000-0000-0000030A0000}"/>
    <cellStyle name="Normal 16 6 5" xfId="2564" xr:uid="{00000000-0005-0000-0000-0000040A0000}"/>
    <cellStyle name="Normal 16 7" xfId="2565" xr:uid="{00000000-0005-0000-0000-0000050A0000}"/>
    <cellStyle name="Normal 16 7 2" xfId="2566" xr:uid="{00000000-0005-0000-0000-0000060A0000}"/>
    <cellStyle name="Normal 16 7 3" xfId="2567" xr:uid="{00000000-0005-0000-0000-0000070A0000}"/>
    <cellStyle name="Normal 16 8" xfId="2568" xr:uid="{00000000-0005-0000-0000-0000080A0000}"/>
    <cellStyle name="Normal 16 8 2" xfId="2569" xr:uid="{00000000-0005-0000-0000-0000090A0000}"/>
    <cellStyle name="Normal 16 8 3" xfId="2570" xr:uid="{00000000-0005-0000-0000-00000A0A0000}"/>
    <cellStyle name="Normal 16 9" xfId="2571" xr:uid="{00000000-0005-0000-0000-00000B0A0000}"/>
    <cellStyle name="Normal 16 9 2" xfId="2572" xr:uid="{00000000-0005-0000-0000-00000C0A0000}"/>
    <cellStyle name="Normal 17" xfId="2573" xr:uid="{00000000-0005-0000-0000-00000D0A0000}"/>
    <cellStyle name="Normal 18" xfId="2574" xr:uid="{00000000-0005-0000-0000-00000E0A0000}"/>
    <cellStyle name="Normal 18 2" xfId="2575" xr:uid="{00000000-0005-0000-0000-00000F0A0000}"/>
    <cellStyle name="Normal 18 2 2" xfId="2576" xr:uid="{00000000-0005-0000-0000-0000100A0000}"/>
    <cellStyle name="Normal 18 2 2 2" xfId="2577" xr:uid="{00000000-0005-0000-0000-0000110A0000}"/>
    <cellStyle name="Normal 18 2 2 2 2" xfId="2578" xr:uid="{00000000-0005-0000-0000-0000120A0000}"/>
    <cellStyle name="Normal 18 2 2 2 3" xfId="2579" xr:uid="{00000000-0005-0000-0000-0000130A0000}"/>
    <cellStyle name="Normal 18 2 2 3" xfId="2580" xr:uid="{00000000-0005-0000-0000-0000140A0000}"/>
    <cellStyle name="Normal 18 2 2 3 2" xfId="2581" xr:uid="{00000000-0005-0000-0000-0000150A0000}"/>
    <cellStyle name="Normal 18 2 2 4" xfId="2582" xr:uid="{00000000-0005-0000-0000-0000160A0000}"/>
    <cellStyle name="Normal 18 2 2 5" xfId="2583" xr:uid="{00000000-0005-0000-0000-0000170A0000}"/>
    <cellStyle name="Normal 18 2 3" xfId="2584" xr:uid="{00000000-0005-0000-0000-0000180A0000}"/>
    <cellStyle name="Normal 18 2 3 2" xfId="2585" xr:uid="{00000000-0005-0000-0000-0000190A0000}"/>
    <cellStyle name="Normal 18 2 3 3" xfId="2586" xr:uid="{00000000-0005-0000-0000-00001A0A0000}"/>
    <cellStyle name="Normal 18 2 4" xfId="2587" xr:uid="{00000000-0005-0000-0000-00001B0A0000}"/>
    <cellStyle name="Normal 18 2 4 2" xfId="2588" xr:uid="{00000000-0005-0000-0000-00001C0A0000}"/>
    <cellStyle name="Normal 18 2 5" xfId="2589" xr:uid="{00000000-0005-0000-0000-00001D0A0000}"/>
    <cellStyle name="Normal 18 2 6" xfId="2590" xr:uid="{00000000-0005-0000-0000-00001E0A0000}"/>
    <cellStyle name="Normal 18 3" xfId="2591" xr:uid="{00000000-0005-0000-0000-00001F0A0000}"/>
    <cellStyle name="Normal 18 3 2" xfId="2592" xr:uid="{00000000-0005-0000-0000-0000200A0000}"/>
    <cellStyle name="Normal 18 3 2 2" xfId="2593" xr:uid="{00000000-0005-0000-0000-0000210A0000}"/>
    <cellStyle name="Normal 18 3 2 3" xfId="2594" xr:uid="{00000000-0005-0000-0000-0000220A0000}"/>
    <cellStyle name="Normal 18 3 3" xfId="2595" xr:uid="{00000000-0005-0000-0000-0000230A0000}"/>
    <cellStyle name="Normal 18 3 3 2" xfId="2596" xr:uid="{00000000-0005-0000-0000-0000240A0000}"/>
    <cellStyle name="Normal 18 3 4" xfId="2597" xr:uid="{00000000-0005-0000-0000-0000250A0000}"/>
    <cellStyle name="Normal 18 3 5" xfId="2598" xr:uid="{00000000-0005-0000-0000-0000260A0000}"/>
    <cellStyle name="Normal 18 4" xfId="2599" xr:uid="{00000000-0005-0000-0000-0000270A0000}"/>
    <cellStyle name="Normal 18 4 2" xfId="2600" xr:uid="{00000000-0005-0000-0000-0000280A0000}"/>
    <cellStyle name="Normal 18 4 3" xfId="2601" xr:uid="{00000000-0005-0000-0000-0000290A0000}"/>
    <cellStyle name="Normal 18 5" xfId="2602" xr:uid="{00000000-0005-0000-0000-00002A0A0000}"/>
    <cellStyle name="Normal 18 5 2" xfId="2603" xr:uid="{00000000-0005-0000-0000-00002B0A0000}"/>
    <cellStyle name="Normal 18 5 3" xfId="2604" xr:uid="{00000000-0005-0000-0000-00002C0A0000}"/>
    <cellStyle name="Normal 18 6" xfId="2605" xr:uid="{00000000-0005-0000-0000-00002D0A0000}"/>
    <cellStyle name="Normal 18 6 2" xfId="2606" xr:uid="{00000000-0005-0000-0000-00002E0A0000}"/>
    <cellStyle name="Normal 18 7" xfId="2607" xr:uid="{00000000-0005-0000-0000-00002F0A0000}"/>
    <cellStyle name="Normal 18 8" xfId="2608" xr:uid="{00000000-0005-0000-0000-0000300A0000}"/>
    <cellStyle name="Normal 19" xfId="2609" xr:uid="{00000000-0005-0000-0000-0000310A0000}"/>
    <cellStyle name="Normal 2" xfId="2610" xr:uid="{00000000-0005-0000-0000-0000320A0000}"/>
    <cellStyle name="Normal 2 2" xfId="2611" xr:uid="{00000000-0005-0000-0000-0000330A0000}"/>
    <cellStyle name="Normal 2 2 2" xfId="2612" xr:uid="{00000000-0005-0000-0000-0000340A0000}"/>
    <cellStyle name="Normal 2 2 3" xfId="2613" xr:uid="{00000000-0005-0000-0000-0000350A0000}"/>
    <cellStyle name="Normal 2 2 4" xfId="2614" xr:uid="{00000000-0005-0000-0000-0000360A0000}"/>
    <cellStyle name="Normal 2 2 5" xfId="2615" xr:uid="{00000000-0005-0000-0000-0000370A0000}"/>
    <cellStyle name="Normal 2 3" xfId="2616" xr:uid="{00000000-0005-0000-0000-0000380A0000}"/>
    <cellStyle name="Normal 2 4" xfId="2617" xr:uid="{00000000-0005-0000-0000-0000390A0000}"/>
    <cellStyle name="Normal 2 4 2" xfId="2618" xr:uid="{00000000-0005-0000-0000-00003A0A0000}"/>
    <cellStyle name="Normal 2 5" xfId="2619" xr:uid="{00000000-0005-0000-0000-00003B0A0000}"/>
    <cellStyle name="Normal 2 6" xfId="2620" xr:uid="{00000000-0005-0000-0000-00003C0A0000}"/>
    <cellStyle name="Normal 20" xfId="2621" xr:uid="{00000000-0005-0000-0000-00003D0A0000}"/>
    <cellStyle name="Normal 20 2" xfId="2622" xr:uid="{00000000-0005-0000-0000-00003E0A0000}"/>
    <cellStyle name="Normal 20 2 2" xfId="2623" xr:uid="{00000000-0005-0000-0000-00003F0A0000}"/>
    <cellStyle name="Normal 20 2 3" xfId="2624" xr:uid="{00000000-0005-0000-0000-0000400A0000}"/>
    <cellStyle name="Normal 20 3" xfId="2625" xr:uid="{00000000-0005-0000-0000-0000410A0000}"/>
    <cellStyle name="Normal 20 3 2" xfId="2626" xr:uid="{00000000-0005-0000-0000-0000420A0000}"/>
    <cellStyle name="Normal 20 4" xfId="2627" xr:uid="{00000000-0005-0000-0000-0000430A0000}"/>
    <cellStyle name="Normal 20 5" xfId="2628" xr:uid="{00000000-0005-0000-0000-0000440A0000}"/>
    <cellStyle name="Normal 21" xfId="2629" xr:uid="{00000000-0005-0000-0000-0000450A0000}"/>
    <cellStyle name="Normal 22" xfId="2630" xr:uid="{00000000-0005-0000-0000-0000460A0000}"/>
    <cellStyle name="Normal 22 2" xfId="2631" xr:uid="{00000000-0005-0000-0000-0000470A0000}"/>
    <cellStyle name="Normal 22 3" xfId="2632" xr:uid="{00000000-0005-0000-0000-0000480A0000}"/>
    <cellStyle name="Normal 23" xfId="2633" xr:uid="{00000000-0005-0000-0000-0000490A0000}"/>
    <cellStyle name="Normal 24" xfId="2634" xr:uid="{00000000-0005-0000-0000-00004A0A0000}"/>
    <cellStyle name="Normal 25" xfId="2635" xr:uid="{00000000-0005-0000-0000-00004B0A0000}"/>
    <cellStyle name="Normal 26" xfId="2636" xr:uid="{00000000-0005-0000-0000-00004C0A0000}"/>
    <cellStyle name="Normal 26 2" xfId="2637" xr:uid="{00000000-0005-0000-0000-00004D0A0000}"/>
    <cellStyle name="Normal 26 3" xfId="2638" xr:uid="{00000000-0005-0000-0000-00004E0A0000}"/>
    <cellStyle name="Normal 26 3 2" xfId="2639" xr:uid="{00000000-0005-0000-0000-00004F0A0000}"/>
    <cellStyle name="Normal 27" xfId="2640" xr:uid="{00000000-0005-0000-0000-0000500A0000}"/>
    <cellStyle name="Normal 28" xfId="2641" xr:uid="{00000000-0005-0000-0000-0000510A0000}"/>
    <cellStyle name="Normal 28 2" xfId="2642" xr:uid="{00000000-0005-0000-0000-0000520A0000}"/>
    <cellStyle name="Normal 29" xfId="2643" xr:uid="{00000000-0005-0000-0000-0000530A0000}"/>
    <cellStyle name="Normal 3" xfId="2644" xr:uid="{00000000-0005-0000-0000-0000540A0000}"/>
    <cellStyle name="Normal 3 2" xfId="2645" xr:uid="{00000000-0005-0000-0000-0000550A0000}"/>
    <cellStyle name="Normal 3 2 2" xfId="2646" xr:uid="{00000000-0005-0000-0000-0000560A0000}"/>
    <cellStyle name="Normal 3 2 3" xfId="2647" xr:uid="{00000000-0005-0000-0000-0000570A0000}"/>
    <cellStyle name="Normal 3 2 4" xfId="2648" xr:uid="{00000000-0005-0000-0000-0000580A0000}"/>
    <cellStyle name="Normal 3 2 5" xfId="2649" xr:uid="{00000000-0005-0000-0000-0000590A0000}"/>
    <cellStyle name="Normal 3 2 6" xfId="2650" xr:uid="{00000000-0005-0000-0000-00005A0A0000}"/>
    <cellStyle name="Normal 3 2 7" xfId="2651" xr:uid="{00000000-0005-0000-0000-00005B0A0000}"/>
    <cellStyle name="Normal 3 3" xfId="2652" xr:uid="{00000000-0005-0000-0000-00005C0A0000}"/>
    <cellStyle name="Normal 3 3 2" xfId="2653" xr:uid="{00000000-0005-0000-0000-00005D0A0000}"/>
    <cellStyle name="Normal 3 3 3" xfId="2654" xr:uid="{00000000-0005-0000-0000-00005E0A0000}"/>
    <cellStyle name="Normal 3 3 4" xfId="2655" xr:uid="{00000000-0005-0000-0000-00005F0A0000}"/>
    <cellStyle name="Normal 3 3 5" xfId="2656" xr:uid="{00000000-0005-0000-0000-0000600A0000}"/>
    <cellStyle name="Normal 3 3 6" xfId="2657" xr:uid="{00000000-0005-0000-0000-0000610A0000}"/>
    <cellStyle name="Normal 3 4" xfId="2658" xr:uid="{00000000-0005-0000-0000-0000620A0000}"/>
    <cellStyle name="Normal 3 4 2" xfId="2659" xr:uid="{00000000-0005-0000-0000-0000630A0000}"/>
    <cellStyle name="Normal 3 4 3" xfId="2660" xr:uid="{00000000-0005-0000-0000-0000640A0000}"/>
    <cellStyle name="Normal 3 5" xfId="2661" xr:uid="{00000000-0005-0000-0000-0000650A0000}"/>
    <cellStyle name="Normal 3 5 2" xfId="2662" xr:uid="{00000000-0005-0000-0000-0000660A0000}"/>
    <cellStyle name="Normal 3 5 3" xfId="2663" xr:uid="{00000000-0005-0000-0000-0000670A0000}"/>
    <cellStyle name="Normal 3 6" xfId="2664" xr:uid="{00000000-0005-0000-0000-0000680A0000}"/>
    <cellStyle name="Normal 3 6 2" xfId="2665" xr:uid="{00000000-0005-0000-0000-0000690A0000}"/>
    <cellStyle name="Normal 30" xfId="2666" xr:uid="{00000000-0005-0000-0000-00006A0A0000}"/>
    <cellStyle name="Normal 31" xfId="2667" xr:uid="{00000000-0005-0000-0000-00006B0A0000}"/>
    <cellStyle name="Normal 32" xfId="2668" xr:uid="{00000000-0005-0000-0000-00006C0A0000}"/>
    <cellStyle name="Normal 33" xfId="2669" xr:uid="{00000000-0005-0000-0000-00006D0A0000}"/>
    <cellStyle name="Normal 4" xfId="2670" xr:uid="{00000000-0005-0000-0000-00006E0A0000}"/>
    <cellStyle name="Normal 4 2" xfId="2671" xr:uid="{00000000-0005-0000-0000-00006F0A0000}"/>
    <cellStyle name="Normal 4 2 2" xfId="2672" xr:uid="{00000000-0005-0000-0000-0000700A0000}"/>
    <cellStyle name="Normal 4 2 2 2" xfId="2673" xr:uid="{00000000-0005-0000-0000-0000710A0000}"/>
    <cellStyle name="Normal 4 2 2 3" xfId="2674" xr:uid="{00000000-0005-0000-0000-0000720A0000}"/>
    <cellStyle name="Normal 4 2 3" xfId="2675" xr:uid="{00000000-0005-0000-0000-0000730A0000}"/>
    <cellStyle name="Normal 4 2 4" xfId="2676" xr:uid="{00000000-0005-0000-0000-0000740A0000}"/>
    <cellStyle name="Normal 4 3" xfId="2677" xr:uid="{00000000-0005-0000-0000-0000750A0000}"/>
    <cellStyle name="Normal 4 3 2" xfId="2678" xr:uid="{00000000-0005-0000-0000-0000760A0000}"/>
    <cellStyle name="Normal 4 3 3" xfId="2679" xr:uid="{00000000-0005-0000-0000-0000770A0000}"/>
    <cellStyle name="Normal 4 4" xfId="2680" xr:uid="{00000000-0005-0000-0000-0000780A0000}"/>
    <cellStyle name="Normal 4 5" xfId="2681" xr:uid="{00000000-0005-0000-0000-0000790A0000}"/>
    <cellStyle name="Normal 4 6" xfId="2682" xr:uid="{00000000-0005-0000-0000-00007A0A0000}"/>
    <cellStyle name="Normal 4 7" xfId="2683" xr:uid="{00000000-0005-0000-0000-00007B0A0000}"/>
    <cellStyle name="Normal 4 8" xfId="2684" xr:uid="{00000000-0005-0000-0000-00007C0A0000}"/>
    <cellStyle name="Normal 5" xfId="2685" xr:uid="{00000000-0005-0000-0000-00007D0A0000}"/>
    <cellStyle name="Normal 5 2" xfId="2686" xr:uid="{00000000-0005-0000-0000-00007E0A0000}"/>
    <cellStyle name="Normal 5 3" xfId="2687" xr:uid="{00000000-0005-0000-0000-00007F0A0000}"/>
    <cellStyle name="Normal 5 4" xfId="2688" xr:uid="{00000000-0005-0000-0000-0000800A0000}"/>
    <cellStyle name="Normal 5 5" xfId="2689" xr:uid="{00000000-0005-0000-0000-0000810A0000}"/>
    <cellStyle name="Normal 6" xfId="2690" xr:uid="{00000000-0005-0000-0000-0000820A0000}"/>
    <cellStyle name="Normal 6 2" xfId="2691" xr:uid="{00000000-0005-0000-0000-0000830A0000}"/>
    <cellStyle name="Normal 6 2 2" xfId="2692" xr:uid="{00000000-0005-0000-0000-0000840A0000}"/>
    <cellStyle name="Normal 6 2 3" xfId="2693" xr:uid="{00000000-0005-0000-0000-0000850A0000}"/>
    <cellStyle name="Normal 6 2 4" xfId="2694" xr:uid="{00000000-0005-0000-0000-0000860A0000}"/>
    <cellStyle name="Normal 6 3" xfId="2695" xr:uid="{00000000-0005-0000-0000-0000870A0000}"/>
    <cellStyle name="Normal 6 4" xfId="2696" xr:uid="{00000000-0005-0000-0000-0000880A0000}"/>
    <cellStyle name="Normal 6 5" xfId="2697" xr:uid="{00000000-0005-0000-0000-0000890A0000}"/>
    <cellStyle name="Normal 6 6" xfId="3029" xr:uid="{00000000-0005-0000-0000-00008A0A0000}"/>
    <cellStyle name="Normal 7" xfId="2698" xr:uid="{00000000-0005-0000-0000-00008B0A0000}"/>
    <cellStyle name="Normal 7 2" xfId="2699" xr:uid="{00000000-0005-0000-0000-00008C0A0000}"/>
    <cellStyle name="Normal 7 2 2" xfId="2700" xr:uid="{00000000-0005-0000-0000-00008D0A0000}"/>
    <cellStyle name="Normal 7 2 2 2" xfId="2701" xr:uid="{00000000-0005-0000-0000-00008E0A0000}"/>
    <cellStyle name="Normal 7 2 2 3" xfId="2702" xr:uid="{00000000-0005-0000-0000-00008F0A0000}"/>
    <cellStyle name="Normal 7 2 2 4" xfId="2703" xr:uid="{00000000-0005-0000-0000-0000900A0000}"/>
    <cellStyle name="Normal 7 2 2 5" xfId="2704" xr:uid="{00000000-0005-0000-0000-0000910A0000}"/>
    <cellStyle name="Normal 7 2 3" xfId="2705" xr:uid="{00000000-0005-0000-0000-0000920A0000}"/>
    <cellStyle name="Normal 7 2 3 2" xfId="2706" xr:uid="{00000000-0005-0000-0000-0000930A0000}"/>
    <cellStyle name="Normal 7 2 3 3" xfId="2707" xr:uid="{00000000-0005-0000-0000-0000940A0000}"/>
    <cellStyle name="Normal 7 2 3 4" xfId="2708" xr:uid="{00000000-0005-0000-0000-0000950A0000}"/>
    <cellStyle name="Normal 7 2 4" xfId="2709" xr:uid="{00000000-0005-0000-0000-0000960A0000}"/>
    <cellStyle name="Normal 7 2 4 2" xfId="2710" xr:uid="{00000000-0005-0000-0000-0000970A0000}"/>
    <cellStyle name="Normal 7 2 4 3" xfId="2711" xr:uid="{00000000-0005-0000-0000-0000980A0000}"/>
    <cellStyle name="Normal 7 2 4 4" xfId="3030" xr:uid="{00000000-0005-0000-0000-0000990A0000}"/>
    <cellStyle name="Normal 7 2 5" xfId="2712" xr:uid="{00000000-0005-0000-0000-00009A0A0000}"/>
    <cellStyle name="Normal 7 2 5 2" xfId="2713" xr:uid="{00000000-0005-0000-0000-00009B0A0000}"/>
    <cellStyle name="Normal 7 2 5 3" xfId="2714" xr:uid="{00000000-0005-0000-0000-00009C0A0000}"/>
    <cellStyle name="Normal 7 2 5 4" xfId="2715" xr:uid="{00000000-0005-0000-0000-00009D0A0000}"/>
    <cellStyle name="Normal 7 2 5 5" xfId="3031" xr:uid="{00000000-0005-0000-0000-00009E0A0000}"/>
    <cellStyle name="Normal 7 2 6" xfId="2716" xr:uid="{00000000-0005-0000-0000-00009F0A0000}"/>
    <cellStyle name="Normal 7 2 7" xfId="2717" xr:uid="{00000000-0005-0000-0000-0000A00A0000}"/>
    <cellStyle name="Normal 7 2 8" xfId="2718" xr:uid="{00000000-0005-0000-0000-0000A10A0000}"/>
    <cellStyle name="Normal 7 3" xfId="2719" xr:uid="{00000000-0005-0000-0000-0000A20A0000}"/>
    <cellStyle name="Normal 7 3 2" xfId="2720" xr:uid="{00000000-0005-0000-0000-0000A30A0000}"/>
    <cellStyle name="Normal 7 3 3" xfId="2721" xr:uid="{00000000-0005-0000-0000-0000A40A0000}"/>
    <cellStyle name="Normal 7 4" xfId="2722" xr:uid="{00000000-0005-0000-0000-0000A50A0000}"/>
    <cellStyle name="Normal 7 4 2" xfId="2723" xr:uid="{00000000-0005-0000-0000-0000A60A0000}"/>
    <cellStyle name="Normal 7 4 2 2" xfId="3032" xr:uid="{00000000-0005-0000-0000-0000A70A0000}"/>
    <cellStyle name="Normal 7 4 3" xfId="2724" xr:uid="{00000000-0005-0000-0000-0000A80A0000}"/>
    <cellStyle name="Normal 7 5" xfId="2725" xr:uid="{00000000-0005-0000-0000-0000A90A0000}"/>
    <cellStyle name="Normal 7 5 2" xfId="2726" xr:uid="{00000000-0005-0000-0000-0000AA0A0000}"/>
    <cellStyle name="Normal 7 5 3" xfId="2727" xr:uid="{00000000-0005-0000-0000-0000AB0A0000}"/>
    <cellStyle name="Normal 7 5 4" xfId="3033" xr:uid="{00000000-0005-0000-0000-0000AC0A0000}"/>
    <cellStyle name="Normal 7 6" xfId="2728" xr:uid="{00000000-0005-0000-0000-0000AD0A0000}"/>
    <cellStyle name="Normal 7 7" xfId="2729" xr:uid="{00000000-0005-0000-0000-0000AE0A0000}"/>
    <cellStyle name="Normal 7 8" xfId="2730" xr:uid="{00000000-0005-0000-0000-0000AF0A0000}"/>
    <cellStyle name="Normal 7 9" xfId="2731" xr:uid="{00000000-0005-0000-0000-0000B00A0000}"/>
    <cellStyle name="Normal 8" xfId="2732" xr:uid="{00000000-0005-0000-0000-0000B10A0000}"/>
    <cellStyle name="Normal 8 2" xfId="2733" xr:uid="{00000000-0005-0000-0000-0000B20A0000}"/>
    <cellStyle name="Normal 8 2 2" xfId="2734" xr:uid="{00000000-0005-0000-0000-0000B30A0000}"/>
    <cellStyle name="Normal 8 2 3" xfId="2735" xr:uid="{00000000-0005-0000-0000-0000B40A0000}"/>
    <cellStyle name="Normal 8 2 4" xfId="2736" xr:uid="{00000000-0005-0000-0000-0000B50A0000}"/>
    <cellStyle name="Normal 8 2 5" xfId="2737" xr:uid="{00000000-0005-0000-0000-0000B60A0000}"/>
    <cellStyle name="Normal 8 2 6" xfId="2738" xr:uid="{00000000-0005-0000-0000-0000B70A0000}"/>
    <cellStyle name="Normal 8 3" xfId="2739" xr:uid="{00000000-0005-0000-0000-0000B80A0000}"/>
    <cellStyle name="Normal 8 3 2" xfId="2740" xr:uid="{00000000-0005-0000-0000-0000B90A0000}"/>
    <cellStyle name="Normal 8 3 3" xfId="2741" xr:uid="{00000000-0005-0000-0000-0000BA0A0000}"/>
    <cellStyle name="Normal 8 3 4" xfId="2742" xr:uid="{00000000-0005-0000-0000-0000BB0A0000}"/>
    <cellStyle name="Normal 8 3 5" xfId="2743" xr:uid="{00000000-0005-0000-0000-0000BC0A0000}"/>
    <cellStyle name="Normal 8 4" xfId="2744" xr:uid="{00000000-0005-0000-0000-0000BD0A0000}"/>
    <cellStyle name="Normal 8 4 2" xfId="2745" xr:uid="{00000000-0005-0000-0000-0000BE0A0000}"/>
    <cellStyle name="Normal 8 4 3" xfId="2746" xr:uid="{00000000-0005-0000-0000-0000BF0A0000}"/>
    <cellStyle name="Normal 8 5" xfId="2747" xr:uid="{00000000-0005-0000-0000-0000C00A0000}"/>
    <cellStyle name="Normal 8 5 2" xfId="2748" xr:uid="{00000000-0005-0000-0000-0000C10A0000}"/>
    <cellStyle name="Normal 8 5 2 2" xfId="2749" xr:uid="{00000000-0005-0000-0000-0000C20A0000}"/>
    <cellStyle name="Normal 8 5 3" xfId="2750" xr:uid="{00000000-0005-0000-0000-0000C30A0000}"/>
    <cellStyle name="Normal 8 6" xfId="2751" xr:uid="{00000000-0005-0000-0000-0000C40A0000}"/>
    <cellStyle name="Normal 8 6 2" xfId="2752" xr:uid="{00000000-0005-0000-0000-0000C50A0000}"/>
    <cellStyle name="Normal 8 6 3" xfId="2753" xr:uid="{00000000-0005-0000-0000-0000C60A0000}"/>
    <cellStyle name="Normal 8 7" xfId="2754" xr:uid="{00000000-0005-0000-0000-0000C70A0000}"/>
    <cellStyle name="Normal 8 8" xfId="2755" xr:uid="{00000000-0005-0000-0000-0000C80A0000}"/>
    <cellStyle name="Normal 8 9" xfId="2756" xr:uid="{00000000-0005-0000-0000-0000C90A0000}"/>
    <cellStyle name="Normal 9" xfId="2757" xr:uid="{00000000-0005-0000-0000-0000CA0A0000}"/>
    <cellStyle name="Normal 9 2" xfId="2758" xr:uid="{00000000-0005-0000-0000-0000CB0A0000}"/>
    <cellStyle name="Normal 9 2 2" xfId="2759" xr:uid="{00000000-0005-0000-0000-0000CC0A0000}"/>
    <cellStyle name="Normal 9 2 2 2" xfId="2760" xr:uid="{00000000-0005-0000-0000-0000CD0A0000}"/>
    <cellStyle name="Normal 9 2 3" xfId="2761" xr:uid="{00000000-0005-0000-0000-0000CE0A0000}"/>
    <cellStyle name="Normal 9 2 3 2" xfId="2762" xr:uid="{00000000-0005-0000-0000-0000CF0A0000}"/>
    <cellStyle name="Normal 9 3" xfId="2763" xr:uid="{00000000-0005-0000-0000-0000D00A0000}"/>
    <cellStyle name="Normal 9 4" xfId="2764" xr:uid="{00000000-0005-0000-0000-0000D10A0000}"/>
    <cellStyle name="Normal 9 5" xfId="2765" xr:uid="{00000000-0005-0000-0000-0000D20A0000}"/>
    <cellStyle name="Normal 9 6" xfId="2766" xr:uid="{00000000-0005-0000-0000-0000D30A0000}"/>
    <cellStyle name="Note" xfId="2767" builtinId="10" customBuiltin="1"/>
    <cellStyle name="Note 10" xfId="2768" xr:uid="{00000000-0005-0000-0000-0000D50A0000}"/>
    <cellStyle name="Note 11" xfId="2769" xr:uid="{00000000-0005-0000-0000-0000D60A0000}"/>
    <cellStyle name="Note 12" xfId="2770" xr:uid="{00000000-0005-0000-0000-0000D70A0000}"/>
    <cellStyle name="Note 13" xfId="2771" xr:uid="{00000000-0005-0000-0000-0000D80A0000}"/>
    <cellStyle name="Note 14" xfId="2772" xr:uid="{00000000-0005-0000-0000-0000D90A0000}"/>
    <cellStyle name="Note 15" xfId="2773" xr:uid="{00000000-0005-0000-0000-0000DA0A0000}"/>
    <cellStyle name="Note 2" xfId="2774" xr:uid="{00000000-0005-0000-0000-0000DB0A0000}"/>
    <cellStyle name="Note 2 2" xfId="2775" xr:uid="{00000000-0005-0000-0000-0000DC0A0000}"/>
    <cellStyle name="Note 2 2 2" xfId="2776" xr:uid="{00000000-0005-0000-0000-0000DD0A0000}"/>
    <cellStyle name="Note 2 3" xfId="2777" xr:uid="{00000000-0005-0000-0000-0000DE0A0000}"/>
    <cellStyle name="Note 2 3 2" xfId="2778" xr:uid="{00000000-0005-0000-0000-0000DF0A0000}"/>
    <cellStyle name="Note 2 3 2 2" xfId="2779" xr:uid="{00000000-0005-0000-0000-0000E00A0000}"/>
    <cellStyle name="Note 2 3 2 3" xfId="2780" xr:uid="{00000000-0005-0000-0000-0000E10A0000}"/>
    <cellStyle name="Note 2 3 3" xfId="2781" xr:uid="{00000000-0005-0000-0000-0000E20A0000}"/>
    <cellStyle name="Note 2 3 4" xfId="2782" xr:uid="{00000000-0005-0000-0000-0000E30A0000}"/>
    <cellStyle name="Note 2 3 5" xfId="2783" xr:uid="{00000000-0005-0000-0000-0000E40A0000}"/>
    <cellStyle name="Note 2 3 6" xfId="2784" xr:uid="{00000000-0005-0000-0000-0000E50A0000}"/>
    <cellStyle name="Note 2 4" xfId="2785" xr:uid="{00000000-0005-0000-0000-0000E60A0000}"/>
    <cellStyle name="Note 2 4 2" xfId="2786" xr:uid="{00000000-0005-0000-0000-0000E70A0000}"/>
    <cellStyle name="Note 2 4 3" xfId="2787" xr:uid="{00000000-0005-0000-0000-0000E80A0000}"/>
    <cellStyle name="Note 2 4 4" xfId="2788" xr:uid="{00000000-0005-0000-0000-0000E90A0000}"/>
    <cellStyle name="Note 2 4 5" xfId="2789" xr:uid="{00000000-0005-0000-0000-0000EA0A0000}"/>
    <cellStyle name="Note 2 5" xfId="2790" xr:uid="{00000000-0005-0000-0000-0000EB0A0000}"/>
    <cellStyle name="Note 2 5 2" xfId="2791" xr:uid="{00000000-0005-0000-0000-0000EC0A0000}"/>
    <cellStyle name="Note 2 5 2 2" xfId="2792" xr:uid="{00000000-0005-0000-0000-0000ED0A0000}"/>
    <cellStyle name="Note 2 5 3" xfId="2793" xr:uid="{00000000-0005-0000-0000-0000EE0A0000}"/>
    <cellStyle name="Note 2 5 3 2" xfId="2794" xr:uid="{00000000-0005-0000-0000-0000EF0A0000}"/>
    <cellStyle name="Note 2 6" xfId="2795" xr:uid="{00000000-0005-0000-0000-0000F00A0000}"/>
    <cellStyle name="Note 2 6 2" xfId="2796" xr:uid="{00000000-0005-0000-0000-0000F10A0000}"/>
    <cellStyle name="Note 3" xfId="2797" xr:uid="{00000000-0005-0000-0000-0000F20A0000}"/>
    <cellStyle name="Note 3 2" xfId="2798" xr:uid="{00000000-0005-0000-0000-0000F30A0000}"/>
    <cellStyle name="Note 3 3" xfId="2799" xr:uid="{00000000-0005-0000-0000-0000F40A0000}"/>
    <cellStyle name="Note 3 4" xfId="2800" xr:uid="{00000000-0005-0000-0000-0000F50A0000}"/>
    <cellStyle name="Note 3 5" xfId="2801" xr:uid="{00000000-0005-0000-0000-0000F60A0000}"/>
    <cellStyle name="Note 4" xfId="2802" xr:uid="{00000000-0005-0000-0000-0000F70A0000}"/>
    <cellStyle name="Note 4 2" xfId="2803" xr:uid="{00000000-0005-0000-0000-0000F80A0000}"/>
    <cellStyle name="Note 4 2 2" xfId="2804" xr:uid="{00000000-0005-0000-0000-0000F90A0000}"/>
    <cellStyle name="Note 4 2 3" xfId="2805" xr:uid="{00000000-0005-0000-0000-0000FA0A0000}"/>
    <cellStyle name="Note 4 2 4" xfId="2806" xr:uid="{00000000-0005-0000-0000-0000FB0A0000}"/>
    <cellStyle name="Note 4 3" xfId="2807" xr:uid="{00000000-0005-0000-0000-0000FC0A0000}"/>
    <cellStyle name="Note 4 3 2" xfId="2808" xr:uid="{00000000-0005-0000-0000-0000FD0A0000}"/>
    <cellStyle name="Note 4 3 3" xfId="2809" xr:uid="{00000000-0005-0000-0000-0000FE0A0000}"/>
    <cellStyle name="Note 4 3 4" xfId="2810" xr:uid="{00000000-0005-0000-0000-0000FF0A0000}"/>
    <cellStyle name="Note 4 4" xfId="2811" xr:uid="{00000000-0005-0000-0000-0000000B0000}"/>
    <cellStyle name="Note 5" xfId="2812" xr:uid="{00000000-0005-0000-0000-0000010B0000}"/>
    <cellStyle name="Note 5 2" xfId="2813" xr:uid="{00000000-0005-0000-0000-0000020B0000}"/>
    <cellStyle name="Note 5 2 2" xfId="2814" xr:uid="{00000000-0005-0000-0000-0000030B0000}"/>
    <cellStyle name="Note 5 2 3" xfId="2815" xr:uid="{00000000-0005-0000-0000-0000040B0000}"/>
    <cellStyle name="Note 5 3" xfId="2816" xr:uid="{00000000-0005-0000-0000-0000050B0000}"/>
    <cellStyle name="Note 5 3 2" xfId="2817" xr:uid="{00000000-0005-0000-0000-0000060B0000}"/>
    <cellStyle name="Note 5 3 3" xfId="2818" xr:uid="{00000000-0005-0000-0000-0000070B0000}"/>
    <cellStyle name="Note 5 4" xfId="2819" xr:uid="{00000000-0005-0000-0000-0000080B0000}"/>
    <cellStyle name="Note 5 4 2" xfId="2820" xr:uid="{00000000-0005-0000-0000-0000090B0000}"/>
    <cellStyle name="Note 5 4 3" xfId="2821" xr:uid="{00000000-0005-0000-0000-00000A0B0000}"/>
    <cellStyle name="Note 6" xfId="2822" xr:uid="{00000000-0005-0000-0000-00000B0B0000}"/>
    <cellStyle name="Note 6 2" xfId="2823" xr:uid="{00000000-0005-0000-0000-00000C0B0000}"/>
    <cellStyle name="Note 6 3" xfId="2824" xr:uid="{00000000-0005-0000-0000-00000D0B0000}"/>
    <cellStyle name="Note 6 4" xfId="2825" xr:uid="{00000000-0005-0000-0000-00000E0B0000}"/>
    <cellStyle name="Note 7" xfId="2826" xr:uid="{00000000-0005-0000-0000-00000F0B0000}"/>
    <cellStyle name="Note 7 2" xfId="2827" xr:uid="{00000000-0005-0000-0000-0000100B0000}"/>
    <cellStyle name="Note 7 3" xfId="2828" xr:uid="{00000000-0005-0000-0000-0000110B0000}"/>
    <cellStyle name="Note 8" xfId="2829" xr:uid="{00000000-0005-0000-0000-0000120B0000}"/>
    <cellStyle name="Note 8 2" xfId="2830" xr:uid="{00000000-0005-0000-0000-0000130B0000}"/>
    <cellStyle name="Note 9" xfId="2831" xr:uid="{00000000-0005-0000-0000-0000140B0000}"/>
    <cellStyle name="Note 9 2" xfId="2832" xr:uid="{00000000-0005-0000-0000-0000150B0000}"/>
    <cellStyle name="Note 9 3" xfId="2833" xr:uid="{00000000-0005-0000-0000-0000160B0000}"/>
    <cellStyle name="Note 9 4" xfId="2834" xr:uid="{00000000-0005-0000-0000-0000170B0000}"/>
    <cellStyle name="Output" xfId="2835" builtinId="21" customBuiltin="1"/>
    <cellStyle name="Output 10" xfId="2836" xr:uid="{00000000-0005-0000-0000-0000190B0000}"/>
    <cellStyle name="Output 10 2" xfId="2837" xr:uid="{00000000-0005-0000-0000-00001A0B0000}"/>
    <cellStyle name="Output 10 3" xfId="2838" xr:uid="{00000000-0005-0000-0000-00001B0B0000}"/>
    <cellStyle name="Output 11" xfId="2839" xr:uid="{00000000-0005-0000-0000-00001C0B0000}"/>
    <cellStyle name="Output 12" xfId="2840" xr:uid="{00000000-0005-0000-0000-00001D0B0000}"/>
    <cellStyle name="Output 13" xfId="2841" xr:uid="{00000000-0005-0000-0000-00001E0B0000}"/>
    <cellStyle name="Output 14" xfId="2842" xr:uid="{00000000-0005-0000-0000-00001F0B0000}"/>
    <cellStyle name="Output 2" xfId="2843" xr:uid="{00000000-0005-0000-0000-0000200B0000}"/>
    <cellStyle name="Output 2 2" xfId="2844" xr:uid="{00000000-0005-0000-0000-0000210B0000}"/>
    <cellStyle name="Output 2 2 2" xfId="2845" xr:uid="{00000000-0005-0000-0000-0000220B0000}"/>
    <cellStyle name="Output 2 2 3" xfId="2846" xr:uid="{00000000-0005-0000-0000-0000230B0000}"/>
    <cellStyle name="Output 2 2 4" xfId="2847" xr:uid="{00000000-0005-0000-0000-0000240B0000}"/>
    <cellStyle name="Output 2 2 5" xfId="2848" xr:uid="{00000000-0005-0000-0000-0000250B0000}"/>
    <cellStyle name="Output 2 3" xfId="2849" xr:uid="{00000000-0005-0000-0000-0000260B0000}"/>
    <cellStyle name="Output 2 3 2" xfId="2850" xr:uid="{00000000-0005-0000-0000-0000270B0000}"/>
    <cellStyle name="Output 2 3 3" xfId="2851" xr:uid="{00000000-0005-0000-0000-0000280B0000}"/>
    <cellStyle name="Output 2 4" xfId="2852" xr:uid="{00000000-0005-0000-0000-0000290B0000}"/>
    <cellStyle name="Output 2 4 2" xfId="2853" xr:uid="{00000000-0005-0000-0000-00002A0B0000}"/>
    <cellStyle name="Output 2 5" xfId="2854" xr:uid="{00000000-0005-0000-0000-00002B0B0000}"/>
    <cellStyle name="Output 3" xfId="2855" xr:uid="{00000000-0005-0000-0000-00002C0B0000}"/>
    <cellStyle name="Output 3 2" xfId="2856" xr:uid="{00000000-0005-0000-0000-00002D0B0000}"/>
    <cellStyle name="Output 3 3" xfId="2857" xr:uid="{00000000-0005-0000-0000-00002E0B0000}"/>
    <cellStyle name="Output 3 4" xfId="2858" xr:uid="{00000000-0005-0000-0000-00002F0B0000}"/>
    <cellStyle name="Output 4" xfId="2859" xr:uid="{00000000-0005-0000-0000-0000300B0000}"/>
    <cellStyle name="Output 4 2" xfId="2860" xr:uid="{00000000-0005-0000-0000-0000310B0000}"/>
    <cellStyle name="Output 4 3" xfId="2861" xr:uid="{00000000-0005-0000-0000-0000320B0000}"/>
    <cellStyle name="Output 4 4" xfId="2862" xr:uid="{00000000-0005-0000-0000-0000330B0000}"/>
    <cellStyle name="Output 5" xfId="2863" xr:uid="{00000000-0005-0000-0000-0000340B0000}"/>
    <cellStyle name="Output 5 2" xfId="2864" xr:uid="{00000000-0005-0000-0000-0000350B0000}"/>
    <cellStyle name="Output 5 2 2" xfId="2865" xr:uid="{00000000-0005-0000-0000-0000360B0000}"/>
    <cellStyle name="Output 5 2 3" xfId="2866" xr:uid="{00000000-0005-0000-0000-0000370B0000}"/>
    <cellStyle name="Output 5 2 4" xfId="2867" xr:uid="{00000000-0005-0000-0000-0000380B0000}"/>
    <cellStyle name="Output 5 3" xfId="2868" xr:uid="{00000000-0005-0000-0000-0000390B0000}"/>
    <cellStyle name="Output 5 3 2" xfId="2869" xr:uid="{00000000-0005-0000-0000-00003A0B0000}"/>
    <cellStyle name="Output 5 3 3" xfId="2870" xr:uid="{00000000-0005-0000-0000-00003B0B0000}"/>
    <cellStyle name="Output 5 4" xfId="2871" xr:uid="{00000000-0005-0000-0000-00003C0B0000}"/>
    <cellStyle name="Output 5 4 2" xfId="2872" xr:uid="{00000000-0005-0000-0000-00003D0B0000}"/>
    <cellStyle name="Output 5 4 3" xfId="2873" xr:uid="{00000000-0005-0000-0000-00003E0B0000}"/>
    <cellStyle name="Output 6" xfId="2874" xr:uid="{00000000-0005-0000-0000-00003F0B0000}"/>
    <cellStyle name="Output 6 2" xfId="2875" xr:uid="{00000000-0005-0000-0000-0000400B0000}"/>
    <cellStyle name="Output 6 3" xfId="2876" xr:uid="{00000000-0005-0000-0000-0000410B0000}"/>
    <cellStyle name="Output 7" xfId="2877" xr:uid="{00000000-0005-0000-0000-0000420B0000}"/>
    <cellStyle name="Output 7 2" xfId="2878" xr:uid="{00000000-0005-0000-0000-0000430B0000}"/>
    <cellStyle name="Output 8" xfId="2879" xr:uid="{00000000-0005-0000-0000-0000440B0000}"/>
    <cellStyle name="Output 9" xfId="2880" xr:uid="{00000000-0005-0000-0000-0000450B0000}"/>
    <cellStyle name="Output 9 2" xfId="2881" xr:uid="{00000000-0005-0000-0000-0000460B0000}"/>
    <cellStyle name="Output 9 3" xfId="2882" xr:uid="{00000000-0005-0000-0000-0000470B0000}"/>
    <cellStyle name="Percent 2" xfId="2883" xr:uid="{00000000-0005-0000-0000-0000480B0000}"/>
    <cellStyle name="Percent 3" xfId="2884" xr:uid="{00000000-0005-0000-0000-0000490B0000}"/>
    <cellStyle name="Title" xfId="2885" builtinId="15" customBuiltin="1"/>
    <cellStyle name="Title 10" xfId="2886" xr:uid="{00000000-0005-0000-0000-00004B0B0000}"/>
    <cellStyle name="Title 10 2" xfId="2887" xr:uid="{00000000-0005-0000-0000-00004C0B0000}"/>
    <cellStyle name="Title 10 3" xfId="2888" xr:uid="{00000000-0005-0000-0000-00004D0B0000}"/>
    <cellStyle name="Title 11" xfId="2889" xr:uid="{00000000-0005-0000-0000-00004E0B0000}"/>
    <cellStyle name="Title 12" xfId="2890" xr:uid="{00000000-0005-0000-0000-00004F0B0000}"/>
    <cellStyle name="Title 13" xfId="2891" xr:uid="{00000000-0005-0000-0000-0000500B0000}"/>
    <cellStyle name="Title 14" xfId="2892" xr:uid="{00000000-0005-0000-0000-0000510B0000}"/>
    <cellStyle name="Title 2" xfId="2893" xr:uid="{00000000-0005-0000-0000-0000520B0000}"/>
    <cellStyle name="Title 2 2" xfId="2894" xr:uid="{00000000-0005-0000-0000-0000530B0000}"/>
    <cellStyle name="Title 2 2 2" xfId="2895" xr:uid="{00000000-0005-0000-0000-0000540B0000}"/>
    <cellStyle name="Title 2 2 3" xfId="2896" xr:uid="{00000000-0005-0000-0000-0000550B0000}"/>
    <cellStyle name="Title 2 2 4" xfId="2897" xr:uid="{00000000-0005-0000-0000-0000560B0000}"/>
    <cellStyle name="Title 2 2 5" xfId="2898" xr:uid="{00000000-0005-0000-0000-0000570B0000}"/>
    <cellStyle name="Title 2 3" xfId="2899" xr:uid="{00000000-0005-0000-0000-0000580B0000}"/>
    <cellStyle name="Title 2 3 2" xfId="2900" xr:uid="{00000000-0005-0000-0000-0000590B0000}"/>
    <cellStyle name="Title 2 3 3" xfId="2901" xr:uid="{00000000-0005-0000-0000-00005A0B0000}"/>
    <cellStyle name="Title 2 4" xfId="2902" xr:uid="{00000000-0005-0000-0000-00005B0B0000}"/>
    <cellStyle name="Title 2 4 2" xfId="2903" xr:uid="{00000000-0005-0000-0000-00005C0B0000}"/>
    <cellStyle name="Title 2 5" xfId="2904" xr:uid="{00000000-0005-0000-0000-00005D0B0000}"/>
    <cellStyle name="Title 3" xfId="2905" xr:uid="{00000000-0005-0000-0000-00005E0B0000}"/>
    <cellStyle name="Title 3 2" xfId="2906" xr:uid="{00000000-0005-0000-0000-00005F0B0000}"/>
    <cellStyle name="Title 3 3" xfId="2907" xr:uid="{00000000-0005-0000-0000-0000600B0000}"/>
    <cellStyle name="Title 3 4" xfId="2908" xr:uid="{00000000-0005-0000-0000-0000610B0000}"/>
    <cellStyle name="Title 4" xfId="2909" xr:uid="{00000000-0005-0000-0000-0000620B0000}"/>
    <cellStyle name="Title 4 2" xfId="2910" xr:uid="{00000000-0005-0000-0000-0000630B0000}"/>
    <cellStyle name="Title 4 3" xfId="2911" xr:uid="{00000000-0005-0000-0000-0000640B0000}"/>
    <cellStyle name="Title 4 4" xfId="2912" xr:uid="{00000000-0005-0000-0000-0000650B0000}"/>
    <cellStyle name="Title 5" xfId="2913" xr:uid="{00000000-0005-0000-0000-0000660B0000}"/>
    <cellStyle name="Title 5 2" xfId="2914" xr:uid="{00000000-0005-0000-0000-0000670B0000}"/>
    <cellStyle name="Title 5 2 2" xfId="2915" xr:uid="{00000000-0005-0000-0000-0000680B0000}"/>
    <cellStyle name="Title 5 2 3" xfId="2916" xr:uid="{00000000-0005-0000-0000-0000690B0000}"/>
    <cellStyle name="Title 5 2 4" xfId="2917" xr:uid="{00000000-0005-0000-0000-00006A0B0000}"/>
    <cellStyle name="Title 5 3" xfId="2918" xr:uid="{00000000-0005-0000-0000-00006B0B0000}"/>
    <cellStyle name="Title 5 3 2" xfId="2919" xr:uid="{00000000-0005-0000-0000-00006C0B0000}"/>
    <cellStyle name="Title 5 3 3" xfId="2920" xr:uid="{00000000-0005-0000-0000-00006D0B0000}"/>
    <cellStyle name="Title 5 4" xfId="2921" xr:uid="{00000000-0005-0000-0000-00006E0B0000}"/>
    <cellStyle name="Title 5 4 2" xfId="2922" xr:uid="{00000000-0005-0000-0000-00006F0B0000}"/>
    <cellStyle name="Title 5 4 3" xfId="2923" xr:uid="{00000000-0005-0000-0000-0000700B0000}"/>
    <cellStyle name="Title 6" xfId="2924" xr:uid="{00000000-0005-0000-0000-0000710B0000}"/>
    <cellStyle name="Title 6 2" xfId="2925" xr:uid="{00000000-0005-0000-0000-0000720B0000}"/>
    <cellStyle name="Title 6 3" xfId="2926" xr:uid="{00000000-0005-0000-0000-0000730B0000}"/>
    <cellStyle name="Title 7" xfId="2927" xr:uid="{00000000-0005-0000-0000-0000740B0000}"/>
    <cellStyle name="Title 7 2" xfId="2928" xr:uid="{00000000-0005-0000-0000-0000750B0000}"/>
    <cellStyle name="Title 8" xfId="2929" xr:uid="{00000000-0005-0000-0000-0000760B0000}"/>
    <cellStyle name="Title 9" xfId="2930" xr:uid="{00000000-0005-0000-0000-0000770B0000}"/>
    <cellStyle name="Title 9 2" xfId="2931" xr:uid="{00000000-0005-0000-0000-0000780B0000}"/>
    <cellStyle name="Title 9 3" xfId="2932" xr:uid="{00000000-0005-0000-0000-0000790B0000}"/>
    <cellStyle name="Total" xfId="2933" builtinId="25" customBuiltin="1"/>
    <cellStyle name="Total 10" xfId="2934" xr:uid="{00000000-0005-0000-0000-00007B0B0000}"/>
    <cellStyle name="Total 10 2" xfId="2935" xr:uid="{00000000-0005-0000-0000-00007C0B0000}"/>
    <cellStyle name="Total 10 3" xfId="2936" xr:uid="{00000000-0005-0000-0000-00007D0B0000}"/>
    <cellStyle name="Total 11" xfId="2937" xr:uid="{00000000-0005-0000-0000-00007E0B0000}"/>
    <cellStyle name="Total 12" xfId="2938" xr:uid="{00000000-0005-0000-0000-00007F0B0000}"/>
    <cellStyle name="Total 13" xfId="2939" xr:uid="{00000000-0005-0000-0000-0000800B0000}"/>
    <cellStyle name="Total 14" xfId="2940" xr:uid="{00000000-0005-0000-0000-0000810B0000}"/>
    <cellStyle name="Total 2" xfId="2941" xr:uid="{00000000-0005-0000-0000-0000820B0000}"/>
    <cellStyle name="Total 2 2" xfId="2942" xr:uid="{00000000-0005-0000-0000-0000830B0000}"/>
    <cellStyle name="Total 2 2 2" xfId="2943" xr:uid="{00000000-0005-0000-0000-0000840B0000}"/>
    <cellStyle name="Total 2 2 3" xfId="2944" xr:uid="{00000000-0005-0000-0000-0000850B0000}"/>
    <cellStyle name="Total 2 2 4" xfId="2945" xr:uid="{00000000-0005-0000-0000-0000860B0000}"/>
    <cellStyle name="Total 2 2 5" xfId="2946" xr:uid="{00000000-0005-0000-0000-0000870B0000}"/>
    <cellStyle name="Total 2 3" xfId="2947" xr:uid="{00000000-0005-0000-0000-0000880B0000}"/>
    <cellStyle name="Total 2 3 2" xfId="2948" xr:uid="{00000000-0005-0000-0000-0000890B0000}"/>
    <cellStyle name="Total 2 3 3" xfId="2949" xr:uid="{00000000-0005-0000-0000-00008A0B0000}"/>
    <cellStyle name="Total 2 4" xfId="2950" xr:uid="{00000000-0005-0000-0000-00008B0B0000}"/>
    <cellStyle name="Total 2 4 2" xfId="2951" xr:uid="{00000000-0005-0000-0000-00008C0B0000}"/>
    <cellStyle name="Total 2 5" xfId="2952" xr:uid="{00000000-0005-0000-0000-00008D0B0000}"/>
    <cellStyle name="Total 3" xfId="2953" xr:uid="{00000000-0005-0000-0000-00008E0B0000}"/>
    <cellStyle name="Total 3 2" xfId="2954" xr:uid="{00000000-0005-0000-0000-00008F0B0000}"/>
    <cellStyle name="Total 3 3" xfId="2955" xr:uid="{00000000-0005-0000-0000-0000900B0000}"/>
    <cellStyle name="Total 3 4" xfId="2956" xr:uid="{00000000-0005-0000-0000-0000910B0000}"/>
    <cellStyle name="Total 4" xfId="2957" xr:uid="{00000000-0005-0000-0000-0000920B0000}"/>
    <cellStyle name="Total 4 2" xfId="2958" xr:uid="{00000000-0005-0000-0000-0000930B0000}"/>
    <cellStyle name="Total 4 3" xfId="2959" xr:uid="{00000000-0005-0000-0000-0000940B0000}"/>
    <cellStyle name="Total 4 4" xfId="2960" xr:uid="{00000000-0005-0000-0000-0000950B0000}"/>
    <cellStyle name="Total 5" xfId="2961" xr:uid="{00000000-0005-0000-0000-0000960B0000}"/>
    <cellStyle name="Total 5 2" xfId="2962" xr:uid="{00000000-0005-0000-0000-0000970B0000}"/>
    <cellStyle name="Total 5 2 2" xfId="2963" xr:uid="{00000000-0005-0000-0000-0000980B0000}"/>
    <cellStyle name="Total 5 2 3" xfId="2964" xr:uid="{00000000-0005-0000-0000-0000990B0000}"/>
    <cellStyle name="Total 5 2 4" xfId="2965" xr:uid="{00000000-0005-0000-0000-00009A0B0000}"/>
    <cellStyle name="Total 5 3" xfId="2966" xr:uid="{00000000-0005-0000-0000-00009B0B0000}"/>
    <cellStyle name="Total 5 3 2" xfId="2967" xr:uid="{00000000-0005-0000-0000-00009C0B0000}"/>
    <cellStyle name="Total 5 3 3" xfId="2968" xr:uid="{00000000-0005-0000-0000-00009D0B0000}"/>
    <cellStyle name="Total 5 4" xfId="2969" xr:uid="{00000000-0005-0000-0000-00009E0B0000}"/>
    <cellStyle name="Total 5 4 2" xfId="2970" xr:uid="{00000000-0005-0000-0000-00009F0B0000}"/>
    <cellStyle name="Total 5 4 3" xfId="2971" xr:uid="{00000000-0005-0000-0000-0000A00B0000}"/>
    <cellStyle name="Total 6" xfId="2972" xr:uid="{00000000-0005-0000-0000-0000A10B0000}"/>
    <cellStyle name="Total 6 2" xfId="2973" xr:uid="{00000000-0005-0000-0000-0000A20B0000}"/>
    <cellStyle name="Total 6 3" xfId="2974" xr:uid="{00000000-0005-0000-0000-0000A30B0000}"/>
    <cellStyle name="Total 7" xfId="2975" xr:uid="{00000000-0005-0000-0000-0000A40B0000}"/>
    <cellStyle name="Total 7 2" xfId="2976" xr:uid="{00000000-0005-0000-0000-0000A50B0000}"/>
    <cellStyle name="Total 8" xfId="2977" xr:uid="{00000000-0005-0000-0000-0000A60B0000}"/>
    <cellStyle name="Total 9" xfId="2978" xr:uid="{00000000-0005-0000-0000-0000A70B0000}"/>
    <cellStyle name="Total 9 2" xfId="2979" xr:uid="{00000000-0005-0000-0000-0000A80B0000}"/>
    <cellStyle name="Total 9 3" xfId="2980" xr:uid="{00000000-0005-0000-0000-0000A90B0000}"/>
    <cellStyle name="Warning Text" xfId="2981" builtinId="11" customBuiltin="1"/>
    <cellStyle name="Warning Text 10" xfId="2982" xr:uid="{00000000-0005-0000-0000-0000AB0B0000}"/>
    <cellStyle name="Warning Text 10 2" xfId="2983" xr:uid="{00000000-0005-0000-0000-0000AC0B0000}"/>
    <cellStyle name="Warning Text 10 3" xfId="2984" xr:uid="{00000000-0005-0000-0000-0000AD0B0000}"/>
    <cellStyle name="Warning Text 11" xfId="2985" xr:uid="{00000000-0005-0000-0000-0000AE0B0000}"/>
    <cellStyle name="Warning Text 12" xfId="2986" xr:uid="{00000000-0005-0000-0000-0000AF0B0000}"/>
    <cellStyle name="Warning Text 13" xfId="2987" xr:uid="{00000000-0005-0000-0000-0000B00B0000}"/>
    <cellStyle name="Warning Text 14" xfId="2988" xr:uid="{00000000-0005-0000-0000-0000B10B0000}"/>
    <cellStyle name="Warning Text 2" xfId="2989" xr:uid="{00000000-0005-0000-0000-0000B20B0000}"/>
    <cellStyle name="Warning Text 2 2" xfId="2990" xr:uid="{00000000-0005-0000-0000-0000B30B0000}"/>
    <cellStyle name="Warning Text 2 2 2" xfId="2991" xr:uid="{00000000-0005-0000-0000-0000B40B0000}"/>
    <cellStyle name="Warning Text 2 2 3" xfId="2992" xr:uid="{00000000-0005-0000-0000-0000B50B0000}"/>
    <cellStyle name="Warning Text 2 2 4" xfId="2993" xr:uid="{00000000-0005-0000-0000-0000B60B0000}"/>
    <cellStyle name="Warning Text 2 2 5" xfId="2994" xr:uid="{00000000-0005-0000-0000-0000B70B0000}"/>
    <cellStyle name="Warning Text 2 3" xfId="2995" xr:uid="{00000000-0005-0000-0000-0000B80B0000}"/>
    <cellStyle name="Warning Text 2 3 2" xfId="2996" xr:uid="{00000000-0005-0000-0000-0000B90B0000}"/>
    <cellStyle name="Warning Text 2 3 3" xfId="2997" xr:uid="{00000000-0005-0000-0000-0000BA0B0000}"/>
    <cellStyle name="Warning Text 2 4" xfId="2998" xr:uid="{00000000-0005-0000-0000-0000BB0B0000}"/>
    <cellStyle name="Warning Text 2 4 2" xfId="2999" xr:uid="{00000000-0005-0000-0000-0000BC0B0000}"/>
    <cellStyle name="Warning Text 2 5" xfId="3000" xr:uid="{00000000-0005-0000-0000-0000BD0B0000}"/>
    <cellStyle name="Warning Text 3" xfId="3001" xr:uid="{00000000-0005-0000-0000-0000BE0B0000}"/>
    <cellStyle name="Warning Text 3 2" xfId="3002" xr:uid="{00000000-0005-0000-0000-0000BF0B0000}"/>
    <cellStyle name="Warning Text 3 3" xfId="3003" xr:uid="{00000000-0005-0000-0000-0000C00B0000}"/>
    <cellStyle name="Warning Text 3 4" xfId="3004" xr:uid="{00000000-0005-0000-0000-0000C10B0000}"/>
    <cellStyle name="Warning Text 4" xfId="3005" xr:uid="{00000000-0005-0000-0000-0000C20B0000}"/>
    <cellStyle name="Warning Text 4 2" xfId="3006" xr:uid="{00000000-0005-0000-0000-0000C30B0000}"/>
    <cellStyle name="Warning Text 4 3" xfId="3007" xr:uid="{00000000-0005-0000-0000-0000C40B0000}"/>
    <cellStyle name="Warning Text 4 4" xfId="3008" xr:uid="{00000000-0005-0000-0000-0000C50B0000}"/>
    <cellStyle name="Warning Text 5" xfId="3009" xr:uid="{00000000-0005-0000-0000-0000C60B0000}"/>
    <cellStyle name="Warning Text 5 2" xfId="3010" xr:uid="{00000000-0005-0000-0000-0000C70B0000}"/>
    <cellStyle name="Warning Text 5 2 2" xfId="3011" xr:uid="{00000000-0005-0000-0000-0000C80B0000}"/>
    <cellStyle name="Warning Text 5 2 3" xfId="3012" xr:uid="{00000000-0005-0000-0000-0000C90B0000}"/>
    <cellStyle name="Warning Text 5 2 4" xfId="3013" xr:uid="{00000000-0005-0000-0000-0000CA0B0000}"/>
    <cellStyle name="Warning Text 5 3" xfId="3014" xr:uid="{00000000-0005-0000-0000-0000CB0B0000}"/>
    <cellStyle name="Warning Text 5 3 2" xfId="3015" xr:uid="{00000000-0005-0000-0000-0000CC0B0000}"/>
    <cellStyle name="Warning Text 5 3 3" xfId="3016" xr:uid="{00000000-0005-0000-0000-0000CD0B0000}"/>
    <cellStyle name="Warning Text 5 4" xfId="3017" xr:uid="{00000000-0005-0000-0000-0000CE0B0000}"/>
    <cellStyle name="Warning Text 5 4 2" xfId="3018" xr:uid="{00000000-0005-0000-0000-0000CF0B0000}"/>
    <cellStyle name="Warning Text 5 4 3" xfId="3019" xr:uid="{00000000-0005-0000-0000-0000D00B0000}"/>
    <cellStyle name="Warning Text 6" xfId="3020" xr:uid="{00000000-0005-0000-0000-0000D10B0000}"/>
    <cellStyle name="Warning Text 6 2" xfId="3021" xr:uid="{00000000-0005-0000-0000-0000D20B0000}"/>
    <cellStyle name="Warning Text 6 3" xfId="3022" xr:uid="{00000000-0005-0000-0000-0000D30B0000}"/>
    <cellStyle name="Warning Text 7" xfId="3023" xr:uid="{00000000-0005-0000-0000-0000D40B0000}"/>
    <cellStyle name="Warning Text 7 2" xfId="3024" xr:uid="{00000000-0005-0000-0000-0000D50B0000}"/>
    <cellStyle name="Warning Text 8" xfId="3025" xr:uid="{00000000-0005-0000-0000-0000D60B0000}"/>
    <cellStyle name="Warning Text 9" xfId="3026" xr:uid="{00000000-0005-0000-0000-0000D70B0000}"/>
    <cellStyle name="Warning Text 9 2" xfId="3027" xr:uid="{00000000-0005-0000-0000-0000D80B0000}"/>
    <cellStyle name="Warning Text 9 3" xfId="3028" xr:uid="{00000000-0005-0000-0000-0000D90B0000}"/>
  </cellStyles>
  <dxfs count="3">
    <dxf>
      <font>
        <b/>
        <i val="0"/>
        <strike val="0"/>
        <condense val="0"/>
        <extend val="0"/>
        <color indexed="16"/>
      </font>
      <fill>
        <patternFill>
          <bgColor indexed="10"/>
        </patternFill>
      </fill>
    </dxf>
    <dxf>
      <font>
        <b val="0"/>
        <i/>
        <condense val="0"/>
        <extend val="0"/>
        <color indexed="10"/>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12" dropStyle="combo" dx="16" fmlaLink="$AE$14" fmlaRange="$Z$67:$Z$125" noThreeD="1" sel="1" val="0"/>
</file>

<file path=xl/ctrlProps/ctrlProp10.xml><?xml version="1.0" encoding="utf-8"?>
<formControlPr xmlns="http://schemas.microsoft.com/office/spreadsheetml/2009/9/main" objectType="Drop" dropLines="12" dropStyle="combo" dx="16" fmlaLink="$U$16" fmlaRange="$P$71:$P$136" noThreeD="1" sel="1" val="0"/>
</file>

<file path=xl/ctrlProps/ctrlProp11.xml><?xml version="1.0" encoding="utf-8"?>
<formControlPr xmlns="http://schemas.microsoft.com/office/spreadsheetml/2009/9/main" objectType="Drop" dropLines="12" dropStyle="combo" dx="16" fmlaLink="$U$19" fmlaRange="$P$71:$P$136" noThreeD="1" sel="1" val="0"/>
</file>

<file path=xl/ctrlProps/ctrlProp12.xml><?xml version="1.0" encoding="utf-8"?>
<formControlPr xmlns="http://schemas.microsoft.com/office/spreadsheetml/2009/9/main" objectType="Drop" dropLines="12" dropStyle="combo" dx="16" fmlaLink="$U$20" fmlaRange="$P$71:$P$136" noThreeD="1" sel="1" val="47"/>
</file>

<file path=xl/ctrlProps/ctrlProp13.xml><?xml version="1.0" encoding="utf-8"?>
<formControlPr xmlns="http://schemas.microsoft.com/office/spreadsheetml/2009/9/main" objectType="Drop" dropLines="3" dropStyle="combo" dx="16" fmlaLink="$U$3" fmlaRange="$B$64:$B$66" sel="1" val="0"/>
</file>

<file path=xl/ctrlProps/ctrlProp14.xml><?xml version="1.0" encoding="utf-8"?>
<formControlPr xmlns="http://schemas.microsoft.com/office/spreadsheetml/2009/9/main" objectType="Drop" dropLines="12" dropStyle="combo" dx="16" fmlaLink="$U$17" fmlaRange="$P$71:$P$136" noThreeD="1" sel="1" val="36"/>
</file>

<file path=xl/ctrlProps/ctrlProp15.xml><?xml version="1.0" encoding="utf-8"?>
<formControlPr xmlns="http://schemas.microsoft.com/office/spreadsheetml/2009/9/main" objectType="Drop" dropLines="12" dropStyle="combo" dx="16" fmlaLink="$U$18" fmlaRange="$P$71:$P$136" noThreeD="1" sel="1" val="38"/>
</file>

<file path=xl/ctrlProps/ctrlProp16.xml><?xml version="1.0" encoding="utf-8"?>
<formControlPr xmlns="http://schemas.microsoft.com/office/spreadsheetml/2009/9/main" objectType="Drop" dropLines="12" dropStyle="combo" dx="16" fmlaLink="$U$26" fmlaRange="$P$71:$P$136" noThreeD="1" sel="1" val="0"/>
</file>

<file path=xl/ctrlProps/ctrlProp17.xml><?xml version="1.0" encoding="utf-8"?>
<formControlPr xmlns="http://schemas.microsoft.com/office/spreadsheetml/2009/9/main" objectType="Drop" dropLines="12" dropStyle="combo" dx="16" fmlaLink="$U$27" fmlaRange="$P$71:$P$136" noThreeD="1" sel="1" val="38"/>
</file>

<file path=xl/ctrlProps/ctrlProp18.xml><?xml version="1.0" encoding="utf-8"?>
<formControlPr xmlns="http://schemas.microsoft.com/office/spreadsheetml/2009/9/main" objectType="Drop" dropLines="12" dropStyle="combo" dx="16" fmlaLink="$U$28" fmlaRange="$P$71:$P$136" noThreeD="1" sel="1" val="0"/>
</file>

<file path=xl/ctrlProps/ctrlProp19.xml><?xml version="1.0" encoding="utf-8"?>
<formControlPr xmlns="http://schemas.microsoft.com/office/spreadsheetml/2009/9/main" objectType="Drop" dropLines="24" dropStyle="combo" dx="16" fmlaLink="$S$14" fmlaRange="$B$71:$B$107" noThreeD="1" sel="1" val="0"/>
</file>

<file path=xl/ctrlProps/ctrlProp2.xml><?xml version="1.0" encoding="utf-8"?>
<formControlPr xmlns="http://schemas.microsoft.com/office/spreadsheetml/2009/9/main" objectType="Drop" dropLines="12" dropStyle="combo" dx="16" fmlaLink="$AE$17" fmlaRange="$Z$67:$Z$126" noThreeD="1" sel="1" val="0"/>
</file>

<file path=xl/ctrlProps/ctrlProp20.xml><?xml version="1.0" encoding="utf-8"?>
<formControlPr xmlns="http://schemas.microsoft.com/office/spreadsheetml/2009/9/main" objectType="Drop" dropLines="24" dropStyle="combo" dx="16" fmlaLink="$S$15" fmlaRange="$B$71:$B$107" noThreeD="1" sel="1" val="0"/>
</file>

<file path=xl/ctrlProps/ctrlProp21.xml><?xml version="1.0" encoding="utf-8"?>
<formControlPr xmlns="http://schemas.microsoft.com/office/spreadsheetml/2009/9/main" objectType="Drop" dropLines="24" dropStyle="combo" dx="16" fmlaLink="$S$16" fmlaRange="$B$71:$B$107" noThreeD="1" sel="1" val="0"/>
</file>

<file path=xl/ctrlProps/ctrlProp22.xml><?xml version="1.0" encoding="utf-8"?>
<formControlPr xmlns="http://schemas.microsoft.com/office/spreadsheetml/2009/9/main" objectType="Drop" dropLines="24" dropStyle="combo" dx="16" fmlaLink="$S$22" fmlaRange="$B$71:$B$107" noThreeD="1" sel="1" val="0"/>
</file>

<file path=xl/ctrlProps/ctrlProp23.xml><?xml version="1.0" encoding="utf-8"?>
<formControlPr xmlns="http://schemas.microsoft.com/office/spreadsheetml/2009/9/main" objectType="Drop" dropLines="24" dropStyle="combo" dx="16" fmlaLink="$S$23" fmlaRange="$B$71:$B$107" noThreeD="1" sel="1" val="0"/>
</file>

<file path=xl/ctrlProps/ctrlProp24.xml><?xml version="1.0" encoding="utf-8"?>
<formControlPr xmlns="http://schemas.microsoft.com/office/spreadsheetml/2009/9/main" objectType="Drop" dropLines="12" dropStyle="combo" dx="16" fmlaLink="$S$24" fmlaRange="$S$73:$S$121" noThreeD="1" sel="1" val="33"/>
</file>

<file path=xl/ctrlProps/ctrlProp25.xml><?xml version="1.0" encoding="utf-8"?>
<formControlPr xmlns="http://schemas.microsoft.com/office/spreadsheetml/2009/9/main" objectType="Drop" dropLines="24" dropStyle="combo" dx="16" fmlaLink="$S$24" fmlaRange="$B$71:$B$107" noThreeD="1" sel="1" val="0"/>
</file>

<file path=xl/ctrlProps/ctrlProp26.xml><?xml version="1.0" encoding="utf-8"?>
<formControlPr xmlns="http://schemas.microsoft.com/office/spreadsheetml/2009/9/main" objectType="Drop" dropLines="12" dropStyle="combo" dx="16" fmlaLink="$S$3" fmlaRange="$B$61:$B$64" noThreeD="1" sel="1" val="0"/>
</file>

<file path=xl/ctrlProps/ctrlProp27.xml><?xml version="1.0" encoding="utf-8"?>
<formControlPr xmlns="http://schemas.microsoft.com/office/spreadsheetml/2009/9/main" objectType="Drop" dropLines="12" dropStyle="combo" dx="16" fmlaLink="$S$7" fmlaRange="$N$82:$N$151" noThreeD="1" sel="1" val="0"/>
</file>

<file path=xl/ctrlProps/ctrlProp28.xml><?xml version="1.0" encoding="utf-8"?>
<formControlPr xmlns="http://schemas.microsoft.com/office/spreadsheetml/2009/9/main" objectType="Drop" dropLines="12" dropStyle="combo" dx="16" fmlaLink="$S$8" fmlaRange="$N$82:$N$151" noThreeD="1" sel="1" val="0"/>
</file>

<file path=xl/ctrlProps/ctrlProp29.xml><?xml version="1.0" encoding="utf-8"?>
<formControlPr xmlns="http://schemas.microsoft.com/office/spreadsheetml/2009/9/main" objectType="Drop" dropLines="12" dropStyle="combo" dx="16" fmlaLink="$S$9" fmlaRange="$N$82:$N$151" noThreeD="1" sel="1" val="0"/>
</file>

<file path=xl/ctrlProps/ctrlProp3.xml><?xml version="1.0" encoding="utf-8"?>
<formControlPr xmlns="http://schemas.microsoft.com/office/spreadsheetml/2009/9/main" objectType="Drop" dropLines="12" dropStyle="combo" dx="16" fmlaLink="$AE$18" fmlaRange="$Z$67:$Z$126" noThreeD="1" sel="1" val="0"/>
</file>

<file path=xl/ctrlProps/ctrlProp30.xml><?xml version="1.0" encoding="utf-8"?>
<formControlPr xmlns="http://schemas.microsoft.com/office/spreadsheetml/2009/9/main" objectType="Drop" dropLines="12" dropStyle="combo" dx="16" fmlaLink="$S$15" fmlaRange="$N$82:$N$151" noThreeD="1" sel="1" val="0"/>
</file>

<file path=xl/ctrlProps/ctrlProp31.xml><?xml version="1.0" encoding="utf-8"?>
<formControlPr xmlns="http://schemas.microsoft.com/office/spreadsheetml/2009/9/main" objectType="Drop" dropLines="12" dropStyle="combo" dx="16" fmlaLink="$S$16" fmlaRange="$N$82:$N$151" noThreeD="1" sel="1" val="0"/>
</file>

<file path=xl/ctrlProps/ctrlProp32.xml><?xml version="1.0" encoding="utf-8"?>
<formControlPr xmlns="http://schemas.microsoft.com/office/spreadsheetml/2009/9/main" objectType="Drop" dropLines="12" dropStyle="combo" dx="16" fmlaLink="$S$24" fmlaRange="$B$67:$C$77" noThreeD="1" sel="1" val="0"/>
</file>

<file path=xl/ctrlProps/ctrlProp33.xml><?xml version="1.0" encoding="utf-8"?>
<formControlPr xmlns="http://schemas.microsoft.com/office/spreadsheetml/2009/9/main" objectType="Drop" dropLines="12" dropStyle="combo" dx="16" fmlaLink="$S$17" fmlaRange="$N$82:$N$151" noThreeD="1" sel="1" val="0"/>
</file>

<file path=xl/ctrlProps/ctrlProp34.xml><?xml version="1.0" encoding="utf-8"?>
<formControlPr xmlns="http://schemas.microsoft.com/office/spreadsheetml/2009/9/main" objectType="Drop" dropLines="4" dropStyle="combo" dx="16" fmlaLink="$S$3" fmlaRange="$B$55:$B$58" sel="1" val="0"/>
</file>

<file path=xl/ctrlProps/ctrlProp35.xml><?xml version="1.0" encoding="utf-8"?>
<formControlPr xmlns="http://schemas.microsoft.com/office/spreadsheetml/2009/9/main" objectType="Drop" dropLines="3" dropStyle="combo" dx="16" fmlaLink="$W$3" fmlaRange="$B$59:$B$61" sel="1" val="0"/>
</file>

<file path=xl/ctrlProps/ctrlProp36.xml><?xml version="1.0" encoding="utf-8"?>
<formControlPr xmlns="http://schemas.microsoft.com/office/spreadsheetml/2009/9/main" objectType="Drop" dropLines="12" dropStyle="combo" dx="16" fmlaLink="$W$7" fmlaRange="$P$68:$P$73" noThreeD="1" sel="1" val="0"/>
</file>

<file path=xl/ctrlProps/ctrlProp37.xml><?xml version="1.0" encoding="utf-8"?>
<formControlPr xmlns="http://schemas.microsoft.com/office/spreadsheetml/2009/9/main" objectType="Drop" dropLines="12" dropStyle="combo" dx="16" fmlaLink="$W$8" fmlaRange="$P$68:$P$73" noThreeD="1" sel="1" val="0"/>
</file>

<file path=xl/ctrlProps/ctrlProp38.xml><?xml version="1.0" encoding="utf-8"?>
<formControlPr xmlns="http://schemas.microsoft.com/office/spreadsheetml/2009/9/main" objectType="Drop" dropLines="12" dropStyle="combo" dx="16" fmlaLink="$W$9" fmlaRange="$P$68:$P$73" noThreeD="1" sel="1" val="0"/>
</file>

<file path=xl/ctrlProps/ctrlProp39.xml><?xml version="1.0" encoding="utf-8"?>
<formControlPr xmlns="http://schemas.microsoft.com/office/spreadsheetml/2009/9/main" objectType="Drop" dropLines="12" dropStyle="combo" dx="16" fmlaLink="$W$14" fmlaRange="$P$68:$P$73" noThreeD="1" sel="1" val="0"/>
</file>

<file path=xl/ctrlProps/ctrlProp4.xml><?xml version="1.0" encoding="utf-8"?>
<formControlPr xmlns="http://schemas.microsoft.com/office/spreadsheetml/2009/9/main" objectType="Drop" dropLines="3" dropStyle="combo" dx="16" fmlaLink="$AE$3" fmlaRange="$B$60:$B$62" sel="1" val="0"/>
</file>

<file path=xl/ctrlProps/ctrlProp40.xml><?xml version="1.0" encoding="utf-8"?>
<formControlPr xmlns="http://schemas.microsoft.com/office/spreadsheetml/2009/9/main" objectType="Drop" dropLines="12" dropStyle="combo" dx="16" fmlaLink="$W$15" fmlaRange="$P$68:$P$73" noThreeD="1" sel="1" val="0"/>
</file>

<file path=xl/ctrlProps/ctrlProp41.xml><?xml version="1.0" encoding="utf-8"?>
<formControlPr xmlns="http://schemas.microsoft.com/office/spreadsheetml/2009/9/main" objectType="Drop" dropLines="12" dropStyle="combo" dx="16" fmlaLink="$W$16" fmlaRange="$P$68:$P$73" noThreeD="1" sel="1" val="0"/>
</file>

<file path=xl/ctrlProps/ctrlProp42.xml><?xml version="1.0" encoding="utf-8"?>
<formControlPr xmlns="http://schemas.microsoft.com/office/spreadsheetml/2009/9/main" objectType="Drop" dropLines="12" dropStyle="combo" dx="16" fmlaLink="$W$22" fmlaRange="$H$59:$H$61" noThreeD="1" sel="1" val="0"/>
</file>

<file path=xl/ctrlProps/ctrlProp43.xml><?xml version="1.0" encoding="utf-8"?>
<formControlPr xmlns="http://schemas.microsoft.com/office/spreadsheetml/2009/9/main" objectType="Drop" dropLines="12" dropStyle="combo" dx="16" fmlaLink="$Z$12" fmlaRange="$B$122:$B$197" noThreeD="1" sel="1" val="0"/>
</file>

<file path=xl/ctrlProps/ctrlProp44.xml><?xml version="1.0" encoding="utf-8"?>
<formControlPr xmlns="http://schemas.microsoft.com/office/spreadsheetml/2009/9/main" objectType="Drop" dropLines="12" dropStyle="combo" dx="16" fmlaLink="$Z$13" fmlaRange="$B$122:$B$197" noThreeD="1" sel="1" val="0"/>
</file>

<file path=xl/ctrlProps/ctrlProp45.xml><?xml version="1.0" encoding="utf-8"?>
<formControlPr xmlns="http://schemas.microsoft.com/office/spreadsheetml/2009/9/main" objectType="Drop" dropLines="12" dropStyle="combo" dx="16" fmlaLink="$Z$14" fmlaRange="$B$122:$B$197" noThreeD="1" sel="1" val="0"/>
</file>

<file path=xl/ctrlProps/ctrlProp46.xml><?xml version="1.0" encoding="utf-8"?>
<formControlPr xmlns="http://schemas.microsoft.com/office/spreadsheetml/2009/9/main" objectType="Drop" dropLines="12" dropStyle="combo" dx="16" fmlaLink="$Z$15" fmlaRange="$B$122:$B$197" noThreeD="1" sel="1" val="0"/>
</file>

<file path=xl/ctrlProps/ctrlProp47.xml><?xml version="1.0" encoding="utf-8"?>
<formControlPr xmlns="http://schemas.microsoft.com/office/spreadsheetml/2009/9/main" objectType="Drop" dropLines="12" dropStyle="combo" dx="16" fmlaLink="$Z$16" fmlaRange="$B$122:$B$197" noThreeD="1" sel="1" val="0"/>
</file>

<file path=xl/ctrlProps/ctrlProp48.xml><?xml version="1.0" encoding="utf-8"?>
<formControlPr xmlns="http://schemas.microsoft.com/office/spreadsheetml/2009/9/main" objectType="Drop" dropLines="12" dropStyle="combo" dx="16" fmlaLink="$Z$25" fmlaRange="$B$203:$B$231" noThreeD="1" sel="1" val="0"/>
</file>

<file path=xl/ctrlProps/ctrlProp49.xml><?xml version="1.0" encoding="utf-8"?>
<formControlPr xmlns="http://schemas.microsoft.com/office/spreadsheetml/2009/9/main" objectType="Drop" dropLines="12" dropStyle="combo" dx="16" fmlaLink="$Z$26" fmlaRange="$B$203:$B$231" noThreeD="1" sel="1" val="0"/>
</file>

<file path=xl/ctrlProps/ctrlProp5.xml><?xml version="1.0" encoding="utf-8"?>
<formControlPr xmlns="http://schemas.microsoft.com/office/spreadsheetml/2009/9/main" objectType="Drop" dropLines="12" dropStyle="combo" dx="16" fmlaLink="$AE$15" fmlaRange="$Z$67:$Z$126" noThreeD="1" sel="1" val="0"/>
</file>

<file path=xl/ctrlProps/ctrlProp50.xml><?xml version="1.0" encoding="utf-8"?>
<formControlPr xmlns="http://schemas.microsoft.com/office/spreadsheetml/2009/9/main" objectType="Drop" dropLines="12" dropStyle="combo" dx="16" fmlaLink="$Z$27" fmlaRange="$B$203:$B$231" noThreeD="1" sel="1" val="0"/>
</file>

<file path=xl/ctrlProps/ctrlProp51.xml><?xml version="1.0" encoding="utf-8"?>
<formControlPr xmlns="http://schemas.microsoft.com/office/spreadsheetml/2009/9/main" objectType="Drop" dropLines="12" dropStyle="combo" dx="16" fmlaLink="$Z$28" fmlaRange="$B$203:$B$231" noThreeD="1" sel="1" val="0"/>
</file>

<file path=xl/ctrlProps/ctrlProp52.xml><?xml version="1.0" encoding="utf-8"?>
<formControlPr xmlns="http://schemas.microsoft.com/office/spreadsheetml/2009/9/main" objectType="Drop" dropLines="12" dropStyle="combo" dx="16" fmlaLink="$Z$29" fmlaRange="$B$203:$B$231" noThreeD="1" sel="1" val="0"/>
</file>

<file path=xl/ctrlProps/ctrlProp53.xml><?xml version="1.0" encoding="utf-8"?>
<formControlPr xmlns="http://schemas.microsoft.com/office/spreadsheetml/2009/9/main" objectType="Drop" dropLines="12" dropStyle="combo" dx="16" fmlaLink="$Z$29" fmlaRange="$B$203:$B$231" noThreeD="1" sel="1" val="0"/>
</file>

<file path=xl/ctrlProps/ctrlProp54.xml><?xml version="1.0" encoding="utf-8"?>
<formControlPr xmlns="http://schemas.microsoft.com/office/spreadsheetml/2009/9/main" objectType="Drop" dropLines="12" dropStyle="combo" dx="16" fmlaLink="$Z$42" fmlaRange="$B$122:$B$197" noThreeD="1" sel="1" val="0"/>
</file>

<file path=xl/ctrlProps/ctrlProp55.xml><?xml version="1.0" encoding="utf-8"?>
<formControlPr xmlns="http://schemas.microsoft.com/office/spreadsheetml/2009/9/main" objectType="Drop" dropLines="12" dropStyle="combo" dx="16" fmlaLink="$Z$43" fmlaRange="$B$122:$B$197" noThreeD="1" sel="1" val="0"/>
</file>

<file path=xl/ctrlProps/ctrlProp56.xml><?xml version="1.0" encoding="utf-8"?>
<formControlPr xmlns="http://schemas.microsoft.com/office/spreadsheetml/2009/9/main" objectType="Drop" dropLines="12" dropStyle="combo" dx="16" fmlaLink="$Z$44" fmlaRange="$B$122:$B$197" noThreeD="1" sel="1" val="0"/>
</file>

<file path=xl/ctrlProps/ctrlProp57.xml><?xml version="1.0" encoding="utf-8"?>
<formControlPr xmlns="http://schemas.microsoft.com/office/spreadsheetml/2009/9/main" objectType="Drop" dropLines="12" dropStyle="combo" dx="16" fmlaLink="$Z$45" fmlaRange="$B$122:$B$197" noThreeD="1" sel="1" val="0"/>
</file>

<file path=xl/ctrlProps/ctrlProp58.xml><?xml version="1.0" encoding="utf-8"?>
<formControlPr xmlns="http://schemas.microsoft.com/office/spreadsheetml/2009/9/main" objectType="Drop" dropLines="12" dropStyle="combo" dx="16" fmlaLink="$Z$46" fmlaRange="$B$122:$B$197" noThreeD="1" sel="1" val="0"/>
</file>

<file path=xl/ctrlProps/ctrlProp59.xml><?xml version="1.0" encoding="utf-8"?>
<formControlPr xmlns="http://schemas.microsoft.com/office/spreadsheetml/2009/9/main" objectType="Drop" dropLines="12" dropStyle="combo" dx="16" fmlaLink="$Z$56" fmlaRange="$B$203:$B$231" noThreeD="1" sel="1" val="0"/>
</file>

<file path=xl/ctrlProps/ctrlProp6.xml><?xml version="1.0" encoding="utf-8"?>
<formControlPr xmlns="http://schemas.microsoft.com/office/spreadsheetml/2009/9/main" objectType="Drop" dropLines="12" dropStyle="combo" dx="16" fmlaLink="$AE$16" fmlaRange="$Z$67:$Z$126" noThreeD="1" sel="1" val="0"/>
</file>

<file path=xl/ctrlProps/ctrlProp60.xml><?xml version="1.0" encoding="utf-8"?>
<formControlPr xmlns="http://schemas.microsoft.com/office/spreadsheetml/2009/9/main" objectType="Drop" dropLines="12" dropStyle="combo" dx="16" fmlaLink="$Z$57" fmlaRange="$B$203:$B$231" noThreeD="1" sel="1" val="0"/>
</file>

<file path=xl/ctrlProps/ctrlProp61.xml><?xml version="1.0" encoding="utf-8"?>
<formControlPr xmlns="http://schemas.microsoft.com/office/spreadsheetml/2009/9/main" objectType="Drop" dropLines="12" dropStyle="combo" dx="16" fmlaLink="$Z$58" fmlaRange="$B$203:$B$231" noThreeD="1" sel="1" val="0"/>
</file>

<file path=xl/ctrlProps/ctrlProp62.xml><?xml version="1.0" encoding="utf-8"?>
<formControlPr xmlns="http://schemas.microsoft.com/office/spreadsheetml/2009/9/main" objectType="Drop" dropLines="12" dropStyle="combo" dx="16" fmlaLink="$Z$59" fmlaRange="$B$203:$B$231" noThreeD="1" sel="1" val="0"/>
</file>

<file path=xl/ctrlProps/ctrlProp63.xml><?xml version="1.0" encoding="utf-8"?>
<formControlPr xmlns="http://schemas.microsoft.com/office/spreadsheetml/2009/9/main" objectType="Drop" dropLines="12" dropStyle="combo" dx="16" fmlaLink="$Z$29" fmlaRange="$B$203:$B$231" noThreeD="1" sel="1" val="0"/>
</file>

<file path=xl/ctrlProps/ctrlProp64.xml><?xml version="1.0" encoding="utf-8"?>
<formControlPr xmlns="http://schemas.microsoft.com/office/spreadsheetml/2009/9/main" objectType="Drop" dropLines="12" dropStyle="combo" dx="16" fmlaLink="$Z$60" fmlaRange="$B$203:$B$231" noThreeD="1" sel="1" val="12"/>
</file>

<file path=xl/ctrlProps/ctrlProp7.xml><?xml version="1.0" encoding="utf-8"?>
<formControlPr xmlns="http://schemas.microsoft.com/office/spreadsheetml/2009/9/main" objectType="Drop" dropLines="12" dropStyle="combo" dx="16" fmlaLink="$AE$24" fmlaRange="$Z$67:$Z$126" noThreeD="1" sel="1" val="0"/>
</file>

<file path=xl/ctrlProps/ctrlProp8.xml><?xml version="1.0" encoding="utf-8"?>
<formControlPr xmlns="http://schemas.microsoft.com/office/spreadsheetml/2009/9/main" objectType="Drop" dropLines="12" dropStyle="combo" dx="16" fmlaLink="$AE$25" fmlaRange="$Z$67:$Z$126" noThreeD="1" sel="1" val="0"/>
</file>

<file path=xl/ctrlProps/ctrlProp9.xml><?xml version="1.0" encoding="utf-8"?>
<formControlPr xmlns="http://schemas.microsoft.com/office/spreadsheetml/2009/9/main" objectType="Drop" dropLines="12" dropStyle="combo" dx="16" fmlaLink="$AE$26" fmlaRange="$Z$67:$Z$12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mmary!Print_Area"/></Relationships>
</file>

<file path=xl/drawings/_rels/drawing3.xml.rels><?xml version="1.0" encoding="UTF-8" standalone="yes"?>
<Relationships xmlns="http://schemas.openxmlformats.org/package/2006/relationships"><Relationship Id="rId1" Type="http://schemas.openxmlformats.org/officeDocument/2006/relationships/hyperlink" Target="#Sew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Water!Print_Area"/></Relationships>
</file>

<file path=xl/drawings/_rels/drawing5.xml.rels><?xml version="1.0" encoding="UTF-8" standalone="yes"?>
<Relationships xmlns="http://schemas.openxmlformats.org/package/2006/relationships"><Relationship Id="rId1" Type="http://schemas.openxmlformats.org/officeDocument/2006/relationships/hyperlink" Target="#Park!Print_Area"/></Relationships>
</file>

<file path=xl/drawings/_rels/drawing6.xml.rels><?xml version="1.0" encoding="UTF-8" standalone="yes"?>
<Relationships xmlns="http://schemas.openxmlformats.org/package/2006/relationships"><Relationship Id="rId1" Type="http://schemas.openxmlformats.org/officeDocument/2006/relationships/hyperlink" Target="#Pathways!Print_Area"/></Relationships>
</file>

<file path=xl/drawings/_rels/drawing7.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8.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9.xml.rels><?xml version="1.0" encoding="UTF-8" standalone="yes"?>
<Relationships xmlns="http://schemas.openxmlformats.org/package/2006/relationships"><Relationship Id="rId1" Type="http://schemas.openxmlformats.org/officeDocument/2006/relationships/hyperlink" Target="#'SPRP Max'!Print_Area"/></Relationships>
</file>

<file path=xl/drawings/drawing1.xml><?xml version="1.0" encoding="utf-8"?>
<xdr:wsDr xmlns:xdr="http://schemas.openxmlformats.org/drawingml/2006/spreadsheetDrawing" xmlns:a="http://schemas.openxmlformats.org/drawingml/2006/main">
  <xdr:twoCellAnchor>
    <xdr:from>
      <xdr:col>13</xdr:col>
      <xdr:colOff>466725</xdr:colOff>
      <xdr:row>1</xdr:row>
      <xdr:rowOff>114300</xdr:rowOff>
    </xdr:from>
    <xdr:to>
      <xdr:col>14</xdr:col>
      <xdr:colOff>504825</xdr:colOff>
      <xdr:row>4</xdr:row>
      <xdr:rowOff>238125</xdr:rowOff>
    </xdr:to>
    <xdr:pic>
      <xdr:nvPicPr>
        <xdr:cNvPr id="1093" name="Picture 1" descr="CT_Main_Greyscale">
          <a:extLst>
            <a:ext uri="{FF2B5EF4-FFF2-40B4-BE49-F238E27FC236}">
              <a16:creationId xmlns:a16="http://schemas.microsoft.com/office/drawing/2014/main" id="{00000000-0008-0000-0000-00004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5425"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66676</xdr:rowOff>
    </xdr:from>
    <xdr:to>
      <xdr:col>15</xdr:col>
      <xdr:colOff>133350</xdr:colOff>
      <xdr:row>35</xdr:row>
      <xdr:rowOff>142876</xdr:rowOff>
    </xdr:to>
    <xdr:sp macro="" textlink="">
      <xdr:nvSpPr>
        <xdr:cNvPr id="1094" name="Rectangle 2">
          <a:extLst>
            <a:ext uri="{FF2B5EF4-FFF2-40B4-BE49-F238E27FC236}">
              <a16:creationId xmlns:a16="http://schemas.microsoft.com/office/drawing/2014/main" id="{00000000-0008-0000-0000-000046040000}"/>
            </a:ext>
          </a:extLst>
        </xdr:cNvPr>
        <xdr:cNvSpPr>
          <a:spLocks noChangeArrowheads="1"/>
        </xdr:cNvSpPr>
      </xdr:nvSpPr>
      <xdr:spPr bwMode="auto">
        <a:xfrm>
          <a:off x="85725" y="66676"/>
          <a:ext cx="9915525" cy="6591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82550</xdr:colOff>
      <xdr:row>13</xdr:row>
      <xdr:rowOff>361950</xdr:rowOff>
    </xdr:from>
    <xdr:to>
      <xdr:col>14</xdr:col>
      <xdr:colOff>73063</xdr:colOff>
      <xdr:row>16</xdr:row>
      <xdr:rowOff>177800</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9353550" y="3613150"/>
          <a:ext cx="2390813" cy="641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AU" sz="1000" b="0" i="0" u="none" strike="noStrike" baseline="0">
              <a:solidFill>
                <a:srgbClr val="000000"/>
              </a:solidFill>
              <a:latin typeface="Arial"/>
              <a:cs typeface="Arial"/>
            </a:rPr>
            <a:t>The Minister may adjust the max. charges The SPRP adjustment factor allows this and relates to the values as per the SPRP at 29 July 2016.</a:t>
          </a:r>
        </a:p>
      </xdr:txBody>
    </xdr:sp>
    <xdr:clientData/>
  </xdr:twoCellAnchor>
  <xdr:twoCellAnchor>
    <xdr:from>
      <xdr:col>1</xdr:col>
      <xdr:colOff>38100</xdr:colOff>
      <xdr:row>30</xdr:row>
      <xdr:rowOff>144780</xdr:rowOff>
    </xdr:from>
    <xdr:to>
      <xdr:col>8</xdr:col>
      <xdr:colOff>0</xdr:colOff>
      <xdr:row>34</xdr:row>
      <xdr:rowOff>114363</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66700" y="6734175"/>
          <a:ext cx="651510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1" i="0" u="sng" strike="noStrike" baseline="0">
              <a:solidFill>
                <a:srgbClr val="000000"/>
              </a:solidFill>
              <a:latin typeface="Arial"/>
              <a:cs typeface="Arial"/>
            </a:rPr>
            <a:t>Note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Allocation of the adopted infrastructure charge to the different infrastructure is left to the discretion of Townsville City Council. Allocating in proportion to the amount payable under the pre-maximum standard charges regime aligns with the resolution made by council on 28 June 2011 for transitional arrangements to the new regime.</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twoCellAnchor>
    <xdr:from>
      <xdr:col>11</xdr:col>
      <xdr:colOff>95250</xdr:colOff>
      <xdr:row>9</xdr:row>
      <xdr:rowOff>177800</xdr:rowOff>
    </xdr:from>
    <xdr:to>
      <xdr:col>14</xdr:col>
      <xdr:colOff>133350</xdr:colOff>
      <xdr:row>13</xdr:row>
      <xdr:rowOff>330200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9366250" y="2527300"/>
          <a:ext cx="24384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'12 financial quarter should use indices published for Sep 2011).</a:t>
          </a:r>
        </a:p>
      </xdr:txBody>
    </xdr:sp>
    <xdr:clientData/>
  </xdr:twoCellAnchor>
  <xdr:twoCellAnchor>
    <xdr:from>
      <xdr:col>11</xdr:col>
      <xdr:colOff>179070</xdr:colOff>
      <xdr:row>17</xdr:row>
      <xdr:rowOff>112395</xdr:rowOff>
    </xdr:from>
    <xdr:to>
      <xdr:col>13</xdr:col>
      <xdr:colOff>8253</xdr:colOff>
      <xdr:row>20</xdr:row>
      <xdr:rowOff>85776</xdr:rowOff>
    </xdr:to>
    <xdr:sp macro="" textlink="">
      <xdr:nvSpPr>
        <xdr:cNvPr id="6159" name="AutoShape 15">
          <a:hlinkClick xmlns:r="http://schemas.openxmlformats.org/officeDocument/2006/relationships" r:id="rId1"/>
          <a:extLst>
            <a:ext uri="{FF2B5EF4-FFF2-40B4-BE49-F238E27FC236}">
              <a16:creationId xmlns:a16="http://schemas.microsoft.com/office/drawing/2014/main" id="{00000000-0008-0000-0100-00000F180000}"/>
            </a:ext>
          </a:extLst>
        </xdr:cNvPr>
        <xdr:cNvSpPr>
          <a:spLocks noChangeArrowheads="1"/>
        </xdr:cNvSpPr>
      </xdr:nvSpPr>
      <xdr:spPr bwMode="auto">
        <a:xfrm>
          <a:off x="9439275" y="419100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5</xdr:col>
          <xdr:colOff>38100</xdr:colOff>
          <xdr:row>14</xdr:row>
          <xdr:rowOff>22860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22860</xdr:rowOff>
        </xdr:from>
        <xdr:to>
          <xdr:col>5</xdr:col>
          <xdr:colOff>30480</xdr:colOff>
          <xdr:row>17</xdr:row>
          <xdr:rowOff>30480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22860</xdr:rowOff>
        </xdr:from>
        <xdr:to>
          <xdr:col>5</xdr:col>
          <xdr:colOff>30480</xdr:colOff>
          <xdr:row>18</xdr:row>
          <xdr:rowOff>30480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2</xdr:row>
          <xdr:rowOff>7620</xdr:rowOff>
        </xdr:from>
        <xdr:to>
          <xdr:col>7</xdr:col>
          <xdr:colOff>30480</xdr:colOff>
          <xdr:row>3</xdr:row>
          <xdr:rowOff>60960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1</xdr:row>
      <xdr:rowOff>76200</xdr:rowOff>
    </xdr:from>
    <xdr:to>
      <xdr:col>11</xdr:col>
      <xdr:colOff>491493</xdr:colOff>
      <xdr:row>1</xdr:row>
      <xdr:rowOff>695467</xdr:rowOff>
    </xdr:to>
    <xdr:sp macro="" textlink="">
      <xdr:nvSpPr>
        <xdr:cNvPr id="14357" name="Text Box 21">
          <a:extLst>
            <a:ext uri="{FF2B5EF4-FFF2-40B4-BE49-F238E27FC236}">
              <a16:creationId xmlns:a16="http://schemas.microsoft.com/office/drawing/2014/main" id="{00000000-0008-0000-0200-000015380000}"/>
            </a:ext>
          </a:extLst>
        </xdr:cNvPr>
        <xdr:cNvSpPr txBox="1">
          <a:spLocks noChangeArrowheads="1"/>
        </xdr:cNvSpPr>
      </xdr:nvSpPr>
      <xdr:spPr bwMode="auto">
        <a:xfrm>
          <a:off x="409575" y="276225"/>
          <a:ext cx="8420100" cy="62865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to be connected, or of zoning for which the planning scheme requires connection to the public sewer system. It represents the contributions which would apply before the SPRP maximum charges are considered (Translated from the Planning Scheme Policy for developer contributions towards the cost of sewer headworks, last updated Sept '08).</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14</xdr:row>
          <xdr:rowOff>7620</xdr:rowOff>
        </xdr:from>
        <xdr:to>
          <xdr:col>5</xdr:col>
          <xdr:colOff>38100</xdr:colOff>
          <xdr:row>15</xdr:row>
          <xdr:rowOff>22860</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22860</xdr:rowOff>
        </xdr:from>
        <xdr:to>
          <xdr:col>5</xdr:col>
          <xdr:colOff>38100</xdr:colOff>
          <xdr:row>16</xdr:row>
          <xdr:rowOff>38100</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160020</xdr:rowOff>
        </xdr:from>
        <xdr:to>
          <xdr:col>5</xdr:col>
          <xdr:colOff>30480</xdr:colOff>
          <xdr:row>24</xdr:row>
          <xdr:rowOff>7620</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0</xdr:rowOff>
        </xdr:from>
        <xdr:to>
          <xdr:col>5</xdr:col>
          <xdr:colOff>30480</xdr:colOff>
          <xdr:row>25</xdr:row>
          <xdr:rowOff>7620</xdr:rowOff>
        </xdr:to>
        <xdr:sp macro="" textlink="">
          <xdr:nvSpPr>
            <xdr:cNvPr id="14367" name="Drop Down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7620</xdr:rowOff>
        </xdr:from>
        <xdr:to>
          <xdr:col>5</xdr:col>
          <xdr:colOff>30480</xdr:colOff>
          <xdr:row>26</xdr:row>
          <xdr:rowOff>22860</xdr:rowOff>
        </xdr:to>
        <xdr:sp macro="" textlink="">
          <xdr:nvSpPr>
            <xdr:cNvPr id="14368" name="Drop Down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267970</xdr:colOff>
      <xdr:row>35</xdr:row>
      <xdr:rowOff>139700</xdr:rowOff>
    </xdr:from>
    <xdr:to>
      <xdr:col>2</xdr:col>
      <xdr:colOff>6368</xdr:colOff>
      <xdr:row>39</xdr:row>
      <xdr:rowOff>41275</xdr:rowOff>
    </xdr:to>
    <xdr:sp macro="" textlink="">
      <xdr:nvSpPr>
        <xdr:cNvPr id="14370" name="AutoShape 34">
          <a:hlinkClick xmlns:r="http://schemas.openxmlformats.org/officeDocument/2006/relationships" r:id="rId1"/>
          <a:extLst>
            <a:ext uri="{FF2B5EF4-FFF2-40B4-BE49-F238E27FC236}">
              <a16:creationId xmlns:a16="http://schemas.microsoft.com/office/drawing/2014/main" id="{00000000-0008-0000-0200-000022380000}"/>
            </a:ext>
          </a:extLst>
        </xdr:cNvPr>
        <xdr:cNvSpPr>
          <a:spLocks noChangeArrowheads="1"/>
        </xdr:cNvSpPr>
      </xdr:nvSpPr>
      <xdr:spPr bwMode="auto">
        <a:xfrm>
          <a:off x="269875" y="6921500"/>
          <a:ext cx="1158875"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0</xdr:colOff>
      <xdr:row>36</xdr:row>
      <xdr:rowOff>0</xdr:rowOff>
    </xdr:from>
    <xdr:to>
      <xdr:col>7</xdr:col>
      <xdr:colOff>111133</xdr:colOff>
      <xdr:row>38</xdr:row>
      <xdr:rowOff>142875</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422400" y="6946900"/>
          <a:ext cx="38544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7620</xdr:colOff>
          <xdr:row>16</xdr:row>
          <xdr:rowOff>7620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7620</xdr:rowOff>
        </xdr:from>
        <xdr:to>
          <xdr:col>5</xdr:col>
          <xdr:colOff>7620</xdr:colOff>
          <xdr:row>19</xdr:row>
          <xdr:rowOff>7620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5</xdr:col>
          <xdr:colOff>7620</xdr:colOff>
          <xdr:row>20</xdr:row>
          <xdr:rowOff>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xdr:row>
          <xdr:rowOff>7620</xdr:rowOff>
        </xdr:from>
        <xdr:to>
          <xdr:col>7</xdr:col>
          <xdr:colOff>373380</xdr:colOff>
          <xdr:row>3</xdr:row>
          <xdr:rowOff>60960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255270</xdr:colOff>
      <xdr:row>1</xdr:row>
      <xdr:rowOff>142875</xdr:rowOff>
    </xdr:from>
    <xdr:to>
      <xdr:col>12</xdr:col>
      <xdr:colOff>150495</xdr:colOff>
      <xdr:row>1</xdr:row>
      <xdr:rowOff>809757</xdr:rowOff>
    </xdr:to>
    <xdr:sp macro="" textlink="">
      <xdr:nvSpPr>
        <xdr:cNvPr id="7209" name="Text Box 41">
          <a:extLst>
            <a:ext uri="{FF2B5EF4-FFF2-40B4-BE49-F238E27FC236}">
              <a16:creationId xmlns:a16="http://schemas.microsoft.com/office/drawing/2014/main" id="{00000000-0008-0000-0300-0000291C0000}"/>
            </a:ext>
          </a:extLst>
        </xdr:cNvPr>
        <xdr:cNvSpPr txBox="1">
          <a:spLocks noChangeArrowheads="1"/>
        </xdr:cNvSpPr>
      </xdr:nvSpPr>
      <xdr:spPr bwMode="auto">
        <a:xfrm>
          <a:off x="257175" y="342900"/>
          <a:ext cx="8648700" cy="676275"/>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for connection, or of zoning for which the planning scheme requires connection to the public water supply system. Elements of Rupertswood and Rangewood subject to a separate infrastructure agreement are excluded. It represents the contributions which would apply before the SPRP maximum charges are considered (Translated from the planning scheme policy for developer contributions towards the cost of water supply headworks, last updated October '09).</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7620</xdr:rowOff>
        </xdr:to>
        <xdr:sp macro="" textlink="">
          <xdr:nvSpPr>
            <xdr:cNvPr id="7221" name="Drop Down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7620</xdr:colOff>
          <xdr:row>18</xdr:row>
          <xdr:rowOff>7620</xdr:rowOff>
        </xdr:to>
        <xdr:sp macro="" textlink="">
          <xdr:nvSpPr>
            <xdr:cNvPr id="7222" name="Drop Down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0</xdr:rowOff>
        </xdr:from>
        <xdr:to>
          <xdr:col>5</xdr:col>
          <xdr:colOff>7620</xdr:colOff>
          <xdr:row>26</xdr:row>
          <xdr:rowOff>7620</xdr:rowOff>
        </xdr:to>
        <xdr:sp macro="" textlink="">
          <xdr:nvSpPr>
            <xdr:cNvPr id="7223" name="Drop Down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0</xdr:rowOff>
        </xdr:from>
        <xdr:to>
          <xdr:col>5</xdr:col>
          <xdr:colOff>7620</xdr:colOff>
          <xdr:row>27</xdr:row>
          <xdr:rowOff>7620</xdr:rowOff>
        </xdr:to>
        <xdr:sp macro="" textlink="">
          <xdr:nvSpPr>
            <xdr:cNvPr id="7226" name="Drop Down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0</xdr:rowOff>
        </xdr:from>
        <xdr:to>
          <xdr:col>5</xdr:col>
          <xdr:colOff>7620</xdr:colOff>
          <xdr:row>28</xdr:row>
          <xdr:rowOff>7620</xdr:rowOff>
        </xdr:to>
        <xdr:sp macro="" textlink="">
          <xdr:nvSpPr>
            <xdr:cNvPr id="7227" name="Drop Down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320040</xdr:colOff>
      <xdr:row>38</xdr:row>
      <xdr:rowOff>163195</xdr:rowOff>
    </xdr:from>
    <xdr:to>
      <xdr:col>2</xdr:col>
      <xdr:colOff>63580</xdr:colOff>
      <xdr:row>42</xdr:row>
      <xdr:rowOff>57240</xdr:rowOff>
    </xdr:to>
    <xdr:sp macro="" textlink="">
      <xdr:nvSpPr>
        <xdr:cNvPr id="7229" name="AutoShape 61">
          <a:hlinkClick xmlns:r="http://schemas.openxmlformats.org/officeDocument/2006/relationships" r:id="rId1"/>
          <a:extLst>
            <a:ext uri="{FF2B5EF4-FFF2-40B4-BE49-F238E27FC236}">
              <a16:creationId xmlns:a16="http://schemas.microsoft.com/office/drawing/2014/main" id="{00000000-0008-0000-0300-00003D1C0000}"/>
            </a:ext>
          </a:extLst>
        </xdr:cNvPr>
        <xdr:cNvSpPr>
          <a:spLocks noChangeArrowheads="1"/>
        </xdr:cNvSpPr>
      </xdr:nvSpPr>
      <xdr:spPr bwMode="auto">
        <a:xfrm>
          <a:off x="314325" y="7826375"/>
          <a:ext cx="1158875"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101600</xdr:colOff>
      <xdr:row>39</xdr:row>
      <xdr:rowOff>41275</xdr:rowOff>
    </xdr:from>
    <xdr:to>
      <xdr:col>7</xdr:col>
      <xdr:colOff>69850</xdr:colOff>
      <xdr:row>42</xdr:row>
      <xdr:rowOff>28607</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511300" y="7886700"/>
          <a:ext cx="34226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255270</xdr:colOff>
      <xdr:row>1</xdr:row>
      <xdr:rowOff>93345</xdr:rowOff>
    </xdr:from>
    <xdr:to>
      <xdr:col>10</xdr:col>
      <xdr:colOff>180973</xdr:colOff>
      <xdr:row>1</xdr:row>
      <xdr:rowOff>779145</xdr:rowOff>
    </xdr:to>
    <xdr:sp macro="" textlink="">
      <xdr:nvSpPr>
        <xdr:cNvPr id="10244" name="Text Box 4">
          <a:extLst>
            <a:ext uri="{FF2B5EF4-FFF2-40B4-BE49-F238E27FC236}">
              <a16:creationId xmlns:a16="http://schemas.microsoft.com/office/drawing/2014/main" id="{00000000-0008-0000-0400-000004280000}"/>
            </a:ext>
          </a:extLst>
        </xdr:cNvPr>
        <xdr:cNvSpPr txBox="1">
          <a:spLocks noChangeArrowheads="1"/>
        </xdr:cNvSpPr>
      </xdr:nvSpPr>
      <xdr:spPr bwMode="auto">
        <a:xfrm>
          <a:off x="257175" y="295275"/>
          <a:ext cx="7277100" cy="68580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This applies to any subdivision of land throughout the City of Thuringowa planning scheme area, other than in the Rural zoned land.  Monetary contributions may be applicable in-lieu of land. It represents the contributions which would apply before the SPRP maximum charges are considered (Translated from City of Thuringowa planning scheme policy for public garden and recreation space, last updated 22 September 2008).</a:t>
          </a:r>
        </a:p>
      </xdr:txBody>
    </xdr:sp>
    <xdr:clientData/>
  </xdr:twoCellAnchor>
  <xdr:twoCellAnchor>
    <xdr:from>
      <xdr:col>12</xdr:col>
      <xdr:colOff>255270</xdr:colOff>
      <xdr:row>8</xdr:row>
      <xdr:rowOff>95250</xdr:rowOff>
    </xdr:from>
    <xdr:to>
      <xdr:col>14</xdr:col>
      <xdr:colOff>188595</xdr:colOff>
      <xdr:row>11</xdr:row>
      <xdr:rowOff>171503</xdr:rowOff>
    </xdr:to>
    <xdr:sp macro="" textlink="">
      <xdr:nvSpPr>
        <xdr:cNvPr id="10246" name="AutoShape 6">
          <a:hlinkClick xmlns:r="http://schemas.openxmlformats.org/officeDocument/2006/relationships" r:id="rId1"/>
          <a:extLst>
            <a:ext uri="{FF2B5EF4-FFF2-40B4-BE49-F238E27FC236}">
              <a16:creationId xmlns:a16="http://schemas.microsoft.com/office/drawing/2014/main" id="{00000000-0008-0000-0400-000006280000}"/>
            </a:ext>
          </a:extLst>
        </xdr:cNvPr>
        <xdr:cNvSpPr>
          <a:spLocks noChangeArrowheads="1"/>
        </xdr:cNvSpPr>
      </xdr:nvSpPr>
      <xdr:spPr bwMode="auto">
        <a:xfrm>
          <a:off x="9001125" y="2143125"/>
          <a:ext cx="1152525" cy="6000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0</xdr:colOff>
          <xdr:row>14</xdr:row>
          <xdr:rowOff>7620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0</xdr:colOff>
          <xdr:row>15</xdr:row>
          <xdr:rowOff>22860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0</xdr:colOff>
          <xdr:row>16</xdr:row>
          <xdr:rowOff>7620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0</xdr:rowOff>
        </xdr:from>
        <xdr:to>
          <xdr:col>5</xdr:col>
          <xdr:colOff>22860</xdr:colOff>
          <xdr:row>22</xdr:row>
          <xdr:rowOff>7620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0</xdr:rowOff>
        </xdr:from>
        <xdr:to>
          <xdr:col>5</xdr:col>
          <xdr:colOff>7620</xdr:colOff>
          <xdr:row>23</xdr:row>
          <xdr:rowOff>7620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22860</xdr:colOff>
          <xdr:row>24</xdr:row>
          <xdr:rowOff>7620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0</xdr:colOff>
          <xdr:row>24</xdr:row>
          <xdr:rowOff>7620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60960</xdr:rowOff>
        </xdr:from>
        <xdr:to>
          <xdr:col>7</xdr:col>
          <xdr:colOff>381000</xdr:colOff>
          <xdr:row>3</xdr:row>
          <xdr:rowOff>68580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64770</xdr:colOff>
      <xdr:row>1</xdr:row>
      <xdr:rowOff>635</xdr:rowOff>
    </xdr:from>
    <xdr:to>
      <xdr:col>11</xdr:col>
      <xdr:colOff>417191</xdr:colOff>
      <xdr:row>1</xdr:row>
      <xdr:rowOff>1028700</xdr:rowOff>
    </xdr:to>
    <xdr:sp macro="" textlink="">
      <xdr:nvSpPr>
        <xdr:cNvPr id="15380" name="Text Box 20">
          <a:extLst>
            <a:ext uri="{FF2B5EF4-FFF2-40B4-BE49-F238E27FC236}">
              <a16:creationId xmlns:a16="http://schemas.microsoft.com/office/drawing/2014/main" id="{00000000-0008-0000-0500-0000143C0000}"/>
            </a:ext>
          </a:extLst>
        </xdr:cNvPr>
        <xdr:cNvSpPr txBox="1">
          <a:spLocks noChangeArrowheads="1"/>
        </xdr:cNvSpPr>
      </xdr:nvSpPr>
      <xdr:spPr bwMode="auto">
        <a:xfrm>
          <a:off x="400050" y="238125"/>
          <a:ext cx="7086600" cy="1028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en-AU" sz="1000" b="0" i="0" u="none" strike="noStrike" baseline="0">
              <a:solidFill>
                <a:srgbClr val="000000"/>
              </a:solidFill>
              <a:latin typeface="Arial"/>
              <a:cs typeface="Arial"/>
            </a:rPr>
            <a:t>This applies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It represents the contributions which would apply before the SPRP maximum charges are considered (Translated from the City of Thuringowa planning scheme policy for infrastructure contributions - stormwater and transport infrastructure (pedestrians and bikeways), last updated Sept '08). </a:t>
          </a:r>
        </a:p>
      </xdr:txBody>
    </xdr:sp>
    <xdr:clientData/>
  </xdr:twoCellAnchor>
  <xdr:twoCellAnchor>
    <xdr:from>
      <xdr:col>0</xdr:col>
      <xdr:colOff>311150</xdr:colOff>
      <xdr:row>30</xdr:row>
      <xdr:rowOff>98425</xdr:rowOff>
    </xdr:from>
    <xdr:to>
      <xdr:col>2</xdr:col>
      <xdr:colOff>369619</xdr:colOff>
      <xdr:row>33</xdr:row>
      <xdr:rowOff>153752</xdr:rowOff>
    </xdr:to>
    <xdr:sp macro="" textlink="">
      <xdr:nvSpPr>
        <xdr:cNvPr id="15382" name="AutoShape 22">
          <a:hlinkClick xmlns:r="http://schemas.openxmlformats.org/officeDocument/2006/relationships" r:id="rId1"/>
          <a:extLst>
            <a:ext uri="{FF2B5EF4-FFF2-40B4-BE49-F238E27FC236}">
              <a16:creationId xmlns:a16="http://schemas.microsoft.com/office/drawing/2014/main" id="{00000000-0008-0000-0500-0000163C0000}"/>
            </a:ext>
          </a:extLst>
        </xdr:cNvPr>
        <xdr:cNvSpPr>
          <a:spLocks noChangeArrowheads="1"/>
        </xdr:cNvSpPr>
      </xdr:nvSpPr>
      <xdr:spPr bwMode="auto">
        <a:xfrm>
          <a:off x="320675" y="6575425"/>
          <a:ext cx="115570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xdr:col>
      <xdr:colOff>0</xdr:colOff>
      <xdr:row>34</xdr:row>
      <xdr:rowOff>0</xdr:rowOff>
    </xdr:from>
    <xdr:to>
      <xdr:col>6</xdr:col>
      <xdr:colOff>44450</xdr:colOff>
      <xdr:row>37</xdr:row>
      <xdr:rowOff>36275</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342900" y="7137400"/>
          <a:ext cx="33718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6</xdr:row>
          <xdr:rowOff>0</xdr:rowOff>
        </xdr:from>
        <xdr:to>
          <xdr:col>4</xdr:col>
          <xdr:colOff>7620</xdr:colOff>
          <xdr:row>7</xdr:row>
          <xdr:rowOff>7620</xdr:rowOff>
        </xdr:to>
        <xdr:sp macro="" textlink="">
          <xdr:nvSpPr>
            <xdr:cNvPr id="11287" name="Drop Down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7620</xdr:rowOff>
        </xdr:from>
        <xdr:to>
          <xdr:col>4</xdr:col>
          <xdr:colOff>0</xdr:colOff>
          <xdr:row>8</xdr:row>
          <xdr:rowOff>22860</xdr:rowOff>
        </xdr:to>
        <xdr:sp macro="" textlink="">
          <xdr:nvSpPr>
            <xdr:cNvPr id="11288" name="Drop Down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4</xdr:col>
          <xdr:colOff>0</xdr:colOff>
          <xdr:row>9</xdr:row>
          <xdr:rowOff>7620</xdr:rowOff>
        </xdr:to>
        <xdr:sp macro="" textlink="">
          <xdr:nvSpPr>
            <xdr:cNvPr id="11289" name="Drop Down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4</xdr:col>
          <xdr:colOff>7620</xdr:colOff>
          <xdr:row>15</xdr:row>
          <xdr:rowOff>7620</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4</xdr:col>
          <xdr:colOff>7620</xdr:colOff>
          <xdr:row>16</xdr:row>
          <xdr:rowOff>7620</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152400</xdr:rowOff>
        </xdr:from>
        <xdr:to>
          <xdr:col>3</xdr:col>
          <xdr:colOff>944880</xdr:colOff>
          <xdr:row>24</xdr:row>
          <xdr:rowOff>182880</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4</xdr:col>
          <xdr:colOff>0</xdr:colOff>
          <xdr:row>17</xdr:row>
          <xdr:rowOff>7620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xdr:colOff>
          <xdr:row>2</xdr:row>
          <xdr:rowOff>0</xdr:rowOff>
        </xdr:from>
        <xdr:to>
          <xdr:col>6</xdr:col>
          <xdr:colOff>350520</xdr:colOff>
          <xdr:row>3</xdr:row>
          <xdr:rowOff>68580</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236220</xdr:colOff>
      <xdr:row>1</xdr:row>
      <xdr:rowOff>38100</xdr:rowOff>
    </xdr:from>
    <xdr:to>
      <xdr:col>10</xdr:col>
      <xdr:colOff>188595</xdr:colOff>
      <xdr:row>1</xdr:row>
      <xdr:rowOff>912546</xdr:rowOff>
    </xdr:to>
    <xdr:sp macro="" textlink="">
      <xdr:nvSpPr>
        <xdr:cNvPr id="11295" name="Text Box 31">
          <a:extLst>
            <a:ext uri="{FF2B5EF4-FFF2-40B4-BE49-F238E27FC236}">
              <a16:creationId xmlns:a16="http://schemas.microsoft.com/office/drawing/2014/main" id="{00000000-0008-0000-0600-00001F2C0000}"/>
            </a:ext>
          </a:extLst>
        </xdr:cNvPr>
        <xdr:cNvSpPr txBox="1">
          <a:spLocks noChangeArrowheads="1"/>
        </xdr:cNvSpPr>
      </xdr:nvSpPr>
      <xdr:spPr bwMode="auto">
        <a:xfrm>
          <a:off x="238125" y="266700"/>
          <a:ext cx="7172325"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Material Change of Use or Reconfiguration of Lot development: (i) for urban or rural residential development purposes; (ii) serviced, planned to be serviced, or required to be serviced with trunk roads, and; (iii) present an increased demand on the trunk road network. It represents the contributions which would apply before the SPRP maximum charges are considered (Translated from the City of Thuringowa planning scheme policy for infrastructure contributions - stormwater and transport infrastructure (roads), last updated 30 June 2009). </a:t>
          </a:r>
        </a:p>
      </xdr:txBody>
    </xdr:sp>
    <xdr:clientData/>
  </xdr:twoCellAnchor>
  <xdr:twoCellAnchor>
    <xdr:from>
      <xdr:col>0</xdr:col>
      <xdr:colOff>293370</xdr:colOff>
      <xdr:row>32</xdr:row>
      <xdr:rowOff>152400</xdr:rowOff>
    </xdr:from>
    <xdr:to>
      <xdr:col>2</xdr:col>
      <xdr:colOff>344170</xdr:colOff>
      <xdr:row>36</xdr:row>
      <xdr:rowOff>44450</xdr:rowOff>
    </xdr:to>
    <xdr:sp macro="" textlink="">
      <xdr:nvSpPr>
        <xdr:cNvPr id="11296" name="AutoShape 32">
          <a:hlinkClick xmlns:r="http://schemas.openxmlformats.org/officeDocument/2006/relationships" r:id="rId1"/>
          <a:extLst>
            <a:ext uri="{FF2B5EF4-FFF2-40B4-BE49-F238E27FC236}">
              <a16:creationId xmlns:a16="http://schemas.microsoft.com/office/drawing/2014/main" id="{00000000-0008-0000-0600-0000202C0000}"/>
            </a:ext>
          </a:extLst>
        </xdr:cNvPr>
        <xdr:cNvSpPr>
          <a:spLocks noChangeArrowheads="1"/>
        </xdr:cNvSpPr>
      </xdr:nvSpPr>
      <xdr:spPr bwMode="auto">
        <a:xfrm>
          <a:off x="295275" y="6829425"/>
          <a:ext cx="115570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xdr:col>
      <xdr:colOff>0</xdr:colOff>
      <xdr:row>37</xdr:row>
      <xdr:rowOff>0</xdr:rowOff>
    </xdr:from>
    <xdr:to>
      <xdr:col>6</xdr:col>
      <xdr:colOff>80651</xdr:colOff>
      <xdr:row>40</xdr:row>
      <xdr:rowOff>36275</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342900" y="7493000"/>
          <a:ext cx="41719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6</xdr:col>
          <xdr:colOff>327660</xdr:colOff>
          <xdr:row>2</xdr:row>
          <xdr:rowOff>175260</xdr:rowOff>
        </xdr:to>
        <xdr:sp macro="" textlink="">
          <xdr:nvSpPr>
            <xdr:cNvPr id="12324" name="Drop Down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7620</xdr:rowOff>
        </xdr:from>
        <xdr:to>
          <xdr:col>4</xdr:col>
          <xdr:colOff>22860</xdr:colOff>
          <xdr:row>7</xdr:row>
          <xdr:rowOff>7620</xdr:rowOff>
        </xdr:to>
        <xdr:sp macro="" textlink="">
          <xdr:nvSpPr>
            <xdr:cNvPr id="12325" name="Drop Down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7620</xdr:colOff>
          <xdr:row>8</xdr:row>
          <xdr:rowOff>0</xdr:rowOff>
        </xdr:to>
        <xdr:sp macro="" textlink="">
          <xdr:nvSpPr>
            <xdr:cNvPr id="12326" name="Drop Down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7</xdr:row>
          <xdr:rowOff>190500</xdr:rowOff>
        </xdr:from>
        <xdr:to>
          <xdr:col>4</xdr:col>
          <xdr:colOff>7620</xdr:colOff>
          <xdr:row>8</xdr:row>
          <xdr:rowOff>190500</xdr:rowOff>
        </xdr:to>
        <xdr:sp macro="" textlink="">
          <xdr:nvSpPr>
            <xdr:cNvPr id="12327" name="Drop Down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7620</xdr:rowOff>
        </xdr:from>
        <xdr:to>
          <xdr:col>4</xdr:col>
          <xdr:colOff>22860</xdr:colOff>
          <xdr:row>14</xdr:row>
          <xdr:rowOff>22860</xdr:rowOff>
        </xdr:to>
        <xdr:sp macro="" textlink="">
          <xdr:nvSpPr>
            <xdr:cNvPr id="12328" name="Drop Down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4</xdr:col>
          <xdr:colOff>7620</xdr:colOff>
          <xdr:row>15</xdr:row>
          <xdr:rowOff>7620</xdr:rowOff>
        </xdr:to>
        <xdr:sp macro="" textlink="">
          <xdr:nvSpPr>
            <xdr:cNvPr id="12329" name="Drop Down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15</xdr:row>
          <xdr:rowOff>0</xdr:rowOff>
        </xdr:from>
        <xdr:to>
          <xdr:col>4</xdr:col>
          <xdr:colOff>7620</xdr:colOff>
          <xdr:row>16</xdr:row>
          <xdr:rowOff>7620</xdr:rowOff>
        </xdr:to>
        <xdr:sp macro="" textlink="">
          <xdr:nvSpPr>
            <xdr:cNvPr id="12330" name="Drop Down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152400</xdr:rowOff>
        </xdr:from>
        <xdr:to>
          <xdr:col>4</xdr:col>
          <xdr:colOff>30480</xdr:colOff>
          <xdr:row>22</xdr:row>
          <xdr:rowOff>38100</xdr:rowOff>
        </xdr:to>
        <xdr:sp macro="" textlink="">
          <xdr:nvSpPr>
            <xdr:cNvPr id="12331" name="Drop Down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293370</xdr:colOff>
      <xdr:row>1</xdr:row>
      <xdr:rowOff>76200</xdr:rowOff>
    </xdr:from>
    <xdr:to>
      <xdr:col>12</xdr:col>
      <xdr:colOff>2546</xdr:colOff>
      <xdr:row>1</xdr:row>
      <xdr:rowOff>962025</xdr:rowOff>
    </xdr:to>
    <xdr:sp macro="" textlink="">
      <xdr:nvSpPr>
        <xdr:cNvPr id="12333" name="Text Box 45">
          <a:extLst>
            <a:ext uri="{FF2B5EF4-FFF2-40B4-BE49-F238E27FC236}">
              <a16:creationId xmlns:a16="http://schemas.microsoft.com/office/drawing/2014/main" id="{00000000-0008-0000-0700-00002D300000}"/>
            </a:ext>
          </a:extLst>
        </xdr:cNvPr>
        <xdr:cNvSpPr txBox="1">
          <a:spLocks noChangeArrowheads="1"/>
        </xdr:cNvSpPr>
      </xdr:nvSpPr>
      <xdr:spPr bwMode="auto">
        <a:xfrm>
          <a:off x="295275" y="304800"/>
          <a:ext cx="71723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Material Change of Use or Reconfiguration of Lot development: (i) for urban or rural residential development purposes; (ii) serviced, planned to be serviced, or required to be serviced with trunk stormwater and; (iii) present an increased demand on the trunk stormwater network. It represents the contributions which would apply before the SPRP maximum charges are considered (Translated from the City of Thuringowa planning scheme policy for infrastructure contributions - stormwater and transport infrastructure (stormwater) last updated 30 June 2009.</a:t>
          </a:r>
        </a:p>
      </xdr:txBody>
    </xdr:sp>
    <xdr:clientData/>
  </xdr:twoCellAnchor>
  <xdr:twoCellAnchor>
    <xdr:from>
      <xdr:col>0</xdr:col>
      <xdr:colOff>267970</xdr:colOff>
      <xdr:row>28</xdr:row>
      <xdr:rowOff>5080</xdr:rowOff>
    </xdr:from>
    <xdr:to>
      <xdr:col>2</xdr:col>
      <xdr:colOff>43171</xdr:colOff>
      <xdr:row>31</xdr:row>
      <xdr:rowOff>79450</xdr:rowOff>
    </xdr:to>
    <xdr:sp macro="" textlink="">
      <xdr:nvSpPr>
        <xdr:cNvPr id="12334" name="AutoShape 46">
          <a:hlinkClick xmlns:r="http://schemas.openxmlformats.org/officeDocument/2006/relationships" r:id="rId1"/>
          <a:extLst>
            <a:ext uri="{FF2B5EF4-FFF2-40B4-BE49-F238E27FC236}">
              <a16:creationId xmlns:a16="http://schemas.microsoft.com/office/drawing/2014/main" id="{00000000-0008-0000-0700-00002E300000}"/>
            </a:ext>
          </a:extLst>
        </xdr:cNvPr>
        <xdr:cNvSpPr>
          <a:spLocks noChangeArrowheads="1"/>
        </xdr:cNvSpPr>
      </xdr:nvSpPr>
      <xdr:spPr bwMode="auto">
        <a:xfrm>
          <a:off x="269875" y="5956300"/>
          <a:ext cx="1000125"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0</xdr:col>
      <xdr:colOff>248920</xdr:colOff>
      <xdr:row>31</xdr:row>
      <xdr:rowOff>112395</xdr:rowOff>
    </xdr:from>
    <xdr:to>
      <xdr:col>5</xdr:col>
      <xdr:colOff>398154</xdr:colOff>
      <xdr:row>35</xdr:row>
      <xdr:rowOff>3314</xdr:rowOff>
    </xdr:to>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241300" y="6553200"/>
          <a:ext cx="3359150" cy="5492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7620</xdr:rowOff>
        </xdr:from>
        <xdr:to>
          <xdr:col>4</xdr:col>
          <xdr:colOff>678180</xdr:colOff>
          <xdr:row>12</xdr:row>
          <xdr:rowOff>38100</xdr:rowOff>
        </xdr:to>
        <xdr:sp macro="" textlink="">
          <xdr:nvSpPr>
            <xdr:cNvPr id="18440" name="Drop Down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22860</xdr:rowOff>
        </xdr:from>
        <xdr:to>
          <xdr:col>4</xdr:col>
          <xdr:colOff>693420</xdr:colOff>
          <xdr:row>13</xdr:row>
          <xdr:rowOff>30480</xdr:rowOff>
        </xdr:to>
        <xdr:sp macro="" textlink="">
          <xdr:nvSpPr>
            <xdr:cNvPr id="18441" name="Drop Down 9" hidden="1">
              <a:extLst>
                <a:ext uri="{63B3BB69-23CF-44E3-9099-C40C66FF867C}">
                  <a14:compatExt spid="_x0000_s18441"/>
                </a:ext>
                <a:ext uri="{FF2B5EF4-FFF2-40B4-BE49-F238E27FC236}">
                  <a16:creationId xmlns:a16="http://schemas.microsoft.com/office/drawing/2014/main" id="{00000000-0008-0000-08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693420</xdr:colOff>
          <xdr:row>14</xdr:row>
          <xdr:rowOff>7620</xdr:rowOff>
        </xdr:to>
        <xdr:sp macro="" textlink="">
          <xdr:nvSpPr>
            <xdr:cNvPr id="18442" name="Drop Down 10" hidden="1">
              <a:extLst>
                <a:ext uri="{63B3BB69-23CF-44E3-9099-C40C66FF867C}">
                  <a14:compatExt spid="_x0000_s18442"/>
                </a:ext>
                <a:ext uri="{FF2B5EF4-FFF2-40B4-BE49-F238E27FC236}">
                  <a16:creationId xmlns:a16="http://schemas.microsoft.com/office/drawing/2014/main" id="{00000000-0008-0000-08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4</xdr:col>
          <xdr:colOff>693420</xdr:colOff>
          <xdr:row>15</xdr:row>
          <xdr:rowOff>7620</xdr:rowOff>
        </xdr:to>
        <xdr:sp macro="" textlink="">
          <xdr:nvSpPr>
            <xdr:cNvPr id="18443" name="Drop Down 11" hidden="1">
              <a:extLst>
                <a:ext uri="{63B3BB69-23CF-44E3-9099-C40C66FF867C}">
                  <a14:compatExt spid="_x0000_s18443"/>
                </a:ext>
                <a:ext uri="{FF2B5EF4-FFF2-40B4-BE49-F238E27FC236}">
                  <a16:creationId xmlns:a16="http://schemas.microsoft.com/office/drawing/2014/main" id="{00000000-0008-0000-08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4</xdr:col>
          <xdr:colOff>678180</xdr:colOff>
          <xdr:row>16</xdr:row>
          <xdr:rowOff>7620</xdr:rowOff>
        </xdr:to>
        <xdr:sp macro="" textlink="">
          <xdr:nvSpPr>
            <xdr:cNvPr id="18444" name="Drop Down 12" hidden="1">
              <a:extLst>
                <a:ext uri="{63B3BB69-23CF-44E3-9099-C40C66FF867C}">
                  <a14:compatExt spid="_x0000_s18444"/>
                </a:ext>
                <a:ext uri="{FF2B5EF4-FFF2-40B4-BE49-F238E27FC236}">
                  <a16:creationId xmlns:a16="http://schemas.microsoft.com/office/drawing/2014/main" id="{00000000-0008-0000-08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7620</xdr:rowOff>
        </xdr:from>
        <xdr:to>
          <xdr:col>4</xdr:col>
          <xdr:colOff>678180</xdr:colOff>
          <xdr:row>25</xdr:row>
          <xdr:rowOff>7620</xdr:rowOff>
        </xdr:to>
        <xdr:sp macro="" textlink="">
          <xdr:nvSpPr>
            <xdr:cNvPr id="18445" name="Drop Down 13" hidden="1">
              <a:extLst>
                <a:ext uri="{63B3BB69-23CF-44E3-9099-C40C66FF867C}">
                  <a14:compatExt spid="_x0000_s18445"/>
                </a:ext>
                <a:ext uri="{FF2B5EF4-FFF2-40B4-BE49-F238E27FC236}">
                  <a16:creationId xmlns:a16="http://schemas.microsoft.com/office/drawing/2014/main" id="{00000000-0008-0000-08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7620</xdr:rowOff>
        </xdr:from>
        <xdr:to>
          <xdr:col>4</xdr:col>
          <xdr:colOff>678180</xdr:colOff>
          <xdr:row>26</xdr:row>
          <xdr:rowOff>30480</xdr:rowOff>
        </xdr:to>
        <xdr:sp macro="" textlink="">
          <xdr:nvSpPr>
            <xdr:cNvPr id="18446" name="Drop Down 14" hidden="1">
              <a:extLst>
                <a:ext uri="{63B3BB69-23CF-44E3-9099-C40C66FF867C}">
                  <a14:compatExt spid="_x0000_s18446"/>
                </a:ext>
                <a:ext uri="{FF2B5EF4-FFF2-40B4-BE49-F238E27FC236}">
                  <a16:creationId xmlns:a16="http://schemas.microsoft.com/office/drawing/2014/main" id="{00000000-0008-0000-0800-00000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678180</xdr:colOff>
          <xdr:row>27</xdr:row>
          <xdr:rowOff>7620</xdr:rowOff>
        </xdr:to>
        <xdr:sp macro="" textlink="">
          <xdr:nvSpPr>
            <xdr:cNvPr id="18447" name="Drop Down 15" hidden="1">
              <a:extLst>
                <a:ext uri="{63B3BB69-23CF-44E3-9099-C40C66FF867C}">
                  <a14:compatExt spid="_x0000_s18447"/>
                </a:ext>
                <a:ext uri="{FF2B5EF4-FFF2-40B4-BE49-F238E27FC236}">
                  <a16:creationId xmlns:a16="http://schemas.microsoft.com/office/drawing/2014/main" id="{00000000-0008-0000-0800-00000F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4</xdr:col>
          <xdr:colOff>693420</xdr:colOff>
          <xdr:row>28</xdr:row>
          <xdr:rowOff>7620</xdr:rowOff>
        </xdr:to>
        <xdr:sp macro="" textlink="">
          <xdr:nvSpPr>
            <xdr:cNvPr id="18448" name="Drop Down 16" hidden="1">
              <a:extLst>
                <a:ext uri="{63B3BB69-23CF-44E3-9099-C40C66FF867C}">
                  <a14:compatExt spid="_x0000_s18448"/>
                </a:ext>
                <a:ext uri="{FF2B5EF4-FFF2-40B4-BE49-F238E27FC236}">
                  <a16:creationId xmlns:a16="http://schemas.microsoft.com/office/drawing/2014/main" id="{00000000-0008-0000-0800-000010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731520</xdr:colOff>
          <xdr:row>29</xdr:row>
          <xdr:rowOff>7620</xdr:rowOff>
        </xdr:to>
        <xdr:sp macro="" textlink="">
          <xdr:nvSpPr>
            <xdr:cNvPr id="18449" name="Drop Down 17" hidden="1">
              <a:extLst>
                <a:ext uri="{63B3BB69-23CF-44E3-9099-C40C66FF867C}">
                  <a14:compatExt spid="_x0000_s18449"/>
                </a:ext>
                <a:ext uri="{FF2B5EF4-FFF2-40B4-BE49-F238E27FC236}">
                  <a16:creationId xmlns:a16="http://schemas.microsoft.com/office/drawing/2014/main" id="{00000000-0008-0000-0800-00001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4</xdr:col>
          <xdr:colOff>678180</xdr:colOff>
          <xdr:row>29</xdr:row>
          <xdr:rowOff>7620</xdr:rowOff>
        </xdr:to>
        <xdr:sp macro="" textlink="">
          <xdr:nvSpPr>
            <xdr:cNvPr id="18450" name="Drop Down 18" hidden="1">
              <a:extLst>
                <a:ext uri="{63B3BB69-23CF-44E3-9099-C40C66FF867C}">
                  <a14:compatExt spid="_x0000_s18450"/>
                </a:ext>
                <a:ext uri="{FF2B5EF4-FFF2-40B4-BE49-F238E27FC236}">
                  <a16:creationId xmlns:a16="http://schemas.microsoft.com/office/drawing/2014/main" id="{00000000-0008-0000-0800-00001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7620</xdr:rowOff>
        </xdr:from>
        <xdr:to>
          <xdr:col>4</xdr:col>
          <xdr:colOff>678180</xdr:colOff>
          <xdr:row>42</xdr:row>
          <xdr:rowOff>38100</xdr:rowOff>
        </xdr:to>
        <xdr:sp macro="" textlink="">
          <xdr:nvSpPr>
            <xdr:cNvPr id="18451" name="Drop Down 19" hidden="1">
              <a:extLst>
                <a:ext uri="{63B3BB69-23CF-44E3-9099-C40C66FF867C}">
                  <a14:compatExt spid="_x0000_s18451"/>
                </a:ext>
                <a:ext uri="{FF2B5EF4-FFF2-40B4-BE49-F238E27FC236}">
                  <a16:creationId xmlns:a16="http://schemas.microsoft.com/office/drawing/2014/main" id="{00000000-0008-0000-0800-00001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22860</xdr:rowOff>
        </xdr:from>
        <xdr:to>
          <xdr:col>4</xdr:col>
          <xdr:colOff>678180</xdr:colOff>
          <xdr:row>43</xdr:row>
          <xdr:rowOff>38100</xdr:rowOff>
        </xdr:to>
        <xdr:sp macro="" textlink="">
          <xdr:nvSpPr>
            <xdr:cNvPr id="18452" name="Drop Dow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4</xdr:col>
          <xdr:colOff>693420</xdr:colOff>
          <xdr:row>44</xdr:row>
          <xdr:rowOff>7620</xdr:rowOff>
        </xdr:to>
        <xdr:sp macro="" textlink="">
          <xdr:nvSpPr>
            <xdr:cNvPr id="18453" name="Drop Down 21" hidden="1">
              <a:extLst>
                <a:ext uri="{63B3BB69-23CF-44E3-9099-C40C66FF867C}">
                  <a14:compatExt spid="_x0000_s18453"/>
                </a:ext>
                <a:ext uri="{FF2B5EF4-FFF2-40B4-BE49-F238E27FC236}">
                  <a16:creationId xmlns:a16="http://schemas.microsoft.com/office/drawing/2014/main" id="{00000000-0008-0000-08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4</xdr:col>
          <xdr:colOff>693420</xdr:colOff>
          <xdr:row>45</xdr:row>
          <xdr:rowOff>7620</xdr:rowOff>
        </xdr:to>
        <xdr:sp macro="" textlink="">
          <xdr:nvSpPr>
            <xdr:cNvPr id="18454" name="Drop Down 22" hidden="1">
              <a:extLst>
                <a:ext uri="{63B3BB69-23CF-44E3-9099-C40C66FF867C}">
                  <a14:compatExt spid="_x0000_s18454"/>
                </a:ext>
                <a:ext uri="{FF2B5EF4-FFF2-40B4-BE49-F238E27FC236}">
                  <a16:creationId xmlns:a16="http://schemas.microsoft.com/office/drawing/2014/main" id="{00000000-0008-0000-0800-00001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4</xdr:col>
          <xdr:colOff>693420</xdr:colOff>
          <xdr:row>46</xdr:row>
          <xdr:rowOff>7620</xdr:rowOff>
        </xdr:to>
        <xdr:sp macro="" textlink="">
          <xdr:nvSpPr>
            <xdr:cNvPr id="18455" name="Drop Down 23" hidden="1">
              <a:extLst>
                <a:ext uri="{63B3BB69-23CF-44E3-9099-C40C66FF867C}">
                  <a14:compatExt spid="_x0000_s18455"/>
                </a:ext>
                <a:ext uri="{FF2B5EF4-FFF2-40B4-BE49-F238E27FC236}">
                  <a16:creationId xmlns:a16="http://schemas.microsoft.com/office/drawing/2014/main" id="{00000000-0008-0000-0800-00001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7620</xdr:rowOff>
        </xdr:from>
        <xdr:to>
          <xdr:col>4</xdr:col>
          <xdr:colOff>693420</xdr:colOff>
          <xdr:row>56</xdr:row>
          <xdr:rowOff>30480</xdr:rowOff>
        </xdr:to>
        <xdr:sp macro="" textlink="">
          <xdr:nvSpPr>
            <xdr:cNvPr id="18456" name="Drop Down 24" hidden="1">
              <a:extLst>
                <a:ext uri="{63B3BB69-23CF-44E3-9099-C40C66FF867C}">
                  <a14:compatExt spid="_x0000_s18456"/>
                </a:ext>
                <a:ext uri="{FF2B5EF4-FFF2-40B4-BE49-F238E27FC236}">
                  <a16:creationId xmlns:a16="http://schemas.microsoft.com/office/drawing/2014/main" id="{00000000-0008-0000-0800-00001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22860</xdr:rowOff>
        </xdr:from>
        <xdr:to>
          <xdr:col>4</xdr:col>
          <xdr:colOff>693420</xdr:colOff>
          <xdr:row>57</xdr:row>
          <xdr:rowOff>38100</xdr:rowOff>
        </xdr:to>
        <xdr:sp macro="" textlink="">
          <xdr:nvSpPr>
            <xdr:cNvPr id="18457" name="Drop Down 25" hidden="1">
              <a:extLst>
                <a:ext uri="{63B3BB69-23CF-44E3-9099-C40C66FF867C}">
                  <a14:compatExt spid="_x0000_s18457"/>
                </a:ext>
                <a:ext uri="{FF2B5EF4-FFF2-40B4-BE49-F238E27FC236}">
                  <a16:creationId xmlns:a16="http://schemas.microsoft.com/office/drawing/2014/main" id="{00000000-0008-0000-0800-00001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4</xdr:col>
          <xdr:colOff>693420</xdr:colOff>
          <xdr:row>58</xdr:row>
          <xdr:rowOff>7620</xdr:rowOff>
        </xdr:to>
        <xdr:sp macro="" textlink="">
          <xdr:nvSpPr>
            <xdr:cNvPr id="18458" name="Drop Down 26" hidden="1">
              <a:extLst>
                <a:ext uri="{63B3BB69-23CF-44E3-9099-C40C66FF867C}">
                  <a14:compatExt spid="_x0000_s18458"/>
                </a:ext>
                <a:ext uri="{FF2B5EF4-FFF2-40B4-BE49-F238E27FC236}">
                  <a16:creationId xmlns:a16="http://schemas.microsoft.com/office/drawing/2014/main" id="{00000000-0008-0000-0800-00001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4</xdr:col>
          <xdr:colOff>693420</xdr:colOff>
          <xdr:row>59</xdr:row>
          <xdr:rowOff>7620</xdr:rowOff>
        </xdr:to>
        <xdr:sp macro="" textlink="">
          <xdr:nvSpPr>
            <xdr:cNvPr id="18459" name="Drop Down 27" hidden="1">
              <a:extLst>
                <a:ext uri="{63B3BB69-23CF-44E3-9099-C40C66FF867C}">
                  <a14:compatExt spid="_x0000_s18459"/>
                </a:ext>
                <a:ext uri="{FF2B5EF4-FFF2-40B4-BE49-F238E27FC236}">
                  <a16:creationId xmlns:a16="http://schemas.microsoft.com/office/drawing/2014/main" id="{00000000-0008-0000-0800-00001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731520</xdr:colOff>
          <xdr:row>60</xdr:row>
          <xdr:rowOff>7620</xdr:rowOff>
        </xdr:to>
        <xdr:sp macro="" textlink="">
          <xdr:nvSpPr>
            <xdr:cNvPr id="18460" name="Drop Down 28" hidden="1">
              <a:extLst>
                <a:ext uri="{63B3BB69-23CF-44E3-9099-C40C66FF867C}">
                  <a14:compatExt spid="_x0000_s18460"/>
                </a:ext>
                <a:ext uri="{FF2B5EF4-FFF2-40B4-BE49-F238E27FC236}">
                  <a16:creationId xmlns:a16="http://schemas.microsoft.com/office/drawing/2014/main" id="{00000000-0008-0000-0800-00001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4</xdr:col>
          <xdr:colOff>678180</xdr:colOff>
          <xdr:row>60</xdr:row>
          <xdr:rowOff>7620</xdr:rowOff>
        </xdr:to>
        <xdr:sp macro="" textlink="">
          <xdr:nvSpPr>
            <xdr:cNvPr id="18461" name="Drop Down 29" hidden="1">
              <a:extLst>
                <a:ext uri="{63B3BB69-23CF-44E3-9099-C40C66FF867C}">
                  <a14:compatExt spid="_x0000_s18461"/>
                </a:ext>
                <a:ext uri="{FF2B5EF4-FFF2-40B4-BE49-F238E27FC236}">
                  <a16:creationId xmlns:a16="http://schemas.microsoft.com/office/drawing/2014/main" id="{00000000-0008-0000-08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188595</xdr:colOff>
      <xdr:row>1</xdr:row>
      <xdr:rowOff>123825</xdr:rowOff>
    </xdr:from>
    <xdr:to>
      <xdr:col>11</xdr:col>
      <xdr:colOff>198120</xdr:colOff>
      <xdr:row>3</xdr:row>
      <xdr:rowOff>133572</xdr:rowOff>
    </xdr:to>
    <xdr:sp macro="" textlink="">
      <xdr:nvSpPr>
        <xdr:cNvPr id="18462" name="Text Box 30">
          <a:extLst>
            <a:ext uri="{FF2B5EF4-FFF2-40B4-BE49-F238E27FC236}">
              <a16:creationId xmlns:a16="http://schemas.microsoft.com/office/drawing/2014/main" id="{00000000-0008-0000-0800-00001E480000}"/>
            </a:ext>
          </a:extLst>
        </xdr:cNvPr>
        <xdr:cNvSpPr txBox="1">
          <a:spLocks noChangeArrowheads="1"/>
        </xdr:cNvSpPr>
      </xdr:nvSpPr>
      <xdr:spPr bwMode="auto">
        <a:xfrm>
          <a:off x="190500" y="323850"/>
          <a:ext cx="8458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State Planning Regulatory Provision (SPRP) for infrastructure charges sets the maximum adopted infrastructure charge which can be levied on development for different infrastructure combinations. These limits apply to all development approvals.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twoCellAnchor>
    <xdr:from>
      <xdr:col>1</xdr:col>
      <xdr:colOff>36195</xdr:colOff>
      <xdr:row>74</xdr:row>
      <xdr:rowOff>74295</xdr:rowOff>
    </xdr:from>
    <xdr:to>
      <xdr:col>1</xdr:col>
      <xdr:colOff>775114</xdr:colOff>
      <xdr:row>76</xdr:row>
      <xdr:rowOff>114353</xdr:rowOff>
    </xdr:to>
    <xdr:sp macro="" textlink="">
      <xdr:nvSpPr>
        <xdr:cNvPr id="18502" name="AutoShape 70">
          <a:hlinkClick xmlns:r="http://schemas.openxmlformats.org/officeDocument/2006/relationships" r:id="rId1"/>
          <a:extLst>
            <a:ext uri="{FF2B5EF4-FFF2-40B4-BE49-F238E27FC236}">
              <a16:creationId xmlns:a16="http://schemas.microsoft.com/office/drawing/2014/main" id="{00000000-0008-0000-0800-000046480000}"/>
            </a:ext>
          </a:extLst>
        </xdr:cNvPr>
        <xdr:cNvSpPr>
          <a:spLocks noChangeArrowheads="1"/>
        </xdr:cNvSpPr>
      </xdr:nvSpPr>
      <xdr:spPr bwMode="auto">
        <a:xfrm>
          <a:off x="314325" y="16354425"/>
          <a:ext cx="742950" cy="4476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xdr:col>
      <xdr:colOff>883285</xdr:colOff>
      <xdr:row>74</xdr:row>
      <xdr:rowOff>109220</xdr:rowOff>
    </xdr:from>
    <xdr:to>
      <xdr:col>6</xdr:col>
      <xdr:colOff>685220</xdr:colOff>
      <xdr:row>77</xdr:row>
      <xdr:rowOff>41266</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181100" y="16586200"/>
          <a:ext cx="4095750" cy="5492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6.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2" Type="http://schemas.openxmlformats.org/officeDocument/2006/relationships/drawing" Target="../drawings/drawing9.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9.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O35"/>
  <sheetViews>
    <sheetView showGridLines="0" tabSelected="1" zoomScaleNormal="100" workbookViewId="0">
      <selection activeCell="B7" sqref="B7"/>
    </sheetView>
  </sheetViews>
  <sheetFormatPr defaultColWidth="9.109375" defaultRowHeight="13.2" x14ac:dyDescent="0.25"/>
  <cols>
    <col min="1" max="1" width="2.109375" style="55" customWidth="1"/>
    <col min="2" max="2" width="2.88671875" style="55" customWidth="1"/>
    <col min="3" max="12" width="9.109375" style="55"/>
    <col min="13" max="13" width="33.33203125" style="55" customWidth="1"/>
    <col min="14" max="16" width="9.109375" style="55"/>
    <col min="17" max="17" width="9.33203125" style="55" bestFit="1" customWidth="1"/>
    <col min="18" max="16384" width="9.109375" style="55"/>
  </cols>
  <sheetData>
    <row r="2" spans="2:15" x14ac:dyDescent="0.25">
      <c r="B2" s="55" t="s">
        <v>242</v>
      </c>
    </row>
    <row r="4" spans="2:15" ht="30" x14ac:dyDescent="0.5">
      <c r="B4" s="56" t="s">
        <v>241</v>
      </c>
    </row>
    <row r="5" spans="2:15" ht="22.8" x14ac:dyDescent="0.4">
      <c r="B5" s="57" t="s">
        <v>254</v>
      </c>
    </row>
    <row r="6" spans="2:15" ht="15" customHeight="1" x14ac:dyDescent="0.4">
      <c r="B6" s="57"/>
    </row>
    <row r="7" spans="2:15" ht="15" x14ac:dyDescent="0.25">
      <c r="B7" s="58" t="str">
        <f>+"Version "&amp;INDEX(Amendments!$A$2:$A$61,MATCH(MAX(Amendments!$B$2:$B$61),Amendments!$B$2:$B$61,0))</f>
        <v>Version 6.49</v>
      </c>
    </row>
    <row r="9" spans="2:15" x14ac:dyDescent="0.25">
      <c r="B9" s="55" t="s">
        <v>46</v>
      </c>
    </row>
    <row r="10" spans="2:15" x14ac:dyDescent="0.25">
      <c r="B10" s="366" t="s">
        <v>610</v>
      </c>
    </row>
    <row r="11" spans="2:15" x14ac:dyDescent="0.25">
      <c r="C11" s="59"/>
    </row>
    <row r="12" spans="2:15" x14ac:dyDescent="0.25">
      <c r="B12" s="60" t="s">
        <v>49</v>
      </c>
    </row>
    <row r="13" spans="2:15" ht="13.5" customHeight="1" x14ac:dyDescent="0.25">
      <c r="B13" s="314" t="s">
        <v>569</v>
      </c>
      <c r="C13" s="314"/>
      <c r="D13" s="314"/>
      <c r="E13" s="314"/>
      <c r="F13" s="314"/>
      <c r="G13" s="314"/>
      <c r="H13" s="314"/>
      <c r="I13" s="314"/>
      <c r="J13" s="314"/>
      <c r="K13" s="314"/>
      <c r="L13" s="314"/>
      <c r="M13" s="314"/>
      <c r="N13" s="314"/>
      <c r="O13" s="314"/>
    </row>
    <row r="14" spans="2:15" ht="13.5" customHeight="1" x14ac:dyDescent="0.25">
      <c r="B14" s="314" t="s">
        <v>571</v>
      </c>
      <c r="C14" s="314"/>
      <c r="D14" s="314"/>
      <c r="E14" s="314"/>
      <c r="F14" s="314"/>
      <c r="G14" s="314"/>
      <c r="H14" s="314"/>
      <c r="I14" s="314"/>
      <c r="J14" s="314"/>
      <c r="K14" s="314"/>
      <c r="L14" s="314"/>
      <c r="M14" s="314"/>
      <c r="N14" s="314"/>
      <c r="O14" s="314"/>
    </row>
    <row r="15" spans="2:15" x14ac:dyDescent="0.25">
      <c r="B15" s="314" t="s">
        <v>581</v>
      </c>
      <c r="C15" s="314"/>
      <c r="D15" s="314"/>
      <c r="E15" s="314"/>
      <c r="F15" s="314"/>
      <c r="G15" s="314"/>
      <c r="H15" s="314"/>
      <c r="I15" s="314"/>
      <c r="J15" s="314"/>
      <c r="K15" s="314"/>
      <c r="L15" s="314"/>
      <c r="M15" s="314"/>
      <c r="N15" s="314"/>
      <c r="O15" s="314"/>
    </row>
    <row r="16" spans="2:15" x14ac:dyDescent="0.25">
      <c r="B16" s="314" t="s">
        <v>579</v>
      </c>
      <c r="C16" s="314"/>
      <c r="D16" s="314"/>
      <c r="E16" s="314"/>
      <c r="F16" s="314"/>
      <c r="G16" s="314"/>
      <c r="H16" s="314"/>
      <c r="I16" s="314"/>
      <c r="J16" s="314"/>
      <c r="K16" s="314"/>
      <c r="L16" s="314"/>
      <c r="M16" s="314"/>
      <c r="N16" s="314"/>
      <c r="O16" s="314"/>
    </row>
    <row r="17" spans="2:15" x14ac:dyDescent="0.25">
      <c r="B17" s="314"/>
      <c r="C17" s="314"/>
      <c r="D17" s="314"/>
      <c r="E17" s="314"/>
      <c r="F17" s="314"/>
      <c r="G17" s="314"/>
      <c r="H17" s="314"/>
      <c r="I17" s="314"/>
      <c r="J17" s="314"/>
      <c r="K17" s="314"/>
      <c r="L17" s="314"/>
      <c r="M17" s="314"/>
      <c r="N17" s="314"/>
      <c r="O17" s="314"/>
    </row>
    <row r="18" spans="2:15" x14ac:dyDescent="0.25">
      <c r="B18" s="60" t="s">
        <v>396</v>
      </c>
      <c r="C18" s="314"/>
      <c r="D18" s="314"/>
      <c r="E18" s="314"/>
      <c r="F18" s="314"/>
      <c r="G18" s="314"/>
      <c r="H18" s="314"/>
      <c r="I18" s="314"/>
      <c r="J18" s="314"/>
      <c r="K18" s="314"/>
      <c r="L18" s="314"/>
      <c r="M18" s="314"/>
      <c r="N18" s="314"/>
      <c r="O18" s="314"/>
    </row>
    <row r="19" spans="2:15" s="61" customFormat="1" ht="12.75" customHeight="1" x14ac:dyDescent="0.25">
      <c r="B19" s="314" t="s">
        <v>580</v>
      </c>
      <c r="C19" s="314"/>
      <c r="D19" s="314"/>
      <c r="E19" s="314"/>
      <c r="F19" s="314"/>
      <c r="G19" s="314"/>
      <c r="H19" s="314"/>
      <c r="I19" s="314"/>
      <c r="J19" s="314"/>
      <c r="K19" s="314"/>
      <c r="L19" s="314"/>
      <c r="M19" s="314"/>
      <c r="N19" s="314"/>
      <c r="O19" s="314"/>
    </row>
    <row r="20" spans="2:15" s="61" customFormat="1" ht="12.75" customHeight="1" x14ac:dyDescent="0.25">
      <c r="B20" s="314" t="s">
        <v>575</v>
      </c>
      <c r="C20" s="314"/>
      <c r="D20" s="314"/>
      <c r="E20" s="314"/>
      <c r="F20" s="314"/>
      <c r="G20" s="314"/>
      <c r="H20" s="314"/>
      <c r="I20" s="314"/>
      <c r="J20" s="314"/>
      <c r="K20" s="314"/>
      <c r="L20" s="314"/>
      <c r="M20" s="314"/>
      <c r="N20" s="314"/>
      <c r="O20" s="314"/>
    </row>
    <row r="21" spans="2:15" s="61" customFormat="1" ht="12.75" customHeight="1" x14ac:dyDescent="0.25">
      <c r="B21" s="314" t="s">
        <v>576</v>
      </c>
      <c r="C21" s="314"/>
      <c r="D21" s="314"/>
      <c r="E21" s="314"/>
      <c r="F21" s="314"/>
      <c r="G21" s="314"/>
      <c r="H21" s="314"/>
      <c r="I21" s="314"/>
      <c r="J21" s="314"/>
      <c r="K21" s="314"/>
      <c r="L21" s="314"/>
      <c r="M21" s="314"/>
      <c r="N21" s="314"/>
      <c r="O21" s="314"/>
    </row>
    <row r="22" spans="2:15" ht="12.75" customHeight="1" x14ac:dyDescent="0.25">
      <c r="B22" s="314" t="s">
        <v>577</v>
      </c>
      <c r="C22" s="314"/>
      <c r="D22" s="314"/>
      <c r="E22" s="314"/>
      <c r="F22" s="314"/>
      <c r="G22" s="314"/>
      <c r="H22" s="314"/>
      <c r="I22" s="314"/>
      <c r="J22" s="314"/>
      <c r="K22" s="314"/>
      <c r="L22" s="314"/>
      <c r="M22" s="314"/>
      <c r="N22" s="314"/>
      <c r="O22" s="314"/>
    </row>
    <row r="23" spans="2:15" ht="12.75" customHeight="1" x14ac:dyDescent="0.25">
      <c r="B23" s="315" t="s">
        <v>573</v>
      </c>
      <c r="C23" s="314"/>
      <c r="D23" s="314"/>
      <c r="E23" s="314"/>
      <c r="F23" s="314"/>
      <c r="G23" s="314"/>
      <c r="H23" s="314"/>
      <c r="I23" s="314"/>
      <c r="J23" s="314"/>
      <c r="K23" s="314"/>
      <c r="L23" s="314"/>
      <c r="M23" s="314"/>
      <c r="N23" s="314"/>
      <c r="O23" s="314"/>
    </row>
    <row r="24" spans="2:15" x14ac:dyDescent="0.25">
      <c r="B24" s="314" t="s">
        <v>578</v>
      </c>
      <c r="C24" s="314"/>
      <c r="D24" s="314"/>
      <c r="E24" s="314"/>
      <c r="F24" s="314"/>
      <c r="G24" s="314"/>
      <c r="H24" s="314"/>
      <c r="I24" s="314"/>
      <c r="J24" s="314"/>
      <c r="K24" s="314"/>
      <c r="L24" s="314"/>
      <c r="M24" s="314"/>
      <c r="N24" s="314"/>
      <c r="O24" s="314"/>
    </row>
    <row r="25" spans="2:15" ht="12.75" customHeight="1" x14ac:dyDescent="0.25">
      <c r="B25" s="314"/>
      <c r="C25" s="314"/>
      <c r="D25" s="314"/>
      <c r="E25" s="314"/>
      <c r="F25" s="314"/>
      <c r="G25" s="314"/>
      <c r="H25" s="314"/>
      <c r="I25" s="314"/>
      <c r="J25" s="314"/>
      <c r="K25" s="314"/>
      <c r="L25" s="314"/>
      <c r="M25" s="314"/>
      <c r="N25" s="314"/>
      <c r="O25" s="314"/>
    </row>
    <row r="26" spans="2:15" ht="12.75" customHeight="1" x14ac:dyDescent="0.25">
      <c r="B26" s="60" t="s">
        <v>397</v>
      </c>
      <c r="C26" s="314"/>
      <c r="D26" s="314"/>
      <c r="E26" s="314"/>
      <c r="F26" s="314"/>
      <c r="G26" s="314"/>
      <c r="H26" s="314"/>
      <c r="I26" s="314"/>
      <c r="J26" s="314"/>
      <c r="K26" s="314"/>
      <c r="L26" s="314"/>
      <c r="M26" s="314"/>
      <c r="N26" s="314"/>
      <c r="O26" s="314"/>
    </row>
    <row r="27" spans="2:15" ht="12.75" customHeight="1" x14ac:dyDescent="0.25">
      <c r="B27" s="314" t="s">
        <v>566</v>
      </c>
      <c r="C27" s="314"/>
      <c r="D27" s="314"/>
      <c r="E27" s="314"/>
      <c r="F27" s="314"/>
      <c r="G27" s="314"/>
      <c r="H27" s="314"/>
      <c r="I27" s="314"/>
      <c r="J27" s="314"/>
      <c r="K27" s="314"/>
      <c r="L27" s="314"/>
      <c r="M27" s="314"/>
      <c r="N27" s="314"/>
      <c r="O27" s="314"/>
    </row>
    <row r="28" spans="2:15" ht="12.75" customHeight="1" x14ac:dyDescent="0.25">
      <c r="B28" s="314" t="s">
        <v>567</v>
      </c>
      <c r="C28" s="314"/>
      <c r="D28" s="314"/>
      <c r="E28" s="314"/>
      <c r="F28" s="314"/>
      <c r="G28" s="314"/>
      <c r="H28" s="314"/>
      <c r="I28" s="314"/>
      <c r="J28" s="314"/>
      <c r="K28" s="314"/>
      <c r="L28" s="314"/>
      <c r="M28" s="314"/>
      <c r="N28" s="314"/>
      <c r="O28" s="314"/>
    </row>
    <row r="29" spans="2:15" ht="12.75" customHeight="1" x14ac:dyDescent="0.25">
      <c r="B29" s="314" t="s">
        <v>568</v>
      </c>
      <c r="C29" s="314"/>
      <c r="D29" s="314"/>
      <c r="E29" s="314"/>
      <c r="F29" s="314"/>
      <c r="G29" s="314"/>
      <c r="H29" s="314"/>
      <c r="I29" s="314"/>
      <c r="J29" s="314"/>
      <c r="K29" s="314"/>
      <c r="L29" s="314"/>
      <c r="M29" s="314"/>
      <c r="N29" s="314"/>
      <c r="O29" s="314"/>
    </row>
    <row r="30" spans="2:15" ht="12.75" customHeight="1" x14ac:dyDescent="0.25">
      <c r="B30" s="314" t="s">
        <v>570</v>
      </c>
      <c r="C30" s="314"/>
      <c r="D30" s="314"/>
      <c r="E30" s="314"/>
      <c r="F30" s="314"/>
      <c r="G30" s="314"/>
      <c r="H30" s="314"/>
      <c r="I30" s="314"/>
      <c r="J30" s="314"/>
      <c r="K30" s="314"/>
      <c r="L30" s="314"/>
      <c r="M30" s="314"/>
      <c r="N30" s="314"/>
      <c r="O30" s="314"/>
    </row>
    <row r="31" spans="2:15" x14ac:dyDescent="0.25">
      <c r="B31" s="314" t="s">
        <v>574</v>
      </c>
      <c r="C31" s="314"/>
      <c r="D31" s="314"/>
      <c r="E31" s="314"/>
      <c r="F31" s="314"/>
      <c r="G31" s="314"/>
      <c r="H31" s="314"/>
      <c r="I31" s="314"/>
      <c r="J31" s="314"/>
      <c r="K31" s="314"/>
      <c r="L31" s="314"/>
      <c r="M31" s="314"/>
      <c r="N31" s="314"/>
      <c r="O31" s="314"/>
    </row>
    <row r="32" spans="2:15" x14ac:dyDescent="0.25">
      <c r="B32" s="314" t="s">
        <v>572</v>
      </c>
      <c r="C32" s="314"/>
      <c r="D32" s="314"/>
      <c r="E32" s="314"/>
      <c r="F32" s="314"/>
      <c r="G32" s="314"/>
      <c r="H32" s="314"/>
      <c r="I32" s="314"/>
      <c r="J32" s="314"/>
      <c r="K32" s="314"/>
      <c r="L32" s="314"/>
      <c r="M32" s="314"/>
      <c r="N32" s="314"/>
      <c r="O32" s="314"/>
    </row>
    <row r="33" spans="2:15" x14ac:dyDescent="0.25">
      <c r="B33" s="314"/>
    </row>
    <row r="34" spans="2:15" x14ac:dyDescent="0.25">
      <c r="B34" s="60" t="s">
        <v>414</v>
      </c>
    </row>
    <row r="35" spans="2:15" ht="45.75" customHeight="1" x14ac:dyDescent="0.25">
      <c r="B35" s="408" t="s">
        <v>500</v>
      </c>
      <c r="C35" s="408"/>
      <c r="D35" s="408"/>
      <c r="E35" s="408"/>
      <c r="F35" s="408"/>
      <c r="G35" s="408"/>
      <c r="H35" s="408"/>
      <c r="I35" s="408"/>
      <c r="J35" s="408"/>
      <c r="K35" s="408"/>
      <c r="L35" s="408"/>
      <c r="M35" s="408"/>
      <c r="N35" s="408"/>
      <c r="O35" s="408"/>
    </row>
  </sheetData>
  <sheetProtection password="CDF4" sheet="1" objects="1" scenarios="1"/>
  <mergeCells count="1">
    <mergeCell ref="B35:O35"/>
  </mergeCells>
  <phoneticPr fontId="4" type="noConversion"/>
  <pageMargins left="0.14000000000000001" right="3.937007874015748E-2" top="0.95" bottom="0.98425196850393704" header="0.51181102362204722" footer="0.51181102362204722"/>
  <pageSetup paperSize="9" scale="65"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70"/>
  <sheetViews>
    <sheetView showGridLines="0" zoomScaleNormal="100" workbookViewId="0">
      <pane ySplit="1" topLeftCell="A25" activePane="bottomLeft" state="frozen"/>
      <selection pane="bottomLeft" activeCell="D48" sqref="D48:P48"/>
    </sheetView>
  </sheetViews>
  <sheetFormatPr defaultColWidth="9.109375" defaultRowHeight="13.2" x14ac:dyDescent="0.25"/>
  <cols>
    <col min="1" max="1" width="9.109375" style="55"/>
    <col min="2" max="2" width="11.5546875" style="55" customWidth="1"/>
    <col min="3" max="3" width="11.33203125" style="55" customWidth="1"/>
    <col min="4" max="16384" width="9.109375" style="55"/>
  </cols>
  <sheetData>
    <row r="1" spans="1:16" ht="47.25" customHeight="1" x14ac:dyDescent="0.25">
      <c r="A1" s="28" t="s">
        <v>403</v>
      </c>
      <c r="B1" s="29" t="s">
        <v>406</v>
      </c>
      <c r="C1" s="29" t="s">
        <v>404</v>
      </c>
      <c r="D1" s="552" t="s">
        <v>405</v>
      </c>
      <c r="E1" s="553"/>
      <c r="F1" s="553"/>
      <c r="G1" s="553"/>
      <c r="H1" s="553"/>
      <c r="I1" s="553"/>
      <c r="J1" s="553"/>
      <c r="K1" s="553"/>
      <c r="L1" s="553"/>
      <c r="M1" s="553"/>
      <c r="N1" s="553"/>
      <c r="O1" s="553"/>
      <c r="P1" s="554"/>
    </row>
    <row r="2" spans="1:16" s="180" customFormat="1" x14ac:dyDescent="0.25">
      <c r="A2" s="182">
        <v>6</v>
      </c>
      <c r="B2" s="312">
        <v>40732</v>
      </c>
      <c r="C2" s="181">
        <v>40725</v>
      </c>
      <c r="D2" s="539" t="s">
        <v>47</v>
      </c>
      <c r="E2" s="540"/>
      <c r="F2" s="540"/>
      <c r="G2" s="540"/>
      <c r="H2" s="540"/>
      <c r="I2" s="540"/>
      <c r="J2" s="540"/>
      <c r="K2" s="540"/>
      <c r="L2" s="540"/>
      <c r="M2" s="540"/>
      <c r="N2" s="540"/>
      <c r="O2" s="540"/>
      <c r="P2" s="540"/>
    </row>
    <row r="3" spans="1:16" s="180" customFormat="1" x14ac:dyDescent="0.25">
      <c r="A3" s="182">
        <v>6.1</v>
      </c>
      <c r="B3" s="312">
        <v>40744</v>
      </c>
      <c r="C3" s="181"/>
      <c r="D3" s="539" t="s">
        <v>564</v>
      </c>
      <c r="E3" s="540"/>
      <c r="F3" s="540"/>
      <c r="G3" s="540"/>
      <c r="H3" s="540"/>
      <c r="I3" s="540"/>
      <c r="J3" s="540"/>
      <c r="K3" s="540"/>
      <c r="L3" s="540"/>
      <c r="M3" s="540"/>
      <c r="N3" s="540"/>
      <c r="O3" s="540"/>
      <c r="P3" s="540"/>
    </row>
    <row r="4" spans="1:16" s="180" customFormat="1" x14ac:dyDescent="0.25">
      <c r="A4" s="182">
        <v>6.2</v>
      </c>
      <c r="B4" s="312">
        <v>40794</v>
      </c>
      <c r="C4" s="181"/>
      <c r="D4" s="539" t="s">
        <v>565</v>
      </c>
      <c r="E4" s="540"/>
      <c r="F4" s="540"/>
      <c r="G4" s="540"/>
      <c r="H4" s="540"/>
      <c r="I4" s="540"/>
      <c r="J4" s="540"/>
      <c r="K4" s="540"/>
      <c r="L4" s="540"/>
      <c r="M4" s="540"/>
      <c r="N4" s="540"/>
      <c r="O4" s="540"/>
      <c r="P4" s="540"/>
    </row>
    <row r="5" spans="1:16" s="180" customFormat="1" ht="27" customHeight="1" x14ac:dyDescent="0.25">
      <c r="A5" s="182">
        <v>6.3</v>
      </c>
      <c r="B5" s="312">
        <v>40909</v>
      </c>
      <c r="C5" s="181"/>
      <c r="D5" s="539" t="s">
        <v>582</v>
      </c>
      <c r="E5" s="540"/>
      <c r="F5" s="540"/>
      <c r="G5" s="540"/>
      <c r="H5" s="540"/>
      <c r="I5" s="540"/>
      <c r="J5" s="540"/>
      <c r="K5" s="540"/>
      <c r="L5" s="540"/>
      <c r="M5" s="540"/>
      <c r="N5" s="540"/>
      <c r="O5" s="540"/>
      <c r="P5" s="540"/>
    </row>
    <row r="6" spans="1:16" s="180" customFormat="1" ht="29.25" customHeight="1" x14ac:dyDescent="0.25">
      <c r="A6" s="182">
        <v>6.4</v>
      </c>
      <c r="B6" s="312">
        <v>41000</v>
      </c>
      <c r="C6" s="181"/>
      <c r="D6" s="539" t="s">
        <v>584</v>
      </c>
      <c r="E6" s="540"/>
      <c r="F6" s="540"/>
      <c r="G6" s="540"/>
      <c r="H6" s="540"/>
      <c r="I6" s="540"/>
      <c r="J6" s="540"/>
      <c r="K6" s="540"/>
      <c r="L6" s="540"/>
      <c r="M6" s="540"/>
      <c r="N6" s="540"/>
      <c r="O6" s="540"/>
      <c r="P6" s="540"/>
    </row>
    <row r="7" spans="1:16" s="180" customFormat="1" x14ac:dyDescent="0.25">
      <c r="A7" s="182">
        <v>6.5</v>
      </c>
      <c r="B7" s="312">
        <v>41091</v>
      </c>
      <c r="C7" s="181"/>
      <c r="D7" s="539" t="s">
        <v>585</v>
      </c>
      <c r="E7" s="540"/>
      <c r="F7" s="540"/>
      <c r="G7" s="540"/>
      <c r="H7" s="540"/>
      <c r="I7" s="540"/>
      <c r="J7" s="540"/>
      <c r="K7" s="540"/>
      <c r="L7" s="540"/>
      <c r="M7" s="540"/>
      <c r="N7" s="540"/>
      <c r="O7" s="540"/>
      <c r="P7" s="540"/>
    </row>
    <row r="8" spans="1:16" s="180" customFormat="1" ht="45.75" customHeight="1" x14ac:dyDescent="0.25">
      <c r="A8" s="182">
        <v>6.6</v>
      </c>
      <c r="B8" s="312">
        <v>41183</v>
      </c>
      <c r="C8" s="181"/>
      <c r="D8" s="543" t="s">
        <v>587</v>
      </c>
      <c r="E8" s="540"/>
      <c r="F8" s="540"/>
      <c r="G8" s="540"/>
      <c r="H8" s="540"/>
      <c r="I8" s="540"/>
      <c r="J8" s="540"/>
      <c r="K8" s="540"/>
      <c r="L8" s="540"/>
      <c r="M8" s="540"/>
      <c r="N8" s="540"/>
      <c r="O8" s="540"/>
      <c r="P8" s="540"/>
    </row>
    <row r="9" spans="1:16" s="180" customFormat="1" ht="44.25" customHeight="1" x14ac:dyDescent="0.25">
      <c r="A9" s="182">
        <v>6.7</v>
      </c>
      <c r="B9" s="312">
        <v>41275</v>
      </c>
      <c r="C9" s="181"/>
      <c r="D9" s="543" t="s">
        <v>586</v>
      </c>
      <c r="E9" s="555"/>
      <c r="F9" s="555"/>
      <c r="G9" s="555"/>
      <c r="H9" s="555"/>
      <c r="I9" s="555"/>
      <c r="J9" s="555"/>
      <c r="K9" s="555"/>
      <c r="L9" s="555"/>
      <c r="M9" s="555"/>
      <c r="N9" s="555"/>
      <c r="O9" s="555"/>
      <c r="P9" s="555"/>
    </row>
    <row r="10" spans="1:16" s="180" customFormat="1" ht="27.75" customHeight="1" x14ac:dyDescent="0.25">
      <c r="A10" s="182">
        <v>6.8</v>
      </c>
      <c r="B10" s="312">
        <v>41365</v>
      </c>
      <c r="C10" s="181"/>
      <c r="D10" s="556" t="s">
        <v>588</v>
      </c>
      <c r="E10" s="540"/>
      <c r="F10" s="540"/>
      <c r="G10" s="540"/>
      <c r="H10" s="540"/>
      <c r="I10" s="540"/>
      <c r="J10" s="540"/>
      <c r="K10" s="540"/>
      <c r="L10" s="540"/>
      <c r="M10" s="540"/>
      <c r="N10" s="540"/>
      <c r="O10" s="540"/>
      <c r="P10" s="540"/>
    </row>
    <row r="11" spans="1:16" s="180" customFormat="1" ht="44.25" customHeight="1" x14ac:dyDescent="0.25">
      <c r="A11" s="182">
        <v>6.9</v>
      </c>
      <c r="B11" s="312">
        <v>41456</v>
      </c>
      <c r="C11" s="181"/>
      <c r="D11" s="556" t="s">
        <v>608</v>
      </c>
      <c r="E11" s="540"/>
      <c r="F11" s="540"/>
      <c r="G11" s="540"/>
      <c r="H11" s="540"/>
      <c r="I11" s="540"/>
      <c r="J11" s="540"/>
      <c r="K11" s="540"/>
      <c r="L11" s="540"/>
      <c r="M11" s="540"/>
      <c r="N11" s="540"/>
      <c r="O11" s="540"/>
      <c r="P11" s="540"/>
    </row>
    <row r="12" spans="1:16" s="180" customFormat="1" x14ac:dyDescent="0.25">
      <c r="A12" s="363" t="s">
        <v>609</v>
      </c>
      <c r="B12" s="364">
        <v>41548</v>
      </c>
      <c r="C12" s="365"/>
      <c r="D12" s="544" t="s">
        <v>612</v>
      </c>
      <c r="E12" s="545"/>
      <c r="F12" s="545"/>
      <c r="G12" s="545"/>
      <c r="H12" s="545"/>
      <c r="I12" s="545"/>
      <c r="J12" s="545"/>
      <c r="K12" s="545"/>
      <c r="L12" s="545"/>
      <c r="M12" s="545"/>
      <c r="N12" s="545"/>
      <c r="O12" s="545"/>
      <c r="P12" s="545"/>
    </row>
    <row r="13" spans="1:16" s="180" customFormat="1" x14ac:dyDescent="0.25">
      <c r="A13" s="182">
        <v>6.11</v>
      </c>
      <c r="B13" s="367">
        <v>41640</v>
      </c>
      <c r="C13" s="368"/>
      <c r="D13" s="557" t="s">
        <v>611</v>
      </c>
      <c r="E13" s="558"/>
      <c r="F13" s="558"/>
      <c r="G13" s="558"/>
      <c r="H13" s="558"/>
      <c r="I13" s="558"/>
      <c r="J13" s="558"/>
      <c r="K13" s="558"/>
      <c r="L13" s="558"/>
      <c r="M13" s="558"/>
      <c r="N13" s="558"/>
      <c r="O13" s="558"/>
      <c r="P13" s="558"/>
    </row>
    <row r="14" spans="1:16" s="180" customFormat="1" ht="27" customHeight="1" x14ac:dyDescent="0.25">
      <c r="A14" s="182">
        <v>6.12</v>
      </c>
      <c r="B14" s="369">
        <v>41758</v>
      </c>
      <c r="C14" s="370"/>
      <c r="D14" s="548" t="s">
        <v>613</v>
      </c>
      <c r="E14" s="549"/>
      <c r="F14" s="549"/>
      <c r="G14" s="549"/>
      <c r="H14" s="549"/>
      <c r="I14" s="549"/>
      <c r="J14" s="549"/>
      <c r="K14" s="549"/>
      <c r="L14" s="549"/>
      <c r="M14" s="549"/>
      <c r="N14" s="549"/>
      <c r="O14" s="549"/>
      <c r="P14" s="549"/>
    </row>
    <row r="15" spans="1:16" s="180" customFormat="1" ht="12.75" customHeight="1" x14ac:dyDescent="0.25">
      <c r="A15" s="182">
        <v>6.13</v>
      </c>
      <c r="B15" s="372">
        <v>41821</v>
      </c>
      <c r="C15" s="373"/>
      <c r="D15" s="546" t="s">
        <v>616</v>
      </c>
      <c r="E15" s="547"/>
      <c r="F15" s="547"/>
      <c r="G15" s="547"/>
      <c r="H15" s="547"/>
      <c r="I15" s="547"/>
      <c r="J15" s="547"/>
      <c r="K15" s="547"/>
      <c r="L15" s="547"/>
      <c r="M15" s="547"/>
      <c r="N15" s="547"/>
      <c r="O15" s="547"/>
      <c r="P15" s="547"/>
    </row>
    <row r="16" spans="1:16" s="180" customFormat="1" x14ac:dyDescent="0.25">
      <c r="A16" s="182">
        <v>6.14</v>
      </c>
      <c r="B16" s="312">
        <v>41913</v>
      </c>
      <c r="C16" s="181"/>
      <c r="D16" s="559" t="s">
        <v>617</v>
      </c>
      <c r="E16" s="560"/>
      <c r="F16" s="560"/>
      <c r="G16" s="560"/>
      <c r="H16" s="560"/>
      <c r="I16" s="560"/>
      <c r="J16" s="560"/>
      <c r="K16" s="560"/>
      <c r="L16" s="560"/>
      <c r="M16" s="560"/>
      <c r="N16" s="560"/>
      <c r="O16" s="560"/>
      <c r="P16" s="560"/>
    </row>
    <row r="17" spans="1:16" s="180" customFormat="1" x14ac:dyDescent="0.25">
      <c r="A17" s="182">
        <v>6.15</v>
      </c>
      <c r="B17" s="388">
        <v>42009</v>
      </c>
      <c r="C17" s="389"/>
      <c r="D17" s="541" t="s">
        <v>618</v>
      </c>
      <c r="E17" s="542"/>
      <c r="F17" s="542"/>
      <c r="G17" s="542"/>
      <c r="H17" s="542"/>
      <c r="I17" s="542"/>
      <c r="J17" s="542"/>
      <c r="K17" s="542"/>
      <c r="L17" s="542"/>
      <c r="M17" s="542"/>
      <c r="N17" s="542"/>
      <c r="O17" s="542"/>
      <c r="P17" s="542"/>
    </row>
    <row r="18" spans="1:16" s="180" customFormat="1" x14ac:dyDescent="0.25">
      <c r="A18" s="182">
        <v>6.16</v>
      </c>
      <c r="B18" s="312">
        <v>42089</v>
      </c>
      <c r="C18" s="181"/>
      <c r="D18" s="541" t="s">
        <v>619</v>
      </c>
      <c r="E18" s="542"/>
      <c r="F18" s="542"/>
      <c r="G18" s="542"/>
      <c r="H18" s="542"/>
      <c r="I18" s="542"/>
      <c r="J18" s="542"/>
      <c r="K18" s="542"/>
      <c r="L18" s="542"/>
      <c r="M18" s="542"/>
      <c r="N18" s="542"/>
      <c r="O18" s="542"/>
      <c r="P18" s="542"/>
    </row>
    <row r="19" spans="1:16" s="180" customFormat="1" x14ac:dyDescent="0.25">
      <c r="A19" s="182">
        <v>6.17</v>
      </c>
      <c r="B19" s="312">
        <v>42180</v>
      </c>
      <c r="C19" s="181"/>
      <c r="D19" s="541" t="s">
        <v>620</v>
      </c>
      <c r="E19" s="542"/>
      <c r="F19" s="542"/>
      <c r="G19" s="542"/>
      <c r="H19" s="542"/>
      <c r="I19" s="542"/>
      <c r="J19" s="542"/>
      <c r="K19" s="542"/>
      <c r="L19" s="542"/>
      <c r="M19" s="542"/>
      <c r="N19" s="542"/>
      <c r="O19" s="542"/>
      <c r="P19" s="542"/>
    </row>
    <row r="20" spans="1:16" s="180" customFormat="1" x14ac:dyDescent="0.25">
      <c r="A20" s="182">
        <v>6.18</v>
      </c>
      <c r="B20" s="312">
        <v>42276</v>
      </c>
      <c r="C20" s="181"/>
      <c r="D20" s="539" t="s">
        <v>621</v>
      </c>
      <c r="E20" s="540"/>
      <c r="F20" s="540"/>
      <c r="G20" s="540"/>
      <c r="H20" s="540"/>
      <c r="I20" s="540"/>
      <c r="J20" s="540"/>
      <c r="K20" s="540"/>
      <c r="L20" s="540"/>
      <c r="M20" s="540"/>
      <c r="N20" s="540"/>
      <c r="O20" s="540"/>
      <c r="P20" s="540"/>
    </row>
    <row r="21" spans="1:16" s="180" customFormat="1" x14ac:dyDescent="0.25">
      <c r="A21" s="182">
        <v>6.19</v>
      </c>
      <c r="B21" s="312">
        <v>42376</v>
      </c>
      <c r="C21" s="181"/>
      <c r="D21" s="541" t="s">
        <v>622</v>
      </c>
      <c r="E21" s="542"/>
      <c r="F21" s="542"/>
      <c r="G21" s="542"/>
      <c r="H21" s="542"/>
      <c r="I21" s="542"/>
      <c r="J21" s="542"/>
      <c r="K21" s="542"/>
      <c r="L21" s="542"/>
      <c r="M21" s="542"/>
      <c r="N21" s="542"/>
      <c r="O21" s="542"/>
      <c r="P21" s="542"/>
    </row>
    <row r="22" spans="1:16" s="180" customFormat="1" x14ac:dyDescent="0.25">
      <c r="A22" s="390" t="s">
        <v>623</v>
      </c>
      <c r="B22" s="312">
        <v>42465</v>
      </c>
      <c r="C22" s="181"/>
      <c r="D22" s="541" t="s">
        <v>624</v>
      </c>
      <c r="E22" s="542"/>
      <c r="F22" s="542"/>
      <c r="G22" s="542"/>
      <c r="H22" s="542"/>
      <c r="I22" s="542"/>
      <c r="J22" s="542"/>
      <c r="K22" s="542"/>
      <c r="L22" s="542"/>
      <c r="M22" s="542"/>
      <c r="N22" s="542"/>
      <c r="O22" s="542"/>
      <c r="P22" s="542"/>
    </row>
    <row r="23" spans="1:16" s="180" customFormat="1" x14ac:dyDescent="0.25">
      <c r="A23" s="182">
        <v>6.21</v>
      </c>
      <c r="B23" s="312">
        <v>42531</v>
      </c>
      <c r="C23" s="181"/>
      <c r="D23" s="541" t="s">
        <v>625</v>
      </c>
      <c r="E23" s="542"/>
      <c r="F23" s="542"/>
      <c r="G23" s="542"/>
      <c r="H23" s="542"/>
      <c r="I23" s="542"/>
      <c r="J23" s="542"/>
      <c r="K23" s="542"/>
      <c r="L23" s="542"/>
      <c r="M23" s="542"/>
      <c r="N23" s="542"/>
      <c r="O23" s="542"/>
      <c r="P23" s="542"/>
    </row>
    <row r="24" spans="1:16" s="180" customFormat="1" x14ac:dyDescent="0.25">
      <c r="A24" s="182">
        <v>6.22</v>
      </c>
      <c r="B24" s="312">
        <v>42621</v>
      </c>
      <c r="C24" s="181"/>
      <c r="D24" s="541" t="s">
        <v>626</v>
      </c>
      <c r="E24" s="542"/>
      <c r="F24" s="542"/>
      <c r="G24" s="542"/>
      <c r="H24" s="542"/>
      <c r="I24" s="542"/>
      <c r="J24" s="542"/>
      <c r="K24" s="542"/>
      <c r="L24" s="542"/>
      <c r="M24" s="542"/>
      <c r="N24" s="542"/>
      <c r="O24" s="542"/>
      <c r="P24" s="542"/>
    </row>
    <row r="25" spans="1:16" s="180" customFormat="1" x14ac:dyDescent="0.25">
      <c r="A25" s="182">
        <v>6.23</v>
      </c>
      <c r="B25" s="312">
        <v>42739</v>
      </c>
      <c r="C25" s="181"/>
      <c r="D25" s="541" t="s">
        <v>629</v>
      </c>
      <c r="E25" s="542"/>
      <c r="F25" s="542"/>
      <c r="G25" s="542"/>
      <c r="H25" s="542"/>
      <c r="I25" s="542"/>
      <c r="J25" s="542"/>
      <c r="K25" s="542"/>
      <c r="L25" s="542"/>
      <c r="M25" s="542"/>
      <c r="N25" s="542"/>
      <c r="O25" s="542"/>
      <c r="P25" s="542"/>
    </row>
    <row r="26" spans="1:16" s="180" customFormat="1" x14ac:dyDescent="0.25">
      <c r="A26" s="182">
        <v>6.24</v>
      </c>
      <c r="B26" s="312">
        <v>42823</v>
      </c>
      <c r="C26" s="181"/>
      <c r="D26" s="541" t="s">
        <v>630</v>
      </c>
      <c r="E26" s="542"/>
      <c r="F26" s="542"/>
      <c r="G26" s="542"/>
      <c r="H26" s="542"/>
      <c r="I26" s="542"/>
      <c r="J26" s="542"/>
      <c r="K26" s="542"/>
      <c r="L26" s="542"/>
      <c r="M26" s="542"/>
      <c r="N26" s="542"/>
      <c r="O26" s="542"/>
      <c r="P26" s="542"/>
    </row>
    <row r="27" spans="1:16" s="180" customFormat="1" x14ac:dyDescent="0.25">
      <c r="A27" s="182">
        <v>6.25</v>
      </c>
      <c r="B27" s="401">
        <v>42923</v>
      </c>
      <c r="C27" s="402"/>
      <c r="D27" s="537" t="s">
        <v>631</v>
      </c>
      <c r="E27" s="538"/>
      <c r="F27" s="538"/>
      <c r="G27" s="538"/>
      <c r="H27" s="538"/>
      <c r="I27" s="538"/>
      <c r="J27" s="538"/>
      <c r="K27" s="538"/>
      <c r="L27" s="538"/>
      <c r="M27" s="538"/>
      <c r="N27" s="538"/>
      <c r="O27" s="538"/>
      <c r="P27" s="538"/>
    </row>
    <row r="28" spans="1:16" s="180" customFormat="1" x14ac:dyDescent="0.25">
      <c r="A28" s="182">
        <v>6.26</v>
      </c>
      <c r="B28" s="401">
        <v>43003</v>
      </c>
      <c r="C28" s="402"/>
      <c r="D28" s="537" t="s">
        <v>632</v>
      </c>
      <c r="E28" s="538"/>
      <c r="F28" s="538"/>
      <c r="G28" s="538"/>
      <c r="H28" s="538"/>
      <c r="I28" s="538"/>
      <c r="J28" s="538"/>
      <c r="K28" s="538"/>
      <c r="L28" s="538"/>
      <c r="M28" s="538"/>
      <c r="N28" s="538"/>
      <c r="O28" s="538"/>
      <c r="P28" s="538"/>
    </row>
    <row r="29" spans="1:16" s="180" customFormat="1" x14ac:dyDescent="0.25">
      <c r="A29" s="182">
        <v>6.27</v>
      </c>
      <c r="B29" s="401">
        <v>43082</v>
      </c>
      <c r="C29" s="402"/>
      <c r="D29" s="551" t="s">
        <v>633</v>
      </c>
      <c r="E29" s="535"/>
      <c r="F29" s="535"/>
      <c r="G29" s="535"/>
      <c r="H29" s="535"/>
      <c r="I29" s="535"/>
      <c r="J29" s="535"/>
      <c r="K29" s="535"/>
      <c r="L29" s="535"/>
      <c r="M29" s="535"/>
      <c r="N29" s="535"/>
      <c r="O29" s="535"/>
      <c r="P29" s="536"/>
    </row>
    <row r="30" spans="1:16" s="180" customFormat="1" x14ac:dyDescent="0.25">
      <c r="A30" s="182">
        <v>6.28</v>
      </c>
      <c r="B30" s="312">
        <v>43179</v>
      </c>
      <c r="C30" s="181"/>
      <c r="D30" s="539" t="s">
        <v>634</v>
      </c>
      <c r="E30" s="540"/>
      <c r="F30" s="540"/>
      <c r="G30" s="540"/>
      <c r="H30" s="540"/>
      <c r="I30" s="540"/>
      <c r="J30" s="540"/>
      <c r="K30" s="540"/>
      <c r="L30" s="540"/>
      <c r="M30" s="540"/>
      <c r="N30" s="540"/>
      <c r="O30" s="540"/>
      <c r="P30" s="540"/>
    </row>
    <row r="31" spans="1:16" s="180" customFormat="1" x14ac:dyDescent="0.25">
      <c r="A31" s="182">
        <v>6.29</v>
      </c>
      <c r="B31" s="312">
        <v>43256</v>
      </c>
      <c r="C31" s="181"/>
      <c r="D31" s="534" t="s">
        <v>635</v>
      </c>
      <c r="E31" s="535"/>
      <c r="F31" s="535"/>
      <c r="G31" s="535"/>
      <c r="H31" s="535"/>
      <c r="I31" s="535"/>
      <c r="J31" s="535"/>
      <c r="K31" s="535"/>
      <c r="L31" s="535"/>
      <c r="M31" s="535"/>
      <c r="N31" s="535"/>
      <c r="O31" s="535"/>
      <c r="P31" s="536"/>
    </row>
    <row r="32" spans="1:16" s="180" customFormat="1" x14ac:dyDescent="0.25">
      <c r="A32" s="403" t="s">
        <v>636</v>
      </c>
      <c r="B32" s="312">
        <v>43368</v>
      </c>
      <c r="C32" s="181"/>
      <c r="D32" s="534" t="s">
        <v>637</v>
      </c>
      <c r="E32" s="535"/>
      <c r="F32" s="535"/>
      <c r="G32" s="535"/>
      <c r="H32" s="535"/>
      <c r="I32" s="535"/>
      <c r="J32" s="535"/>
      <c r="K32" s="535"/>
      <c r="L32" s="535"/>
      <c r="M32" s="535"/>
      <c r="N32" s="535"/>
      <c r="O32" s="535"/>
      <c r="P32" s="536"/>
    </row>
    <row r="33" spans="1:16" s="180" customFormat="1" x14ac:dyDescent="0.25">
      <c r="A33" s="182">
        <v>6.31</v>
      </c>
      <c r="B33" s="312">
        <v>43451</v>
      </c>
      <c r="C33" s="181"/>
      <c r="D33" s="550" t="s">
        <v>638</v>
      </c>
      <c r="E33" s="535"/>
      <c r="F33" s="535"/>
      <c r="G33" s="535"/>
      <c r="H33" s="535"/>
      <c r="I33" s="535"/>
      <c r="J33" s="535"/>
      <c r="K33" s="535"/>
      <c r="L33" s="535"/>
      <c r="M33" s="535"/>
      <c r="N33" s="535"/>
      <c r="O33" s="535"/>
      <c r="P33" s="536"/>
    </row>
    <row r="34" spans="1:16" x14ac:dyDescent="0.25">
      <c r="A34" s="182">
        <v>6.32</v>
      </c>
      <c r="B34" s="312">
        <v>43549</v>
      </c>
      <c r="C34" s="181"/>
      <c r="D34" s="550" t="s">
        <v>638</v>
      </c>
      <c r="E34" s="535"/>
      <c r="F34" s="535"/>
      <c r="G34" s="535"/>
      <c r="H34" s="535"/>
      <c r="I34" s="535"/>
      <c r="J34" s="535"/>
      <c r="K34" s="535"/>
      <c r="L34" s="535"/>
      <c r="M34" s="535"/>
      <c r="N34" s="535"/>
      <c r="O34" s="535"/>
      <c r="P34" s="536"/>
    </row>
    <row r="35" spans="1:16" x14ac:dyDescent="0.25">
      <c r="A35" s="182">
        <v>6.33</v>
      </c>
      <c r="B35" s="312">
        <v>43661</v>
      </c>
      <c r="C35" s="181"/>
      <c r="D35" s="550" t="s">
        <v>638</v>
      </c>
      <c r="E35" s="535"/>
      <c r="F35" s="535"/>
      <c r="G35" s="535"/>
      <c r="H35" s="535"/>
      <c r="I35" s="535"/>
      <c r="J35" s="535"/>
      <c r="K35" s="535"/>
      <c r="L35" s="535"/>
      <c r="M35" s="535"/>
      <c r="N35" s="535"/>
      <c r="O35" s="535"/>
      <c r="P35" s="536"/>
    </row>
    <row r="36" spans="1:16" x14ac:dyDescent="0.25">
      <c r="A36" s="182">
        <v>6.34</v>
      </c>
      <c r="B36" s="312">
        <v>44062</v>
      </c>
      <c r="C36" s="181"/>
      <c r="D36" s="550" t="s">
        <v>638</v>
      </c>
      <c r="E36" s="535"/>
      <c r="F36" s="535"/>
      <c r="G36" s="535"/>
      <c r="H36" s="535"/>
      <c r="I36" s="535"/>
      <c r="J36" s="535"/>
      <c r="K36" s="535"/>
      <c r="L36" s="535"/>
      <c r="M36" s="535"/>
      <c r="N36" s="535"/>
      <c r="O36" s="535"/>
      <c r="P36" s="536"/>
    </row>
    <row r="37" spans="1:16" x14ac:dyDescent="0.25">
      <c r="A37" s="182">
        <v>6.35</v>
      </c>
      <c r="B37" s="312">
        <v>44141</v>
      </c>
      <c r="C37" s="181"/>
      <c r="D37" s="550" t="s">
        <v>638</v>
      </c>
      <c r="E37" s="535"/>
      <c r="F37" s="535"/>
      <c r="G37" s="535"/>
      <c r="H37" s="535"/>
      <c r="I37" s="535"/>
      <c r="J37" s="535"/>
      <c r="K37" s="535"/>
      <c r="L37" s="535"/>
      <c r="M37" s="535"/>
      <c r="N37" s="535"/>
      <c r="O37" s="535"/>
      <c r="P37" s="536"/>
    </row>
    <row r="38" spans="1:16" x14ac:dyDescent="0.25">
      <c r="A38" s="182">
        <v>6.36</v>
      </c>
      <c r="B38" s="312">
        <v>44228</v>
      </c>
      <c r="C38" s="181"/>
      <c r="D38" s="534" t="s">
        <v>638</v>
      </c>
      <c r="E38" s="535"/>
      <c r="F38" s="535"/>
      <c r="G38" s="535"/>
      <c r="H38" s="535"/>
      <c r="I38" s="535"/>
      <c r="J38" s="535"/>
      <c r="K38" s="535"/>
      <c r="L38" s="535"/>
      <c r="M38" s="535"/>
      <c r="N38" s="535"/>
      <c r="O38" s="535"/>
      <c r="P38" s="536"/>
    </row>
    <row r="39" spans="1:16" x14ac:dyDescent="0.25">
      <c r="A39" s="182">
        <v>6.37</v>
      </c>
      <c r="B39" s="312">
        <v>44231</v>
      </c>
      <c r="C39" s="181"/>
      <c r="D39" s="534" t="s">
        <v>638</v>
      </c>
      <c r="E39" s="535"/>
      <c r="F39" s="535"/>
      <c r="G39" s="535"/>
      <c r="H39" s="535"/>
      <c r="I39" s="535"/>
      <c r="J39" s="535"/>
      <c r="K39" s="535"/>
      <c r="L39" s="535"/>
      <c r="M39" s="535"/>
      <c r="N39" s="535"/>
      <c r="O39" s="535"/>
      <c r="P39" s="536"/>
    </row>
    <row r="40" spans="1:16" x14ac:dyDescent="0.25">
      <c r="A40" s="182">
        <v>6.38</v>
      </c>
      <c r="B40" s="312">
        <v>44377</v>
      </c>
      <c r="C40" s="181"/>
      <c r="D40" s="534" t="s">
        <v>638</v>
      </c>
      <c r="E40" s="535"/>
      <c r="F40" s="535"/>
      <c r="G40" s="535"/>
      <c r="H40" s="535"/>
      <c r="I40" s="535"/>
      <c r="J40" s="535"/>
      <c r="K40" s="535"/>
      <c r="L40" s="535"/>
      <c r="M40" s="535"/>
      <c r="N40" s="535"/>
      <c r="O40" s="535"/>
      <c r="P40" s="536"/>
    </row>
    <row r="41" spans="1:16" x14ac:dyDescent="0.25">
      <c r="A41" s="182">
        <v>6.39</v>
      </c>
      <c r="B41" s="312">
        <v>44463</v>
      </c>
      <c r="C41" s="181"/>
      <c r="D41" s="534" t="s">
        <v>638</v>
      </c>
      <c r="E41" s="535"/>
      <c r="F41" s="535"/>
      <c r="G41" s="535"/>
      <c r="H41" s="535"/>
      <c r="I41" s="535"/>
      <c r="J41" s="535"/>
      <c r="K41" s="535"/>
      <c r="L41" s="535"/>
      <c r="M41" s="535"/>
      <c r="N41" s="535"/>
      <c r="O41" s="535"/>
      <c r="P41" s="536"/>
    </row>
    <row r="42" spans="1:16" x14ac:dyDescent="0.25">
      <c r="A42" s="182">
        <v>6.4</v>
      </c>
      <c r="B42" s="312">
        <v>44582</v>
      </c>
      <c r="C42" s="181"/>
      <c r="D42" s="534" t="s">
        <v>638</v>
      </c>
      <c r="E42" s="535"/>
      <c r="F42" s="535"/>
      <c r="G42" s="535"/>
      <c r="H42" s="535"/>
      <c r="I42" s="535"/>
      <c r="J42" s="535"/>
      <c r="K42" s="535"/>
      <c r="L42" s="535"/>
      <c r="M42" s="535"/>
      <c r="N42" s="535"/>
      <c r="O42" s="535"/>
      <c r="P42" s="536"/>
    </row>
    <row r="43" spans="1:16" x14ac:dyDescent="0.25">
      <c r="A43" s="182">
        <v>6.41</v>
      </c>
      <c r="B43" s="312">
        <v>44637</v>
      </c>
      <c r="C43" s="181"/>
      <c r="D43" s="534" t="s">
        <v>638</v>
      </c>
      <c r="E43" s="535"/>
      <c r="F43" s="535"/>
      <c r="G43" s="535"/>
      <c r="H43" s="535"/>
      <c r="I43" s="535"/>
      <c r="J43" s="535"/>
      <c r="K43" s="535"/>
      <c r="L43" s="535"/>
      <c r="M43" s="535"/>
      <c r="N43" s="535"/>
      <c r="O43" s="535"/>
      <c r="P43" s="536"/>
    </row>
    <row r="44" spans="1:16" x14ac:dyDescent="0.25">
      <c r="A44" s="182">
        <v>6.42</v>
      </c>
      <c r="B44" s="312">
        <v>44743</v>
      </c>
      <c r="C44" s="181"/>
      <c r="D44" s="534" t="s">
        <v>638</v>
      </c>
      <c r="E44" s="535"/>
      <c r="F44" s="535"/>
      <c r="G44" s="535"/>
      <c r="H44" s="535"/>
      <c r="I44" s="535"/>
      <c r="J44" s="535"/>
      <c r="K44" s="535"/>
      <c r="L44" s="535"/>
      <c r="M44" s="535"/>
      <c r="N44" s="535"/>
      <c r="O44" s="535"/>
      <c r="P44" s="536"/>
    </row>
    <row r="45" spans="1:16" x14ac:dyDescent="0.25">
      <c r="A45" s="182">
        <v>6.43</v>
      </c>
      <c r="B45" s="312">
        <v>44839</v>
      </c>
      <c r="C45" s="181"/>
      <c r="D45" s="534" t="s">
        <v>638</v>
      </c>
      <c r="E45" s="535"/>
      <c r="F45" s="535"/>
      <c r="G45" s="535"/>
      <c r="H45" s="535"/>
      <c r="I45" s="535"/>
      <c r="J45" s="535"/>
      <c r="K45" s="535"/>
      <c r="L45" s="535"/>
      <c r="M45" s="535"/>
      <c r="N45" s="535"/>
      <c r="O45" s="535"/>
      <c r="P45" s="536"/>
    </row>
    <row r="46" spans="1:16" x14ac:dyDescent="0.25">
      <c r="A46" s="182">
        <v>6.44</v>
      </c>
      <c r="B46" s="312">
        <v>44904</v>
      </c>
      <c r="C46" s="181"/>
      <c r="D46" s="534" t="s">
        <v>638</v>
      </c>
      <c r="E46" s="535"/>
      <c r="F46" s="535"/>
      <c r="G46" s="535"/>
      <c r="H46" s="535"/>
      <c r="I46" s="535"/>
      <c r="J46" s="535"/>
      <c r="K46" s="535"/>
      <c r="L46" s="535"/>
      <c r="M46" s="535"/>
      <c r="N46" s="535"/>
      <c r="O46" s="535"/>
      <c r="P46" s="536"/>
    </row>
    <row r="47" spans="1:16" x14ac:dyDescent="0.25">
      <c r="A47" s="182">
        <v>6.45</v>
      </c>
      <c r="B47" s="312">
        <v>44977</v>
      </c>
      <c r="C47" s="181"/>
      <c r="D47" s="534" t="s">
        <v>638</v>
      </c>
      <c r="E47" s="535"/>
      <c r="F47" s="535"/>
      <c r="G47" s="535"/>
      <c r="H47" s="535"/>
      <c r="I47" s="535"/>
      <c r="J47" s="535"/>
      <c r="K47" s="535"/>
      <c r="L47" s="535"/>
      <c r="M47" s="535"/>
      <c r="N47" s="535"/>
      <c r="O47" s="535"/>
      <c r="P47" s="536"/>
    </row>
    <row r="48" spans="1:16" x14ac:dyDescent="0.25">
      <c r="A48" s="182">
        <v>6.46</v>
      </c>
      <c r="B48" s="312">
        <v>45076</v>
      </c>
      <c r="C48" s="181"/>
      <c r="D48" s="534" t="s">
        <v>638</v>
      </c>
      <c r="E48" s="535"/>
      <c r="F48" s="535"/>
      <c r="G48" s="535"/>
      <c r="H48" s="535"/>
      <c r="I48" s="535"/>
      <c r="J48" s="535"/>
      <c r="K48" s="535"/>
      <c r="L48" s="535"/>
      <c r="M48" s="535"/>
      <c r="N48" s="535"/>
      <c r="O48" s="535"/>
      <c r="P48" s="536"/>
    </row>
    <row r="49" spans="1:16" x14ac:dyDescent="0.25">
      <c r="A49" s="182">
        <v>6.47</v>
      </c>
      <c r="B49" s="312">
        <v>45142</v>
      </c>
      <c r="C49" s="181"/>
      <c r="D49" s="534" t="s">
        <v>638</v>
      </c>
      <c r="E49" s="535"/>
      <c r="F49" s="535"/>
      <c r="G49" s="535"/>
      <c r="H49" s="535"/>
      <c r="I49" s="535"/>
      <c r="J49" s="535"/>
      <c r="K49" s="535"/>
      <c r="L49" s="535"/>
      <c r="M49" s="535"/>
      <c r="N49" s="535"/>
      <c r="O49" s="535"/>
      <c r="P49" s="536"/>
    </row>
    <row r="50" spans="1:16" x14ac:dyDescent="0.25">
      <c r="A50" s="182">
        <v>6.48</v>
      </c>
      <c r="B50" s="312">
        <v>45337</v>
      </c>
      <c r="C50" s="181"/>
      <c r="D50" s="534" t="s">
        <v>638</v>
      </c>
      <c r="E50" s="535"/>
      <c r="F50" s="535"/>
      <c r="G50" s="535"/>
      <c r="H50" s="535"/>
      <c r="I50" s="535"/>
      <c r="J50" s="535"/>
      <c r="K50" s="535"/>
      <c r="L50" s="535"/>
      <c r="M50" s="535"/>
      <c r="N50" s="535"/>
      <c r="O50" s="535"/>
      <c r="P50" s="536"/>
    </row>
    <row r="51" spans="1:16" x14ac:dyDescent="0.25">
      <c r="A51" s="182">
        <v>6.49</v>
      </c>
      <c r="B51" s="312">
        <v>45527</v>
      </c>
      <c r="C51" s="181"/>
      <c r="D51" s="534" t="s">
        <v>641</v>
      </c>
      <c r="E51" s="535"/>
      <c r="F51" s="535"/>
      <c r="G51" s="535"/>
      <c r="H51" s="535"/>
      <c r="I51" s="535"/>
      <c r="J51" s="535"/>
      <c r="K51" s="535"/>
      <c r="L51" s="535"/>
      <c r="M51" s="535"/>
      <c r="N51" s="535"/>
      <c r="O51" s="535"/>
      <c r="P51" s="536"/>
    </row>
    <row r="52" spans="1:16" x14ac:dyDescent="0.25">
      <c r="A52" s="182"/>
      <c r="B52" s="312"/>
      <c r="C52" s="181"/>
      <c r="D52" s="534"/>
      <c r="E52" s="535"/>
      <c r="F52" s="535"/>
      <c r="G52" s="535"/>
      <c r="H52" s="535"/>
      <c r="I52" s="535"/>
      <c r="J52" s="535"/>
      <c r="K52" s="535"/>
      <c r="L52" s="535"/>
      <c r="M52" s="535"/>
      <c r="N52" s="535"/>
      <c r="O52" s="535"/>
      <c r="P52" s="536"/>
    </row>
    <row r="53" spans="1:16" x14ac:dyDescent="0.25">
      <c r="A53" s="182"/>
      <c r="B53" s="312"/>
      <c r="C53" s="181"/>
      <c r="D53" s="534"/>
      <c r="E53" s="535"/>
      <c r="F53" s="535"/>
      <c r="G53" s="535"/>
      <c r="H53" s="535"/>
      <c r="I53" s="535"/>
      <c r="J53" s="535"/>
      <c r="K53" s="535"/>
      <c r="L53" s="535"/>
      <c r="M53" s="535"/>
      <c r="N53" s="535"/>
      <c r="O53" s="535"/>
      <c r="P53" s="536"/>
    </row>
    <row r="54" spans="1:16" x14ac:dyDescent="0.25">
      <c r="A54" s="182"/>
      <c r="B54" s="312"/>
      <c r="C54" s="181"/>
      <c r="D54" s="534"/>
      <c r="E54" s="535"/>
      <c r="F54" s="535"/>
      <c r="G54" s="535"/>
      <c r="H54" s="535"/>
      <c r="I54" s="535"/>
      <c r="J54" s="535"/>
      <c r="K54" s="535"/>
      <c r="L54" s="535"/>
      <c r="M54" s="535"/>
      <c r="N54" s="535"/>
      <c r="O54" s="535"/>
      <c r="P54" s="536"/>
    </row>
    <row r="55" spans="1:16" x14ac:dyDescent="0.25">
      <c r="A55" s="182"/>
      <c r="B55" s="312"/>
      <c r="C55" s="181"/>
      <c r="D55" s="534"/>
      <c r="E55" s="535"/>
      <c r="F55" s="535"/>
      <c r="G55" s="535"/>
      <c r="H55" s="535"/>
      <c r="I55" s="535"/>
      <c r="J55" s="535"/>
      <c r="K55" s="535"/>
      <c r="L55" s="535"/>
      <c r="M55" s="535"/>
      <c r="N55" s="535"/>
      <c r="O55" s="535"/>
      <c r="P55" s="536"/>
    </row>
    <row r="56" spans="1:16" x14ac:dyDescent="0.25">
      <c r="A56" s="182"/>
      <c r="B56" s="312"/>
      <c r="C56" s="181"/>
      <c r="D56" s="534"/>
      <c r="E56" s="535"/>
      <c r="F56" s="535"/>
      <c r="G56" s="535"/>
      <c r="H56" s="535"/>
      <c r="I56" s="535"/>
      <c r="J56" s="535"/>
      <c r="K56" s="535"/>
      <c r="L56" s="535"/>
      <c r="M56" s="535"/>
      <c r="N56" s="535"/>
      <c r="O56" s="535"/>
      <c r="P56" s="536"/>
    </row>
    <row r="57" spans="1:16" x14ac:dyDescent="0.25">
      <c r="A57" s="182"/>
      <c r="B57" s="312"/>
      <c r="C57" s="181"/>
      <c r="D57" s="534"/>
      <c r="E57" s="535"/>
      <c r="F57" s="535"/>
      <c r="G57" s="535"/>
      <c r="H57" s="535"/>
      <c r="I57" s="535"/>
      <c r="J57" s="535"/>
      <c r="K57" s="535"/>
      <c r="L57" s="535"/>
      <c r="M57" s="535"/>
      <c r="N57" s="535"/>
      <c r="O57" s="535"/>
      <c r="P57" s="536"/>
    </row>
    <row r="58" spans="1:16" x14ac:dyDescent="0.25">
      <c r="A58" s="182"/>
      <c r="B58" s="312"/>
      <c r="C58" s="181"/>
      <c r="D58" s="534"/>
      <c r="E58" s="535"/>
      <c r="F58" s="535"/>
      <c r="G58" s="535"/>
      <c r="H58" s="535"/>
      <c r="I58" s="535"/>
      <c r="J58" s="535"/>
      <c r="K58" s="535"/>
      <c r="L58" s="535"/>
      <c r="M58" s="535"/>
      <c r="N58" s="535"/>
      <c r="O58" s="535"/>
      <c r="P58" s="536"/>
    </row>
    <row r="70" spans="14:14" x14ac:dyDescent="0.25">
      <c r="N70" s="404" t="s">
        <v>37</v>
      </c>
    </row>
  </sheetData>
  <mergeCells count="58">
    <mergeCell ref="D50:P50"/>
    <mergeCell ref="D45:P45"/>
    <mergeCell ref="D46:P46"/>
    <mergeCell ref="D47:P47"/>
    <mergeCell ref="D48:P48"/>
    <mergeCell ref="D49:P49"/>
    <mergeCell ref="D43:P43"/>
    <mergeCell ref="D39:P39"/>
    <mergeCell ref="D40:P40"/>
    <mergeCell ref="D41:P41"/>
    <mergeCell ref="D34:P34"/>
    <mergeCell ref="D35:P35"/>
    <mergeCell ref="D36:P36"/>
    <mergeCell ref="D37:P37"/>
    <mergeCell ref="D38:P38"/>
    <mergeCell ref="D42:P42"/>
    <mergeCell ref="D1:P1"/>
    <mergeCell ref="D7:P7"/>
    <mergeCell ref="D24:P24"/>
    <mergeCell ref="D25:P25"/>
    <mergeCell ref="D9:P9"/>
    <mergeCell ref="D10:P10"/>
    <mergeCell ref="D11:P11"/>
    <mergeCell ref="D13:P13"/>
    <mergeCell ref="D22:P22"/>
    <mergeCell ref="D23:P23"/>
    <mergeCell ref="D17:P17"/>
    <mergeCell ref="D16:P16"/>
    <mergeCell ref="D20:P20"/>
    <mergeCell ref="D19:P19"/>
    <mergeCell ref="D33:P33"/>
    <mergeCell ref="D32:P32"/>
    <mergeCell ref="D31:P31"/>
    <mergeCell ref="D28:P28"/>
    <mergeCell ref="D29:P29"/>
    <mergeCell ref="D51:P51"/>
    <mergeCell ref="D44:P44"/>
    <mergeCell ref="D27:P27"/>
    <mergeCell ref="D30:P30"/>
    <mergeCell ref="D2:P2"/>
    <mergeCell ref="D3:P3"/>
    <mergeCell ref="D4:P4"/>
    <mergeCell ref="D5:P5"/>
    <mergeCell ref="D6:P6"/>
    <mergeCell ref="D26:P26"/>
    <mergeCell ref="D8:P8"/>
    <mergeCell ref="D12:P12"/>
    <mergeCell ref="D21:P21"/>
    <mergeCell ref="D15:P15"/>
    <mergeCell ref="D14:P14"/>
    <mergeCell ref="D18:P18"/>
    <mergeCell ref="D57:P57"/>
    <mergeCell ref="D58:P58"/>
    <mergeCell ref="D52:P52"/>
    <mergeCell ref="D53:P53"/>
    <mergeCell ref="D54:P54"/>
    <mergeCell ref="D55:P55"/>
    <mergeCell ref="D56:P56"/>
  </mergeCells>
  <phoneticPr fontId="4" type="noConversion"/>
  <pageMargins left="0.75" right="0.75" top="1" bottom="1" header="0.5" footer="0.5"/>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31"/>
  <sheetViews>
    <sheetView showGridLines="0" zoomScale="75" workbookViewId="0">
      <selection activeCell="N7" sqref="N7"/>
    </sheetView>
  </sheetViews>
  <sheetFormatPr defaultColWidth="9.109375" defaultRowHeight="13.8" x14ac:dyDescent="0.25"/>
  <cols>
    <col min="1" max="1" width="3.44140625" style="63" customWidth="1"/>
    <col min="2" max="2" width="7.88671875" style="63" customWidth="1"/>
    <col min="3" max="3" width="9.33203125" style="63" customWidth="1"/>
    <col min="4" max="4" width="10.5546875" style="63" customWidth="1"/>
    <col min="5" max="5" width="16" style="63" customWidth="1"/>
    <col min="6" max="6" width="18.88671875" style="63" customWidth="1"/>
    <col min="7" max="8" width="17.88671875" style="63" customWidth="1"/>
    <col min="9" max="10" width="16" style="63" customWidth="1"/>
    <col min="11" max="11" width="5.109375" style="63" customWidth="1"/>
    <col min="12" max="12" width="9.88671875" style="63" customWidth="1"/>
    <col min="13" max="13" width="10.109375" style="63" customWidth="1"/>
    <col min="14" max="16" width="16" style="63" customWidth="1"/>
    <col min="17" max="17" width="16.33203125" style="63" customWidth="1"/>
    <col min="18" max="18" width="11.33203125" style="63" customWidth="1"/>
    <col min="19" max="19" width="16.44140625" style="63" customWidth="1"/>
    <col min="20" max="20" width="11.33203125" style="63" customWidth="1"/>
    <col min="21" max="21" width="7" style="63" customWidth="1"/>
    <col min="22" max="22" width="8.109375" style="63" customWidth="1"/>
    <col min="23" max="23" width="5.88671875" style="63" customWidth="1"/>
    <col min="24" max="24" width="6.33203125" style="63" customWidth="1"/>
    <col min="25" max="26" width="9.109375" style="63" customWidth="1"/>
    <col min="27" max="27" width="17.6640625" style="63" customWidth="1"/>
    <col min="28" max="28" width="16.44140625" style="63" customWidth="1"/>
    <col min="29" max="16384" width="9.109375" style="63"/>
  </cols>
  <sheetData>
    <row r="1" spans="1:28" ht="15.6" x14ac:dyDescent="0.3">
      <c r="A1" s="62" t="s">
        <v>501</v>
      </c>
    </row>
    <row r="2" spans="1:28" ht="29.25" customHeight="1" x14ac:dyDescent="0.25">
      <c r="B2" s="387" t="str">
        <f>"COT "&amp;Welcome!B7</f>
        <v>COT Version 6.49</v>
      </c>
    </row>
    <row r="3" spans="1:28" x14ac:dyDescent="0.25">
      <c r="A3" s="285" t="s">
        <v>238</v>
      </c>
      <c r="B3" s="64" t="s">
        <v>387</v>
      </c>
      <c r="C3" s="64"/>
      <c r="K3" s="285" t="s">
        <v>231</v>
      </c>
      <c r="L3" s="64" t="s">
        <v>394</v>
      </c>
    </row>
    <row r="4" spans="1:28" ht="24.75" customHeight="1" x14ac:dyDescent="0.25">
      <c r="A4" s="72"/>
      <c r="B4" s="427" t="s">
        <v>243</v>
      </c>
      <c r="C4" s="428"/>
      <c r="D4" s="429"/>
      <c r="E4" s="427" t="s">
        <v>387</v>
      </c>
      <c r="F4" s="428"/>
      <c r="G4" s="428"/>
      <c r="H4" s="428"/>
      <c r="I4" s="428"/>
      <c r="J4" s="429"/>
      <c r="L4" s="234" t="s">
        <v>243</v>
      </c>
      <c r="M4" s="235"/>
      <c r="N4" s="22" t="s">
        <v>398</v>
      </c>
    </row>
    <row r="5" spans="1:28" ht="20.25" customHeight="1" x14ac:dyDescent="0.25">
      <c r="A5" s="72"/>
      <c r="B5" s="237" t="s">
        <v>390</v>
      </c>
      <c r="C5" s="238"/>
      <c r="D5" s="239"/>
      <c r="E5" s="417"/>
      <c r="F5" s="418"/>
      <c r="G5" s="418"/>
      <c r="H5" s="418"/>
      <c r="I5" s="418"/>
      <c r="J5" s="419"/>
      <c r="L5" s="409" t="s">
        <v>639</v>
      </c>
      <c r="M5" s="410"/>
      <c r="N5" s="405">
        <v>45627</v>
      </c>
    </row>
    <row r="6" spans="1:28" ht="20.25" customHeight="1" x14ac:dyDescent="0.25">
      <c r="A6" s="72"/>
      <c r="B6" s="240" t="s">
        <v>503</v>
      </c>
      <c r="C6" s="241"/>
      <c r="D6" s="242"/>
      <c r="E6" s="417"/>
      <c r="F6" s="418"/>
      <c r="G6" s="418"/>
      <c r="H6" s="418"/>
      <c r="I6" s="418"/>
      <c r="J6" s="419"/>
      <c r="L6" s="409" t="s">
        <v>640</v>
      </c>
      <c r="M6" s="410"/>
      <c r="N6" s="405">
        <v>45444</v>
      </c>
    </row>
    <row r="7" spans="1:28" ht="20.25" customHeight="1" x14ac:dyDescent="0.25">
      <c r="A7" s="72"/>
      <c r="B7" s="240" t="s">
        <v>504</v>
      </c>
      <c r="C7" s="241"/>
      <c r="D7" s="242"/>
      <c r="E7" s="422"/>
      <c r="F7" s="418"/>
      <c r="G7" s="418"/>
      <c r="H7" s="418"/>
      <c r="I7" s="418"/>
      <c r="J7" s="419"/>
      <c r="L7" s="411" t="s">
        <v>255</v>
      </c>
      <c r="M7" s="412"/>
      <c r="N7" s="406">
        <v>140.6</v>
      </c>
    </row>
    <row r="8" spans="1:28" ht="20.25" customHeight="1" x14ac:dyDescent="0.25">
      <c r="A8" s="72"/>
      <c r="B8" s="240" t="s">
        <v>388</v>
      </c>
      <c r="C8" s="241"/>
      <c r="D8" s="242"/>
      <c r="E8" s="417"/>
      <c r="F8" s="418"/>
      <c r="G8" s="418"/>
      <c r="H8" s="418"/>
      <c r="I8" s="418"/>
      <c r="J8" s="419"/>
      <c r="L8" s="413" t="s">
        <v>395</v>
      </c>
      <c r="M8" s="414"/>
      <c r="N8" s="407">
        <v>141.1</v>
      </c>
    </row>
    <row r="9" spans="1:28" ht="20.25" customHeight="1" x14ac:dyDescent="0.25">
      <c r="A9" s="72"/>
      <c r="B9" s="240" t="s">
        <v>389</v>
      </c>
      <c r="C9" s="241"/>
      <c r="D9" s="242"/>
      <c r="E9" s="417"/>
      <c r="F9" s="418"/>
      <c r="G9" s="418"/>
      <c r="H9" s="418"/>
      <c r="I9" s="418"/>
      <c r="J9" s="419"/>
      <c r="L9" s="409" t="s">
        <v>502</v>
      </c>
      <c r="M9" s="410"/>
      <c r="N9" s="236">
        <v>1</v>
      </c>
    </row>
    <row r="10" spans="1:28" ht="20.25" customHeight="1" x14ac:dyDescent="0.25">
      <c r="A10" s="72"/>
      <c r="B10" s="240" t="s">
        <v>392</v>
      </c>
      <c r="C10" s="241"/>
      <c r="D10" s="242"/>
      <c r="E10" s="422"/>
      <c r="F10" s="418"/>
      <c r="G10" s="418"/>
      <c r="H10" s="418"/>
      <c r="I10" s="418"/>
      <c r="J10" s="419"/>
      <c r="K10" s="65"/>
      <c r="L10" s="66"/>
    </row>
    <row r="11" spans="1:28" ht="19.5" customHeight="1" x14ac:dyDescent="0.25">
      <c r="A11" s="72"/>
      <c r="B11" s="240" t="s">
        <v>391</v>
      </c>
      <c r="C11" s="241"/>
      <c r="D11" s="242"/>
      <c r="E11" s="417"/>
      <c r="F11" s="418"/>
      <c r="G11" s="418"/>
      <c r="H11" s="418"/>
      <c r="I11" s="418"/>
      <c r="J11" s="419"/>
    </row>
    <row r="12" spans="1:28" x14ac:dyDescent="0.25">
      <c r="A12" s="72"/>
    </row>
    <row r="13" spans="1:28" s="65" customFormat="1" ht="17.25" customHeight="1" x14ac:dyDescent="0.25">
      <c r="A13" s="286" t="s">
        <v>232</v>
      </c>
      <c r="B13" s="64" t="s">
        <v>393</v>
      </c>
      <c r="C13" s="67"/>
      <c r="D13" s="68"/>
      <c r="E13" s="68"/>
      <c r="F13" s="69"/>
      <c r="G13" s="69"/>
      <c r="H13" s="69"/>
      <c r="I13" s="68"/>
      <c r="J13" s="69"/>
    </row>
    <row r="14" spans="1:28" s="65" customFormat="1" ht="34.5" customHeight="1" x14ac:dyDescent="0.25">
      <c r="B14" s="415" t="s">
        <v>393</v>
      </c>
      <c r="C14" s="425"/>
      <c r="D14" s="425"/>
      <c r="E14" s="426"/>
      <c r="F14" s="245" t="s">
        <v>510</v>
      </c>
      <c r="G14" s="246" t="s">
        <v>511</v>
      </c>
      <c r="H14" s="415" t="s">
        <v>540</v>
      </c>
      <c r="I14" s="416"/>
      <c r="J14" s="247" t="s">
        <v>29</v>
      </c>
      <c r="T14" s="70"/>
      <c r="AA14" s="246" t="s">
        <v>614</v>
      </c>
      <c r="AB14" s="246" t="s">
        <v>615</v>
      </c>
    </row>
    <row r="15" spans="1:28" s="65" customFormat="1" ht="15" customHeight="1" x14ac:dyDescent="0.25">
      <c r="B15" s="420" t="str">
        <f>+Sewer!A1</f>
        <v>SEWER</v>
      </c>
      <c r="C15" s="421"/>
      <c r="D15" s="421"/>
      <c r="E15" s="421"/>
      <c r="F15" s="248"/>
      <c r="G15" s="248"/>
      <c r="H15" s="374"/>
      <c r="I15" s="249"/>
      <c r="J15" s="250"/>
      <c r="T15" s="70"/>
      <c r="AA15" s="248"/>
      <c r="AB15" s="248"/>
    </row>
    <row r="16" spans="1:28" s="65" customFormat="1" ht="15" customHeight="1" x14ac:dyDescent="0.25">
      <c r="A16" s="68"/>
      <c r="B16" s="251"/>
      <c r="C16" s="252" t="str">
        <f>+Sewer!C31</f>
        <v>(Trunk sewers &amp; pump systems)</v>
      </c>
      <c r="D16" s="253"/>
      <c r="E16" s="252"/>
      <c r="F16" s="375">
        <f>+IF($G$29=0,0,'SPRP Max'!$B$71*Summary!G16/Summary!$G$29)</f>
        <v>0</v>
      </c>
      <c r="G16" s="375">
        <f>+Sewer!B31</f>
        <v>0</v>
      </c>
      <c r="H16" s="383">
        <f>IF(AB16=MAX($AB$16:$AB$28),AB16+MIN($F$29,$G$29)-$AB$29,AB16)</f>
        <v>0</v>
      </c>
      <c r="I16" s="254">
        <f>+Sewer!$C$33</f>
        <v>45627</v>
      </c>
      <c r="J16" s="255" t="s">
        <v>408</v>
      </c>
      <c r="T16" s="70"/>
      <c r="AA16" s="375">
        <f>+IF($G$29=0,0,MIN($F$29:$G$29)*G16/$G$29)</f>
        <v>0</v>
      </c>
      <c r="AB16" s="375">
        <f>ROUND(AA16,0)</f>
        <v>0</v>
      </c>
    </row>
    <row r="17" spans="1:28" s="65" customFormat="1" ht="15" customHeight="1" x14ac:dyDescent="0.25">
      <c r="A17" s="68"/>
      <c r="B17" s="243"/>
      <c r="C17" s="244" t="str">
        <f>+Sewer!C32</f>
        <v>(Treatment plants &amp; outfalls)</v>
      </c>
      <c r="D17" s="253"/>
      <c r="E17" s="244"/>
      <c r="F17" s="376">
        <f>+IF($G$29=0,0,'SPRP Max'!$B$71*Summary!G17/Summary!$G$29)</f>
        <v>0</v>
      </c>
      <c r="G17" s="376">
        <f>+Sewer!B32</f>
        <v>0</v>
      </c>
      <c r="H17" s="384">
        <f t="shared" ref="H17:H28" si="0">IF(AB17=MAX($AB$16:$AB$28),AB17+MIN($F$29,$G$29)-$AB$29,AB17)</f>
        <v>0</v>
      </c>
      <c r="I17" s="254">
        <f>+Sewer!$C$33</f>
        <v>45627</v>
      </c>
      <c r="J17" s="256" t="s">
        <v>409</v>
      </c>
      <c r="T17" s="70"/>
      <c r="AA17" s="376">
        <f>+IF($G$29=0,0,MIN($F$29:$G$29)*G17/$G$29)</f>
        <v>0</v>
      </c>
      <c r="AB17" s="376">
        <f t="shared" ref="AB17:AB28" si="1">ROUND(AA17,0)</f>
        <v>0</v>
      </c>
    </row>
    <row r="18" spans="1:28" s="65" customFormat="1" ht="15" customHeight="1" x14ac:dyDescent="0.25">
      <c r="A18" s="68"/>
      <c r="B18" s="420" t="str">
        <f>+Water!A1</f>
        <v>WATER SUPPLY</v>
      </c>
      <c r="C18" s="421"/>
      <c r="D18" s="421"/>
      <c r="E18" s="421"/>
      <c r="F18" s="377"/>
      <c r="G18" s="377"/>
      <c r="H18" s="385"/>
      <c r="I18" s="249"/>
      <c r="J18" s="257"/>
      <c r="K18" s="71"/>
      <c r="T18" s="70"/>
      <c r="AA18" s="377"/>
      <c r="AB18" s="377"/>
    </row>
    <row r="19" spans="1:28" ht="15" customHeight="1" x14ac:dyDescent="0.25">
      <c r="B19" s="258"/>
      <c r="C19" s="259" t="str">
        <f>+Water!C33</f>
        <v>(Source works)</v>
      </c>
      <c r="D19" s="259"/>
      <c r="E19" s="259"/>
      <c r="F19" s="375">
        <f>+IF($G$29=0,0,'SPRP Max'!$B$71*Summary!G19/Summary!$G$29)</f>
        <v>0</v>
      </c>
      <c r="G19" s="375">
        <f>+Water!B33</f>
        <v>0</v>
      </c>
      <c r="H19" s="383">
        <f t="shared" si="0"/>
        <v>0</v>
      </c>
      <c r="I19" s="260">
        <f>+Water!$C$37</f>
        <v>45627</v>
      </c>
      <c r="J19" s="255" t="s">
        <v>415</v>
      </c>
      <c r="K19" s="71"/>
      <c r="T19" s="72"/>
      <c r="V19" s="73"/>
      <c r="X19" s="73"/>
      <c r="Z19" s="73"/>
      <c r="AA19" s="375">
        <f t="shared" ref="AA19:AA24" si="2">+IF($G$29=0,0,MIN($F$29:$G$29)*G19/$G$29)</f>
        <v>0</v>
      </c>
      <c r="AB19" s="375">
        <f t="shared" si="1"/>
        <v>0</v>
      </c>
    </row>
    <row r="20" spans="1:28" ht="15" customHeight="1" x14ac:dyDescent="0.25">
      <c r="B20" s="258"/>
      <c r="C20" s="259" t="str">
        <f>+Water!C34</f>
        <v>(Reservoirs)</v>
      </c>
      <c r="D20" s="259"/>
      <c r="E20" s="259"/>
      <c r="F20" s="375">
        <f>+IF($G$29=0,0,'SPRP Max'!$B$71*Summary!G20/Summary!$G$29)</f>
        <v>0</v>
      </c>
      <c r="G20" s="375">
        <f>+Water!B34</f>
        <v>0</v>
      </c>
      <c r="H20" s="383">
        <f t="shared" si="0"/>
        <v>0</v>
      </c>
      <c r="I20" s="260">
        <f>+Water!$C$37</f>
        <v>45627</v>
      </c>
      <c r="J20" s="255" t="s">
        <v>410</v>
      </c>
      <c r="K20" s="71"/>
      <c r="T20" s="72"/>
      <c r="V20" s="73"/>
      <c r="X20" s="73"/>
      <c r="Z20" s="73"/>
      <c r="AA20" s="375">
        <f t="shared" si="2"/>
        <v>0</v>
      </c>
      <c r="AB20" s="375">
        <f t="shared" si="1"/>
        <v>0</v>
      </c>
    </row>
    <row r="21" spans="1:28" ht="15" customHeight="1" x14ac:dyDescent="0.25">
      <c r="B21" s="258"/>
      <c r="C21" s="259" t="str">
        <f>+Water!C35</f>
        <v>(Delivery mains)</v>
      </c>
      <c r="D21" s="259"/>
      <c r="E21" s="259"/>
      <c r="F21" s="375">
        <f>+IF($G$29=0,0,'SPRP Max'!$B$71*Summary!G21/Summary!$G$29)</f>
        <v>0</v>
      </c>
      <c r="G21" s="375">
        <f>+Water!B35</f>
        <v>0</v>
      </c>
      <c r="H21" s="383">
        <f t="shared" si="0"/>
        <v>0</v>
      </c>
      <c r="I21" s="260">
        <f>+Water!$C$37</f>
        <v>45627</v>
      </c>
      <c r="J21" s="255" t="s">
        <v>411</v>
      </c>
      <c r="K21" s="71"/>
      <c r="T21" s="72"/>
      <c r="V21" s="73"/>
      <c r="X21" s="73"/>
      <c r="Z21" s="73"/>
      <c r="AA21" s="375">
        <f t="shared" si="2"/>
        <v>0</v>
      </c>
      <c r="AB21" s="375">
        <f t="shared" si="1"/>
        <v>0</v>
      </c>
    </row>
    <row r="22" spans="1:28" ht="15" customHeight="1" x14ac:dyDescent="0.25">
      <c r="B22" s="261"/>
      <c r="C22" s="262" t="str">
        <f>+Water!C36</f>
        <v>(Distribution mains)</v>
      </c>
      <c r="D22" s="259"/>
      <c r="E22" s="262"/>
      <c r="F22" s="375">
        <f>+IF($G$29=0,0,'SPRP Max'!$B$71*Summary!G22/Summary!$G$29)</f>
        <v>0</v>
      </c>
      <c r="G22" s="375">
        <f>+Water!B36</f>
        <v>0</v>
      </c>
      <c r="H22" s="383">
        <f t="shared" si="0"/>
        <v>0</v>
      </c>
      <c r="I22" s="260">
        <f>+Water!$C$37</f>
        <v>45627</v>
      </c>
      <c r="J22" s="263" t="s">
        <v>411</v>
      </c>
      <c r="K22" s="71"/>
      <c r="T22" s="72"/>
      <c r="AA22" s="375">
        <f t="shared" si="2"/>
        <v>0</v>
      </c>
      <c r="AB22" s="375">
        <f t="shared" si="1"/>
        <v>0</v>
      </c>
    </row>
    <row r="23" spans="1:28" ht="15" customHeight="1" x14ac:dyDescent="0.25">
      <c r="B23" s="423" t="str">
        <f>+Park!A1</f>
        <v>PARK</v>
      </c>
      <c r="C23" s="424"/>
      <c r="D23" s="424"/>
      <c r="E23" s="424"/>
      <c r="F23" s="378">
        <f>+IF($G$29=0,0,'SPRP Max'!$B$71*Summary!G23/Summary!$G$29)</f>
        <v>0</v>
      </c>
      <c r="G23" s="378">
        <f>+Park!B16</f>
        <v>0</v>
      </c>
      <c r="H23" s="381">
        <f t="shared" si="0"/>
        <v>0</v>
      </c>
      <c r="I23" s="264">
        <f>+Park!$C$16</f>
        <v>45627</v>
      </c>
      <c r="J23" s="265" t="s">
        <v>407</v>
      </c>
      <c r="K23" s="71"/>
      <c r="T23" s="74"/>
      <c r="AA23" s="378">
        <f t="shared" si="2"/>
        <v>0</v>
      </c>
      <c r="AB23" s="378">
        <f t="shared" si="1"/>
        <v>0</v>
      </c>
    </row>
    <row r="24" spans="1:28" ht="15" customHeight="1" x14ac:dyDescent="0.25">
      <c r="B24" s="420" t="str">
        <f>+Pathways!A1</f>
        <v>TRANSPORT (PATHWAYS)</v>
      </c>
      <c r="C24" s="421"/>
      <c r="D24" s="421"/>
      <c r="E24" s="421"/>
      <c r="F24" s="378">
        <f>+IF($G$29=0,0,'SPRP Max'!$B$71*Summary!G24/Summary!$G$29)</f>
        <v>0</v>
      </c>
      <c r="G24" s="380">
        <f>+Pathways!B29</f>
        <v>0</v>
      </c>
      <c r="H24" s="386">
        <f t="shared" si="0"/>
        <v>0</v>
      </c>
      <c r="I24" s="266">
        <f>+Pathways!C$29</f>
        <v>45627</v>
      </c>
      <c r="J24" s="265" t="s">
        <v>412</v>
      </c>
      <c r="K24" s="71"/>
      <c r="AA24" s="378">
        <f t="shared" si="2"/>
        <v>0</v>
      </c>
      <c r="AB24" s="378">
        <f t="shared" si="1"/>
        <v>0</v>
      </c>
    </row>
    <row r="25" spans="1:28" ht="15" customHeight="1" x14ac:dyDescent="0.25">
      <c r="B25" s="420" t="str">
        <f>+Roads!$A$1</f>
        <v>TRANSPORT (ROADS)</v>
      </c>
      <c r="C25" s="421"/>
      <c r="D25" s="421"/>
      <c r="E25" s="421"/>
      <c r="F25" s="375"/>
      <c r="G25" s="380"/>
      <c r="H25" s="386">
        <f t="shared" si="0"/>
        <v>0</v>
      </c>
      <c r="I25" s="267"/>
      <c r="J25" s="268"/>
      <c r="K25" s="71"/>
      <c r="AA25" s="380"/>
      <c r="AB25" s="380">
        <f t="shared" si="1"/>
        <v>0</v>
      </c>
    </row>
    <row r="26" spans="1:28" ht="16.5" customHeight="1" x14ac:dyDescent="0.25">
      <c r="B26" s="269"/>
      <c r="C26" s="270" t="str">
        <f>+Roads!E24</f>
        <v>Works</v>
      </c>
      <c r="D26" s="271"/>
      <c r="E26" s="271"/>
      <c r="F26" s="375">
        <f>+IF($G$29=0,0,'SPRP Max'!$B$71*Summary!G26/Summary!$G$29)</f>
        <v>0</v>
      </c>
      <c r="G26" s="375">
        <f>+Roads!B29</f>
        <v>0</v>
      </c>
      <c r="H26" s="383">
        <f t="shared" si="0"/>
        <v>0</v>
      </c>
      <c r="I26" s="260">
        <f>+Roads!C$31</f>
        <v>45627</v>
      </c>
      <c r="J26" s="260" t="str">
        <f>+Roads!M24</f>
        <v/>
      </c>
      <c r="K26" s="71"/>
      <c r="AA26" s="375">
        <f>+IF($G$29=0,0,MIN($F$29:$G$29)*G26/$G$29)</f>
        <v>0</v>
      </c>
      <c r="AB26" s="375">
        <f t="shared" si="1"/>
        <v>0</v>
      </c>
    </row>
    <row r="27" spans="1:28" ht="16.5" customHeight="1" x14ac:dyDescent="0.25">
      <c r="B27" s="269"/>
      <c r="C27" s="259" t="str">
        <f>+Roads!E25</f>
        <v>Land</v>
      </c>
      <c r="D27" s="271"/>
      <c r="E27" s="271"/>
      <c r="F27" s="375">
        <f>+IF($G$29=0,0,'SPRP Max'!$B$71*Summary!G27/Summary!$G$29)</f>
        <v>0</v>
      </c>
      <c r="G27" s="375">
        <f>+Roads!B30</f>
        <v>0</v>
      </c>
      <c r="H27" s="383">
        <f t="shared" si="0"/>
        <v>0</v>
      </c>
      <c r="I27" s="260">
        <f>+Roads!C$31</f>
        <v>45627</v>
      </c>
      <c r="J27" s="260" t="str">
        <f>+Roads!M25</f>
        <v/>
      </c>
      <c r="K27" s="71"/>
      <c r="AA27" s="375">
        <f>+IF($G$29=0,0,MIN($F$29:$G$29)*G27/$G$29)</f>
        <v>0</v>
      </c>
      <c r="AB27" s="375">
        <f t="shared" si="1"/>
        <v>0</v>
      </c>
    </row>
    <row r="28" spans="1:28" ht="14.25" customHeight="1" x14ac:dyDescent="0.25">
      <c r="B28" s="423" t="str">
        <f>+'Storm Water'!A1</f>
        <v>STORMWATER</v>
      </c>
      <c r="C28" s="424"/>
      <c r="D28" s="424"/>
      <c r="E28" s="424"/>
      <c r="F28" s="378">
        <f>+IF($G$29=0,0,'SPRP Max'!$B$71*Summary!G28/Summary!$G$29)</f>
        <v>0</v>
      </c>
      <c r="G28" s="378">
        <f>+'Storm Water'!B26</f>
        <v>0</v>
      </c>
      <c r="H28" s="381">
        <f t="shared" si="0"/>
        <v>0</v>
      </c>
      <c r="I28" s="264">
        <f>+'Storm Water'!$C$26</f>
        <v>45627</v>
      </c>
      <c r="J28" s="265" t="s">
        <v>413</v>
      </c>
      <c r="K28" s="71"/>
      <c r="M28" s="66"/>
      <c r="N28" s="66"/>
      <c r="O28" s="66"/>
      <c r="P28" s="66"/>
      <c r="Q28" s="66"/>
      <c r="T28" s="72"/>
      <c r="V28" s="73"/>
      <c r="AA28" s="378">
        <f>+IF($G$29=0,0,MIN($F$29:$G$29)*G28/$G$29)</f>
        <v>0</v>
      </c>
      <c r="AB28" s="378">
        <f t="shared" si="1"/>
        <v>0</v>
      </c>
    </row>
    <row r="29" spans="1:28" ht="15" customHeight="1" x14ac:dyDescent="0.25">
      <c r="B29" s="272" t="s">
        <v>48</v>
      </c>
      <c r="C29" s="241"/>
      <c r="D29" s="241"/>
      <c r="E29" s="241"/>
      <c r="F29" s="379">
        <f>ROUND(SUM(F15:F28),0)</f>
        <v>0</v>
      </c>
      <c r="G29" s="379">
        <f>ROUND(SUM(G15:G28),0)</f>
        <v>0</v>
      </c>
      <c r="H29" s="382">
        <f>SUM(H16:H28)</f>
        <v>0</v>
      </c>
      <c r="I29" s="242"/>
      <c r="J29" s="265"/>
      <c r="M29" s="75"/>
      <c r="N29" s="75"/>
      <c r="O29" s="75"/>
      <c r="P29" s="75"/>
      <c r="Q29" s="75"/>
      <c r="T29" s="72"/>
      <c r="V29" s="73"/>
      <c r="AA29" s="379">
        <f>SUM(AA16:AA28)</f>
        <v>0</v>
      </c>
      <c r="AB29" s="379">
        <f>SUM(AB16:AB28)</f>
        <v>0</v>
      </c>
    </row>
    <row r="30" spans="1:28" x14ac:dyDescent="0.25">
      <c r="M30" s="76"/>
      <c r="N30" s="76"/>
      <c r="O30" s="76"/>
      <c r="P30" s="76"/>
      <c r="Q30" s="76"/>
      <c r="T30" s="72"/>
    </row>
    <row r="31" spans="1:28" x14ac:dyDescent="0.25">
      <c r="B31" s="77"/>
      <c r="T31" s="78"/>
    </row>
  </sheetData>
  <sheetProtection algorithmName="SHA-512" hashValue="dpQ7t2pWWmnHE1G3k/9MxhQm/fG3lOSUoG0degIolXUIiZ2QSnmnpYfuEl/kbFhmn4RdA5dfZyQW43Qp17JgZg==" saltValue="aWV6DwrU6cGCvABjZIStsw==" spinCount="100000" sheet="1" objects="1" scenarios="1"/>
  <mergeCells count="22">
    <mergeCell ref="E4:J4"/>
    <mergeCell ref="B4:D4"/>
    <mergeCell ref="E9:J9"/>
    <mergeCell ref="E10:J10"/>
    <mergeCell ref="E5:J5"/>
    <mergeCell ref="E6:J6"/>
    <mergeCell ref="B25:E25"/>
    <mergeCell ref="E7:J7"/>
    <mergeCell ref="B28:E28"/>
    <mergeCell ref="B15:E15"/>
    <mergeCell ref="B18:E18"/>
    <mergeCell ref="B14:E14"/>
    <mergeCell ref="B24:E24"/>
    <mergeCell ref="B23:E23"/>
    <mergeCell ref="L5:M5"/>
    <mergeCell ref="L7:M7"/>
    <mergeCell ref="L8:M8"/>
    <mergeCell ref="H14:I14"/>
    <mergeCell ref="E8:J8"/>
    <mergeCell ref="E11:J11"/>
    <mergeCell ref="L6:M6"/>
    <mergeCell ref="L9:M9"/>
  </mergeCells>
  <phoneticPr fontId="4" type="noConversion"/>
  <conditionalFormatting sqref="F15:H28">
    <cfRule type="cellIs" dxfId="2" priority="1" stopIfTrue="1" operator="lessThan">
      <formula>0</formula>
    </cfRule>
  </conditionalFormatting>
  <conditionalFormatting sqref="AA15:AB28">
    <cfRule type="cellIs" dxfId="1" priority="2" stopIfTrue="1" operator="lessThan">
      <formula>0</formula>
    </cfRule>
  </conditionalFormatting>
  <pageMargins left="0.14000000000000001" right="3.937007874015748E-2" top="0.95" bottom="0.98425196850393704" header="0.51181102362204722" footer="0.51181102362204722"/>
  <pageSetup paperSize="9" scale="91" orientation="landscape" blackAndWhite="1" r:id="rId1"/>
  <headerFooter alignWithMargins="0"/>
  <ignoredErrors>
    <ignoredError sqref="A3 K3 A13"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G144"/>
  <sheetViews>
    <sheetView showGridLines="0" zoomScale="75" workbookViewId="0">
      <selection activeCell="H14" sqref="H14"/>
    </sheetView>
  </sheetViews>
  <sheetFormatPr defaultColWidth="9.109375" defaultRowHeight="13.2" x14ac:dyDescent="0.25"/>
  <cols>
    <col min="1" max="1" width="5.5546875" style="55" customWidth="1"/>
    <col min="2" max="2" width="15.6640625" style="55" customWidth="1"/>
    <col min="3" max="3" width="13.6640625" style="55" customWidth="1"/>
    <col min="4" max="5" width="8.109375" style="55" customWidth="1"/>
    <col min="6" max="6" width="11.6640625" style="55" customWidth="1"/>
    <col min="7" max="7" width="14" style="55" customWidth="1"/>
    <col min="8" max="8" width="12.88671875" style="55" customWidth="1"/>
    <col min="9" max="9" width="14.33203125" style="55" customWidth="1"/>
    <col min="10" max="10" width="10.6640625" style="55" customWidth="1"/>
    <col min="11" max="11" width="10.109375" style="55" customWidth="1"/>
    <col min="12" max="12" width="9.109375" style="55"/>
    <col min="13" max="13" width="10.44140625" style="55" customWidth="1"/>
    <col min="14" max="14" width="8.44140625" style="55" customWidth="1"/>
    <col min="15" max="15" width="7.5546875" style="55" customWidth="1"/>
    <col min="16" max="16" width="10.5546875" style="55" customWidth="1"/>
    <col min="17" max="17" width="28.109375" style="55" customWidth="1"/>
    <col min="18" max="18" width="11.33203125" style="55" customWidth="1"/>
    <col min="19" max="28" width="9.109375" style="55"/>
    <col min="29" max="29" width="16.88671875" style="55" customWidth="1"/>
    <col min="30" max="31" width="9.109375" style="55"/>
    <col min="32" max="32" width="36.6640625" style="55" customWidth="1"/>
    <col min="33" max="16384" width="9.109375" style="55"/>
  </cols>
  <sheetData>
    <row r="1" spans="1:33" ht="15.6" x14ac:dyDescent="0.3">
      <c r="A1" s="62" t="s">
        <v>505</v>
      </c>
      <c r="N1" s="79"/>
    </row>
    <row r="2" spans="1:33" ht="61.5" customHeight="1" x14ac:dyDescent="0.25">
      <c r="E2" s="80"/>
      <c r="F2" s="80"/>
      <c r="G2" s="80"/>
      <c r="H2" s="80"/>
      <c r="I2" s="80"/>
      <c r="J2" s="80"/>
      <c r="K2" s="80"/>
    </row>
    <row r="3" spans="1:33" x14ac:dyDescent="0.25">
      <c r="A3" s="79">
        <v>1</v>
      </c>
      <c r="B3" s="81" t="s">
        <v>224</v>
      </c>
      <c r="AE3" s="82">
        <v>1</v>
      </c>
    </row>
    <row r="4" spans="1:33" x14ac:dyDescent="0.25">
      <c r="A4" s="79"/>
      <c r="B4" s="81"/>
      <c r="AE4" s="82"/>
    </row>
    <row r="5" spans="1:33" x14ac:dyDescent="0.25">
      <c r="A5" s="79">
        <v>2</v>
      </c>
      <c r="B5" s="81" t="s">
        <v>244</v>
      </c>
      <c r="AE5" s="82"/>
    </row>
    <row r="6" spans="1:33" x14ac:dyDescent="0.25">
      <c r="B6" s="450" t="s">
        <v>222</v>
      </c>
      <c r="C6" s="451"/>
      <c r="D6" s="449" t="s">
        <v>243</v>
      </c>
      <c r="E6" s="449"/>
      <c r="F6" s="449"/>
      <c r="G6" s="449"/>
      <c r="H6" s="436" t="s">
        <v>235</v>
      </c>
      <c r="I6" s="437"/>
      <c r="J6" s="438"/>
      <c r="K6" s="454" t="s">
        <v>251</v>
      </c>
      <c r="L6" s="436" t="s">
        <v>252</v>
      </c>
      <c r="M6" s="438"/>
      <c r="AE6" s="82"/>
    </row>
    <row r="7" spans="1:33" x14ac:dyDescent="0.25">
      <c r="B7" s="452"/>
      <c r="C7" s="453"/>
      <c r="D7" s="449"/>
      <c r="E7" s="449"/>
      <c r="F7" s="449"/>
      <c r="G7" s="449"/>
      <c r="H7" s="7" t="s">
        <v>331</v>
      </c>
      <c r="I7" s="7" t="s">
        <v>223</v>
      </c>
      <c r="J7" s="7" t="s">
        <v>395</v>
      </c>
      <c r="K7" s="455"/>
      <c r="L7" s="7" t="str">
        <f>+H7</f>
        <v>$/SU</v>
      </c>
      <c r="M7" s="7" t="s">
        <v>223</v>
      </c>
      <c r="AE7" s="82"/>
    </row>
    <row r="8" spans="1:33" x14ac:dyDescent="0.25">
      <c r="B8" s="456" t="s">
        <v>332</v>
      </c>
      <c r="C8" s="457"/>
      <c r="D8" s="15" t="s">
        <v>334</v>
      </c>
      <c r="E8" s="15"/>
      <c r="F8" s="15"/>
      <c r="G8" s="15"/>
      <c r="H8" s="187">
        <v>244.77</v>
      </c>
      <c r="I8" s="23" t="s">
        <v>399</v>
      </c>
      <c r="J8" s="21">
        <v>91.8</v>
      </c>
      <c r="K8" s="10">
        <f>+Summary!$N$8/Sewer!J8</f>
        <v>1.537037037037037</v>
      </c>
      <c r="L8" s="9">
        <f>+H8*K8</f>
        <v>376.22055555555556</v>
      </c>
      <c r="M8" s="23">
        <f>+Summary!N5</f>
        <v>45627</v>
      </c>
      <c r="AE8" s="82">
        <v>1</v>
      </c>
    </row>
    <row r="9" spans="1:33" x14ac:dyDescent="0.25">
      <c r="B9" s="458"/>
      <c r="C9" s="459"/>
      <c r="D9" s="11" t="s">
        <v>256</v>
      </c>
      <c r="E9" s="12"/>
      <c r="F9" s="12"/>
      <c r="G9" s="13"/>
      <c r="H9" s="188">
        <v>325.82</v>
      </c>
      <c r="I9" s="23" t="s">
        <v>399</v>
      </c>
      <c r="J9" s="21">
        <v>91.8</v>
      </c>
      <c r="K9" s="10">
        <f>+Summary!$N$8/Sewer!J9</f>
        <v>1.537037037037037</v>
      </c>
      <c r="L9" s="9">
        <f>+H9*K9</f>
        <v>500.79740740740738</v>
      </c>
      <c r="M9" s="23">
        <f>+M8</f>
        <v>45627</v>
      </c>
      <c r="AE9" s="82"/>
    </row>
    <row r="10" spans="1:33" x14ac:dyDescent="0.25">
      <c r="H10" s="84" t="s">
        <v>400</v>
      </c>
      <c r="I10" s="84"/>
      <c r="AE10" s="82"/>
    </row>
    <row r="12" spans="1:33" x14ac:dyDescent="0.25">
      <c r="A12" s="79">
        <v>3</v>
      </c>
      <c r="B12" s="81" t="s">
        <v>506</v>
      </c>
    </row>
    <row r="13" spans="1:33" x14ac:dyDescent="0.25">
      <c r="B13" s="3" t="s">
        <v>226</v>
      </c>
      <c r="C13" s="4"/>
      <c r="D13" s="4"/>
      <c r="E13" s="5"/>
      <c r="F13" s="3" t="s">
        <v>228</v>
      </c>
      <c r="G13" s="6"/>
      <c r="H13" s="7" t="s">
        <v>227</v>
      </c>
      <c r="I13" s="8" t="s">
        <v>330</v>
      </c>
      <c r="J13" s="7" t="s">
        <v>327</v>
      </c>
    </row>
    <row r="14" spans="1:33" ht="15" customHeight="1" x14ac:dyDescent="0.25">
      <c r="F14" s="447" t="str">
        <f>INDEX($AC$67:$AC$126,AE14)</f>
        <v xml:space="preserve"> </v>
      </c>
      <c r="G14" s="448"/>
      <c r="H14" s="48"/>
      <c r="I14" s="14" t="str">
        <f>+IF(F14="FPA"," ",INDEX($AD$67:$AD$126,AE14))</f>
        <v xml:space="preserve"> </v>
      </c>
      <c r="J14" s="1" t="str">
        <f>+IF(OR(I14=" ",H14=0),"",IF(I14="10 + 3/bed",10+H14*3,IF(I14="2.5 + 7.5/unit",2.5+7.5*H14,IF(I14="10 (MIN 20)",MAX(20,10*H14),IF(I14="15 + 1.25/150m²",15+1.25*ROUNDUP((H14-300)/150,0),IF(I14="10 + 10/100m²",10+10*ROUNDUP((H14-200)/100,0),IF(I14="30 + 2.5/150m²",30+2.5*ROUNDUP((H14-300)/150,0),H14*I14)))))))</f>
        <v/>
      </c>
      <c r="L14" s="96" t="s">
        <v>30</v>
      </c>
      <c r="AE14" s="82">
        <v>1</v>
      </c>
      <c r="AF14" s="198" t="str">
        <f>IF($AE$3=2,INDEX($B$67:$F$94,AE14,1),"Not ROL")</f>
        <v>Not ROL</v>
      </c>
      <c r="AG14" s="82">
        <f>+H14</f>
        <v>0</v>
      </c>
    </row>
    <row r="15" spans="1:33" ht="15" customHeight="1" x14ac:dyDescent="0.25">
      <c r="F15" s="447" t="str">
        <f>INDEX($AC$67:$AC$126,AE15)</f>
        <v xml:space="preserve"> </v>
      </c>
      <c r="G15" s="448"/>
      <c r="H15" s="48"/>
      <c r="I15" s="14" t="str">
        <f>+IF(F15="FPA"," ",INDEX($AD$67:$AD$126,AE15))</f>
        <v xml:space="preserve"> </v>
      </c>
      <c r="J15" s="1" t="str">
        <f>+IF(OR(I15=" ",H15=0),"",IF(I15="10 + 3/bed",10+H15*3,IF(I15="2.5 + 7.5/unit",2.5+7.5*H15,IF(I15="10 (MIN 20)",MAX(20,10*H15),IF(I15="15 + 1.25/150m²",15+1.25*ROUNDUP((H15-300)/150,0),IF(I15="10 + 10/100m²",10+10*ROUNDUP((H15-200)/100,0),IF(I15="30 + 2.5/150m²",30+2.5*ROUNDUP((H15-300)/150,0),H15*I15)))))))</f>
        <v/>
      </c>
      <c r="L15" s="55" t="s">
        <v>31</v>
      </c>
      <c r="AE15" s="82">
        <v>1</v>
      </c>
      <c r="AF15" s="198" t="str">
        <f>IF($AE$3=2,INDEX($B$67:$F$94,AE15,1),"Not ROL")</f>
        <v>Not ROL</v>
      </c>
      <c r="AG15" s="82">
        <f>+H15</f>
        <v>0</v>
      </c>
    </row>
    <row r="16" spans="1:33" ht="15" customHeight="1" x14ac:dyDescent="0.25">
      <c r="F16" s="447" t="str">
        <f>INDEX($AC$67:$AC$126,AE16)</f>
        <v xml:space="preserve"> </v>
      </c>
      <c r="G16" s="448"/>
      <c r="H16" s="48"/>
      <c r="I16" s="14" t="str">
        <f>+IF(F16="FPA"," ",INDEX($AD$67:$AD$126,AE16))</f>
        <v xml:space="preserve"> </v>
      </c>
      <c r="J16" s="1" t="str">
        <f>+IF(OR(I16=" ",H16=0),"",IF(I16="10 + 3/bed",10+H16*3,IF(I16="2.5 + 7.5/unit",2.5+7.5*H16,IF(I16="10 (MIN 20)",MAX(20,10*H16),IF(I16="15 + 1.25/150m²",15+1.25*ROUNDUP((H16-300)/150,0),IF(I16="10 + 10/100m²",10+10*ROUNDUP((H16-200)/100,0),IF(I16="30 + 2.5/150m²",30+2.5*ROUNDUP((H16-300)/150,0),H16*I16)))))))</f>
        <v/>
      </c>
      <c r="L16" s="55" t="s">
        <v>32</v>
      </c>
      <c r="AE16" s="82">
        <v>1</v>
      </c>
      <c r="AF16" s="198" t="str">
        <f>IF($AE$3=2,INDEX($B$67:$F$94,AE16,1),"Not ROL")</f>
        <v>Not ROL</v>
      </c>
      <c r="AG16" s="82">
        <f>+H16</f>
        <v>0</v>
      </c>
    </row>
    <row r="17" spans="1:33" ht="15" customHeight="1" x14ac:dyDescent="0.25">
      <c r="F17" s="447" t="str">
        <f>INDEX($AC$67:$AC$126,AE17)</f>
        <v xml:space="preserve"> </v>
      </c>
      <c r="G17" s="448"/>
      <c r="H17" s="48"/>
      <c r="I17" s="14" t="str">
        <f>+IF(F17="FPA"," ",INDEX($AD$67:$AD$126,AE17))</f>
        <v xml:space="preserve"> </v>
      </c>
      <c r="J17" s="1" t="str">
        <f>+IF(OR(I17=" ",H17=0),"",IF(I17="10 + 3/bed",10+H17*3,IF(I17="2.5 + 7.5/unit",2.5+7.5*H17,IF(I17="10 (MIN 20)",MAX(20,10*H17),IF(I17="15 + 1.25/150m²",15+1.25*ROUNDUP((H17-300)/150,0),IF(I17="10 + 10/100m²",10+10*ROUNDUP((H17-200)/100,0),IF(I17="30 + 2.5/150m²",30+2.5*ROUNDUP((H17-300)/150,0),H17*I17)))))))</f>
        <v/>
      </c>
      <c r="AE17" s="82">
        <v>1</v>
      </c>
      <c r="AF17" s="198" t="str">
        <f>IF($AE$3=2,INDEX($B$67:$F$94,AE17,1),"Not ROL")</f>
        <v>Not ROL</v>
      </c>
      <c r="AG17" s="82">
        <f>+H17</f>
        <v>0</v>
      </c>
    </row>
    <row r="18" spans="1:33" ht="15" customHeight="1" x14ac:dyDescent="0.25">
      <c r="F18" s="447" t="str">
        <f>INDEX($AC$67:$AC$126,AE18)</f>
        <v xml:space="preserve"> </v>
      </c>
      <c r="G18" s="448"/>
      <c r="H18" s="48"/>
      <c r="I18" s="14" t="str">
        <f>+IF(F18="FPA"," ",INDEX($AD$67:$AD$126,AE18))</f>
        <v xml:space="preserve"> </v>
      </c>
      <c r="J18" s="1" t="str">
        <f>+IF(OR(I18=" ",H18=0),"",IF(I18="10 + 3/bed",10+H18*3,IF(I18="2.5 + 7.5/unit",2.5+7.5*H18,IF(I18="10 (MIN 20)",MAX(20,10*H18),IF(I18="15 + 1.25/150m²",15+1.25*ROUNDUP((H18-300)/150,0),IF(I18="10 + 10/100m²",10+10*ROUNDUP((H18-200)/100,0),IF(I18="30 + 2.5/150m²",30+2.5*ROUNDUP((H18-300)/150,0),H18*I18)))))))</f>
        <v/>
      </c>
      <c r="AE18" s="82">
        <v>1</v>
      </c>
      <c r="AF18" s="198" t="str">
        <f>IF($AE$3=2,INDEX($B$67:$F$94,AE18,1),"Not ROL")</f>
        <v>Not ROL</v>
      </c>
      <c r="AG18" s="82">
        <f>+H18</f>
        <v>0</v>
      </c>
    </row>
    <row r="19" spans="1:33" x14ac:dyDescent="0.25">
      <c r="E19" s="85" t="str">
        <f>+IF(OR(F14="FPA",F17="FPA",F18="FPA")," Please summarise First Principles Assessment (FPA):","Do not use this line - First Principles Assessment only")</f>
        <v>Do not use this line - First Principles Assessment only</v>
      </c>
      <c r="F19" s="442"/>
      <c r="G19" s="443"/>
      <c r="H19" s="48"/>
      <c r="I19" s="98"/>
      <c r="J19" s="2">
        <f>+IF(I19=" ","",H19*I19)</f>
        <v>0</v>
      </c>
      <c r="K19" s="86"/>
    </row>
    <row r="20" spans="1:33" x14ac:dyDescent="0.25">
      <c r="I20" s="87" t="s">
        <v>230</v>
      </c>
      <c r="J20" s="16">
        <f>SUM(J14:J19)</f>
        <v>0</v>
      </c>
      <c r="K20" s="86"/>
    </row>
    <row r="21" spans="1:33" x14ac:dyDescent="0.25">
      <c r="K21" s="86"/>
    </row>
    <row r="22" spans="1:33" x14ac:dyDescent="0.25">
      <c r="A22" s="79">
        <v>4</v>
      </c>
      <c r="B22" s="81" t="s">
        <v>507</v>
      </c>
    </row>
    <row r="23" spans="1:33" x14ac:dyDescent="0.25">
      <c r="B23" s="3" t="s">
        <v>226</v>
      </c>
      <c r="C23" s="4"/>
      <c r="D23" s="4"/>
      <c r="E23" s="5"/>
      <c r="F23" s="3" t="s">
        <v>228</v>
      </c>
      <c r="G23" s="6"/>
      <c r="H23" s="7" t="s">
        <v>227</v>
      </c>
      <c r="I23" s="8" t="s">
        <v>330</v>
      </c>
      <c r="J23" s="7" t="s">
        <v>327</v>
      </c>
    </row>
    <row r="24" spans="1:33" ht="15.75" customHeight="1" x14ac:dyDescent="0.25">
      <c r="F24" s="447" t="str">
        <f>INDEX($AC$67:$AC$126,AE24)</f>
        <v xml:space="preserve"> </v>
      </c>
      <c r="G24" s="448"/>
      <c r="H24" s="48"/>
      <c r="I24" s="14" t="str">
        <f>+IF(F24="FPA"," ",INDEX($AD$67:$AD$126,AE24))</f>
        <v xml:space="preserve"> </v>
      </c>
      <c r="J24" s="1" t="str">
        <f>+IF(OR(I24=" ",H24=0),"",IF(I24="10 + 3/bed",10+H24*3,IF(I24="2.5 + 7.5/unit",2.5+7.5*H24,IF(I24="10 (MIN 20)",MAX(20,10*H24),IF(I24="15 + 1.25/150m²",15+1.25*ROUNDUP((H24-300)/150,0),IF(I24="10 + 10/100m²",10+10*ROUNDUP((H24-200)/100,0),IF(I24="30 + 2.5/150m²",30+2.5*ROUNDUP((H24-300)/150,0),H24*I24)))))))</f>
        <v/>
      </c>
      <c r="L24" s="96"/>
      <c r="AE24" s="82">
        <v>1</v>
      </c>
    </row>
    <row r="25" spans="1:33" ht="15.75" customHeight="1" x14ac:dyDescent="0.25">
      <c r="F25" s="447" t="str">
        <f>INDEX($AC$67:$AC$126,AE25)</f>
        <v xml:space="preserve"> </v>
      </c>
      <c r="G25" s="448"/>
      <c r="H25" s="48"/>
      <c r="I25" s="14" t="str">
        <f>+IF(F25="FPA"," ",INDEX($AD$67:$AD$126,AE25))</f>
        <v xml:space="preserve"> </v>
      </c>
      <c r="J25" s="1" t="str">
        <f>+IF(OR(I25=" ",H25=0),"",IF(I25="10 + 3/bed",10+H25*3,IF(I25="2.5 + 7.5/unit",2.5+7.5*H25,IF(I25="10 (MIN 20)",MAX(20,10*H25),IF(I25="15 + 1.25/150m²",15+1.25*ROUNDUP((H25-300)/150,0),IF(I25="10 + 10/100m²",10+10*ROUNDUP((H25-200)/100,0),IF(I25="30 + 2.5/150m²",30+2.5*ROUNDUP((H25-300)/150,0),H25*I25)))))))</f>
        <v/>
      </c>
      <c r="L25" s="96"/>
      <c r="AE25" s="82">
        <v>1</v>
      </c>
    </row>
    <row r="26" spans="1:33" ht="15.75" customHeight="1" x14ac:dyDescent="0.25">
      <c r="F26" s="447" t="str">
        <f>INDEX($AC$67:$AC$126,AE26)</f>
        <v xml:space="preserve"> </v>
      </c>
      <c r="G26" s="448"/>
      <c r="H26" s="48"/>
      <c r="I26" s="14" t="str">
        <f>+IF(F26="FPA"," ",INDEX($AD$67:$AD$126,AE26))</f>
        <v xml:space="preserve"> </v>
      </c>
      <c r="J26" s="1" t="str">
        <f>+IF(OR(I26=" ",H26=0),"",IF(I26="10 + 3/bed",10+H26*3,IF(I26="2.5 + 7.5/unit",2.5+7.5*H26,IF(I26="10 (MIN 20)",MAX(20,10*H26),IF(I26="15 + 1.25/150m²",15+1.25*ROUNDUP((H26-300)/150,0),IF(I26="10 + 10/100m²",10+10*ROUNDUP((H26-200)/100,0),IF(I26="30 + 2.5/150m²",30+2.5*ROUNDUP((H26-300)/150,0),H26*I26)))))))</f>
        <v/>
      </c>
      <c r="L26" s="96"/>
      <c r="AE26" s="82">
        <v>1</v>
      </c>
    </row>
    <row r="27" spans="1:33" ht="15.75" customHeight="1" x14ac:dyDescent="0.25">
      <c r="E27" s="85" t="str">
        <f>+IF(OR(F24="FPA",F25="FPA",F26="FPA")," Please summarise First Principles Assessment (FPA):","Do not use this line - First Principles Assessment only")</f>
        <v>Do not use this line - First Principles Assessment only</v>
      </c>
      <c r="F27" s="442"/>
      <c r="G27" s="443"/>
      <c r="H27" s="48"/>
      <c r="I27" s="98"/>
      <c r="J27" s="2">
        <f>+IF(I27=" ","",H27*I27)</f>
        <v>0</v>
      </c>
      <c r="K27" s="86"/>
    </row>
    <row r="28" spans="1:33" ht="15.75" customHeight="1" x14ac:dyDescent="0.25">
      <c r="I28" s="87" t="s">
        <v>230</v>
      </c>
      <c r="J28" s="16">
        <f>SUM(J24:J27)</f>
        <v>0</v>
      </c>
      <c r="K28" s="86"/>
    </row>
    <row r="29" spans="1:33" x14ac:dyDescent="0.25">
      <c r="K29" s="86"/>
    </row>
    <row r="30" spans="1:33" x14ac:dyDescent="0.25">
      <c r="A30" s="183">
        <v>5</v>
      </c>
      <c r="B30" s="81" t="s">
        <v>386</v>
      </c>
      <c r="C30" s="183"/>
      <c r="J30" s="81"/>
      <c r="M30" s="88"/>
    </row>
    <row r="31" spans="1:33" x14ac:dyDescent="0.25">
      <c r="A31" s="183"/>
      <c r="B31" s="273">
        <f>+IF(J20&gt;J28,L8*(J20-J28),0)</f>
        <v>0</v>
      </c>
      <c r="C31" s="274" t="s">
        <v>508</v>
      </c>
      <c r="J31" s="81"/>
      <c r="M31" s="93"/>
      <c r="N31" s="93"/>
    </row>
    <row r="32" spans="1:33" ht="15" x14ac:dyDescent="0.25">
      <c r="A32" s="183"/>
      <c r="B32" s="275">
        <f>+IF(J20&gt;J28,L9*(J20-J28),0)</f>
        <v>0</v>
      </c>
      <c r="C32" s="274" t="s">
        <v>509</v>
      </c>
      <c r="O32" s="94"/>
    </row>
    <row r="33" spans="1:14" x14ac:dyDescent="0.25">
      <c r="A33" s="183"/>
      <c r="B33" s="273">
        <f>SUM(B31:B32)</f>
        <v>0</v>
      </c>
      <c r="C33" s="283">
        <f>+M8</f>
        <v>45627</v>
      </c>
      <c r="N33" s="95"/>
    </row>
    <row r="34" spans="1:14" x14ac:dyDescent="0.25">
      <c r="B34" s="89"/>
      <c r="C34" s="89"/>
    </row>
    <row r="35" spans="1:14" x14ac:dyDescent="0.25">
      <c r="B35" s="89"/>
      <c r="C35" s="89"/>
    </row>
    <row r="57" spans="2:5" x14ac:dyDescent="0.25">
      <c r="B57" s="96" t="s">
        <v>236</v>
      </c>
    </row>
    <row r="59" spans="2:5" x14ac:dyDescent="0.25">
      <c r="B59" s="444" t="s">
        <v>224</v>
      </c>
      <c r="C59" s="445"/>
      <c r="D59" s="445"/>
      <c r="E59" s="446"/>
    </row>
    <row r="60" spans="2:5" x14ac:dyDescent="0.25">
      <c r="B60" s="17" t="s">
        <v>229</v>
      </c>
      <c r="C60" s="18"/>
      <c r="D60" s="18"/>
      <c r="E60" s="19"/>
    </row>
    <row r="61" spans="2:5" x14ac:dyDescent="0.25">
      <c r="B61" s="103" t="s">
        <v>225</v>
      </c>
      <c r="C61" s="104"/>
      <c r="D61" s="104"/>
      <c r="E61" s="105"/>
    </row>
    <row r="62" spans="2:5" x14ac:dyDescent="0.25">
      <c r="B62" s="45" t="s">
        <v>381</v>
      </c>
      <c r="C62" s="106"/>
      <c r="D62" s="106"/>
      <c r="E62" s="107"/>
    </row>
    <row r="65" spans="2:30" ht="12.75" customHeight="1" x14ac:dyDescent="0.25">
      <c r="B65" s="436" t="s">
        <v>249</v>
      </c>
      <c r="C65" s="437"/>
      <c r="D65" s="437"/>
      <c r="E65" s="437"/>
      <c r="F65" s="438"/>
      <c r="M65" s="97"/>
      <c r="N65" s="439" t="s">
        <v>250</v>
      </c>
      <c r="O65" s="440"/>
      <c r="P65" s="440"/>
      <c r="Q65" s="440"/>
      <c r="R65" s="441"/>
      <c r="Z65" s="436" t="s">
        <v>237</v>
      </c>
      <c r="AA65" s="437"/>
      <c r="AB65" s="437"/>
      <c r="AC65" s="437"/>
      <c r="AD65" s="438"/>
    </row>
    <row r="66" spans="2:30" x14ac:dyDescent="0.25">
      <c r="B66" s="430" t="s">
        <v>243</v>
      </c>
      <c r="C66" s="431"/>
      <c r="D66" s="432"/>
      <c r="E66" s="42" t="s">
        <v>211</v>
      </c>
      <c r="F66" s="49" t="s">
        <v>257</v>
      </c>
      <c r="N66" s="433" t="s">
        <v>278</v>
      </c>
      <c r="O66" s="434"/>
      <c r="P66" s="435"/>
      <c r="Q66" s="100" t="s">
        <v>211</v>
      </c>
      <c r="R66" s="43" t="s">
        <v>257</v>
      </c>
      <c r="Z66" s="189" t="str">
        <f>IF($AE$3=2,B66,IF($AE$3=1,"",N66))</f>
        <v/>
      </c>
      <c r="AA66" s="190"/>
      <c r="AB66" s="191"/>
      <c r="AC66" s="189" t="str">
        <f>IF($AE$3=2,E66,IF($AE$3=1,"",Q66))</f>
        <v/>
      </c>
      <c r="AD66" s="192" t="str">
        <f>IF($AE$3=2,F66,IF($AE$3=1,"",R66))</f>
        <v/>
      </c>
    </row>
    <row r="67" spans="2:30" x14ac:dyDescent="0.25">
      <c r="B67" s="17"/>
      <c r="C67" s="18"/>
      <c r="D67" s="18"/>
      <c r="E67" s="112"/>
      <c r="F67" s="109"/>
      <c r="N67" s="17" t="s">
        <v>229</v>
      </c>
      <c r="O67" s="18"/>
      <c r="P67" s="18"/>
      <c r="Q67" s="109" t="s">
        <v>229</v>
      </c>
      <c r="R67" s="115" t="s">
        <v>229</v>
      </c>
      <c r="Z67" s="116" t="s">
        <v>229</v>
      </c>
      <c r="AA67" s="117"/>
      <c r="AB67" s="118"/>
      <c r="AC67" s="119" t="s">
        <v>229</v>
      </c>
      <c r="AD67" s="120" t="s">
        <v>229</v>
      </c>
    </row>
    <row r="68" spans="2:30" x14ac:dyDescent="0.25">
      <c r="B68" s="103" t="s">
        <v>190</v>
      </c>
      <c r="C68" s="104"/>
      <c r="D68" s="104"/>
      <c r="E68" s="113" t="s">
        <v>212</v>
      </c>
      <c r="F68" s="110">
        <f>10*(1-0.29)</f>
        <v>7.1</v>
      </c>
      <c r="N68" s="103" t="s">
        <v>307</v>
      </c>
      <c r="O68" s="104"/>
      <c r="P68" s="104"/>
      <c r="Q68" s="110" t="s">
        <v>306</v>
      </c>
      <c r="R68" s="110" t="s">
        <v>308</v>
      </c>
      <c r="Z68" s="121" t="str">
        <f>IF($AE$3=2,B68,IF($AE$3=1,"",N68))</f>
        <v/>
      </c>
      <c r="AA68" s="122"/>
      <c r="AB68" s="123"/>
      <c r="AC68" s="121" t="str">
        <f>IF($AE$3=2,E68,IF($AE$3=1,"",Q68))</f>
        <v/>
      </c>
      <c r="AD68" s="140" t="str">
        <f>IF($AE$3=2,F68,IF($AE$3=1,"",R68))</f>
        <v/>
      </c>
    </row>
    <row r="69" spans="2:30" x14ac:dyDescent="0.25">
      <c r="B69" s="103" t="s">
        <v>191</v>
      </c>
      <c r="C69" s="104"/>
      <c r="D69" s="104"/>
      <c r="E69" s="113" t="s">
        <v>212</v>
      </c>
      <c r="F69" s="110">
        <f>10*(1-0.14)</f>
        <v>8.6</v>
      </c>
      <c r="N69" s="103" t="s">
        <v>279</v>
      </c>
      <c r="O69" s="104"/>
      <c r="P69" s="104"/>
      <c r="Q69" s="110" t="s">
        <v>214</v>
      </c>
      <c r="R69" s="110"/>
      <c r="Z69" s="121" t="str">
        <f t="shared" ref="Z69:Z124" si="0">IF($AE$3=2,B69,IF($AE$3=1,"",N69))</f>
        <v/>
      </c>
      <c r="AA69" s="122"/>
      <c r="AB69" s="123"/>
      <c r="AC69" s="121" t="str">
        <f t="shared" ref="AC69:AC124" si="1">IF($AE$3=2,E69,IF($AE$3=1,"",Q69))</f>
        <v/>
      </c>
      <c r="AD69" s="140" t="str">
        <f t="shared" ref="AD69:AD124" si="2">IF($AE$3=2,F69,IF($AE$3=1,"",R69))</f>
        <v/>
      </c>
    </row>
    <row r="70" spans="2:30" x14ac:dyDescent="0.25">
      <c r="B70" s="103" t="s">
        <v>192</v>
      </c>
      <c r="C70" s="104"/>
      <c r="D70" s="104"/>
      <c r="E70" s="113" t="s">
        <v>212</v>
      </c>
      <c r="F70" s="110">
        <f>10*(1-0.07)</f>
        <v>9.2999999999999989</v>
      </c>
      <c r="N70" s="103" t="s">
        <v>280</v>
      </c>
      <c r="O70" s="104"/>
      <c r="P70" s="104"/>
      <c r="Q70" s="131" t="s">
        <v>421</v>
      </c>
      <c r="R70" s="110">
        <v>10</v>
      </c>
      <c r="Z70" s="121" t="str">
        <f t="shared" si="0"/>
        <v/>
      </c>
      <c r="AA70" s="122"/>
      <c r="AB70" s="123"/>
      <c r="AC70" s="121" t="str">
        <f t="shared" si="1"/>
        <v/>
      </c>
      <c r="AD70" s="140" t="str">
        <f t="shared" si="2"/>
        <v/>
      </c>
    </row>
    <row r="71" spans="2:30" x14ac:dyDescent="0.25">
      <c r="B71" s="103" t="s">
        <v>193</v>
      </c>
      <c r="C71" s="104"/>
      <c r="D71" s="104"/>
      <c r="E71" s="113" t="s">
        <v>212</v>
      </c>
      <c r="F71" s="110">
        <v>10</v>
      </c>
      <c r="N71" s="103" t="s">
        <v>281</v>
      </c>
      <c r="O71" s="104"/>
      <c r="P71" s="104"/>
      <c r="Q71" s="110" t="s">
        <v>214</v>
      </c>
      <c r="R71" s="110"/>
      <c r="Z71" s="121" t="str">
        <f t="shared" si="0"/>
        <v/>
      </c>
      <c r="AA71" s="122"/>
      <c r="AB71" s="123"/>
      <c r="AC71" s="121" t="str">
        <f t="shared" si="1"/>
        <v/>
      </c>
      <c r="AD71" s="140" t="str">
        <f t="shared" si="2"/>
        <v/>
      </c>
    </row>
    <row r="72" spans="2:30" x14ac:dyDescent="0.25">
      <c r="B72" s="103" t="s">
        <v>194</v>
      </c>
      <c r="C72" s="104"/>
      <c r="D72" s="104"/>
      <c r="E72" s="113" t="s">
        <v>212</v>
      </c>
      <c r="F72" s="110">
        <f>28*(1-0.29)</f>
        <v>19.88</v>
      </c>
      <c r="N72" s="103" t="s">
        <v>312</v>
      </c>
      <c r="O72" s="104"/>
      <c r="P72" s="104"/>
      <c r="Q72" s="110" t="s">
        <v>311</v>
      </c>
      <c r="R72" s="110">
        <v>10</v>
      </c>
      <c r="Z72" s="121" t="str">
        <f t="shared" si="0"/>
        <v/>
      </c>
      <c r="AA72" s="122"/>
      <c r="AB72" s="123"/>
      <c r="AC72" s="121" t="str">
        <f t="shared" si="1"/>
        <v/>
      </c>
      <c r="AD72" s="140" t="str">
        <f t="shared" si="2"/>
        <v/>
      </c>
    </row>
    <row r="73" spans="2:30" x14ac:dyDescent="0.25">
      <c r="B73" s="103" t="s">
        <v>195</v>
      </c>
      <c r="C73" s="104"/>
      <c r="D73" s="104"/>
      <c r="E73" s="113" t="s">
        <v>212</v>
      </c>
      <c r="F73" s="110">
        <f>28*(1-0.14)</f>
        <v>24.08</v>
      </c>
      <c r="N73" s="103" t="s">
        <v>310</v>
      </c>
      <c r="O73" s="104"/>
      <c r="P73" s="104"/>
      <c r="Q73" s="110" t="s">
        <v>311</v>
      </c>
      <c r="R73" s="110">
        <v>15</v>
      </c>
      <c r="Z73" s="121" t="str">
        <f t="shared" si="0"/>
        <v/>
      </c>
      <c r="AA73" s="122"/>
      <c r="AB73" s="123"/>
      <c r="AC73" s="121" t="str">
        <f t="shared" si="1"/>
        <v/>
      </c>
      <c r="AD73" s="140" t="str">
        <f t="shared" si="2"/>
        <v/>
      </c>
    </row>
    <row r="74" spans="2:30" x14ac:dyDescent="0.25">
      <c r="B74" s="103" t="s">
        <v>196</v>
      </c>
      <c r="C74" s="104"/>
      <c r="D74" s="104"/>
      <c r="E74" s="113" t="s">
        <v>212</v>
      </c>
      <c r="F74" s="110">
        <f>28*(1-0.07)</f>
        <v>26.04</v>
      </c>
      <c r="N74" s="103" t="s">
        <v>309</v>
      </c>
      <c r="O74" s="104"/>
      <c r="P74" s="104"/>
      <c r="Q74" s="132" t="s">
        <v>425</v>
      </c>
      <c r="R74" s="110" t="s">
        <v>323</v>
      </c>
      <c r="Z74" s="121" t="str">
        <f t="shared" si="0"/>
        <v/>
      </c>
      <c r="AA74" s="122"/>
      <c r="AB74" s="123"/>
      <c r="AC74" s="121" t="str">
        <f t="shared" si="1"/>
        <v/>
      </c>
      <c r="AD74" s="140" t="str">
        <f t="shared" si="2"/>
        <v/>
      </c>
    </row>
    <row r="75" spans="2:30" x14ac:dyDescent="0.25">
      <c r="B75" s="103" t="s">
        <v>197</v>
      </c>
      <c r="C75" s="104"/>
      <c r="D75" s="104"/>
      <c r="E75" s="113" t="s">
        <v>212</v>
      </c>
      <c r="F75" s="110">
        <v>28</v>
      </c>
      <c r="N75" s="103" t="s">
        <v>282</v>
      </c>
      <c r="O75" s="104"/>
      <c r="P75" s="104"/>
      <c r="Q75" s="110" t="s">
        <v>313</v>
      </c>
      <c r="R75" s="110">
        <v>5</v>
      </c>
      <c r="Z75" s="121" t="str">
        <f t="shared" si="0"/>
        <v/>
      </c>
      <c r="AA75" s="122"/>
      <c r="AB75" s="123"/>
      <c r="AC75" s="121" t="str">
        <f t="shared" si="1"/>
        <v/>
      </c>
      <c r="AD75" s="140" t="str">
        <f t="shared" si="2"/>
        <v/>
      </c>
    </row>
    <row r="76" spans="2:30" x14ac:dyDescent="0.25">
      <c r="B76" s="103" t="s">
        <v>258</v>
      </c>
      <c r="C76" s="104"/>
      <c r="D76" s="104"/>
      <c r="E76" s="113" t="s">
        <v>214</v>
      </c>
      <c r="F76" s="110" t="s">
        <v>214</v>
      </c>
      <c r="N76" s="103" t="s">
        <v>283</v>
      </c>
      <c r="O76" s="104"/>
      <c r="P76" s="104"/>
      <c r="Q76" s="110" t="s">
        <v>314</v>
      </c>
      <c r="R76" s="110">
        <v>3</v>
      </c>
      <c r="Z76" s="121" t="str">
        <f t="shared" si="0"/>
        <v/>
      </c>
      <c r="AA76" s="122"/>
      <c r="AB76" s="123"/>
      <c r="AC76" s="121" t="str">
        <f t="shared" si="1"/>
        <v/>
      </c>
      <c r="AD76" s="140" t="str">
        <f t="shared" si="2"/>
        <v/>
      </c>
    </row>
    <row r="77" spans="2:30" x14ac:dyDescent="0.25">
      <c r="B77" s="103" t="s">
        <v>259</v>
      </c>
      <c r="C77" s="104"/>
      <c r="D77" s="104"/>
      <c r="E77" s="113" t="s">
        <v>214</v>
      </c>
      <c r="F77" s="110" t="s">
        <v>214</v>
      </c>
      <c r="N77" s="103" t="s">
        <v>247</v>
      </c>
      <c r="O77" s="104"/>
      <c r="P77" s="104"/>
      <c r="Q77" s="110" t="s">
        <v>315</v>
      </c>
      <c r="R77" s="110">
        <v>10</v>
      </c>
      <c r="Z77" s="121" t="str">
        <f t="shared" si="0"/>
        <v/>
      </c>
      <c r="AA77" s="122"/>
      <c r="AB77" s="123"/>
      <c r="AC77" s="121" t="str">
        <f t="shared" si="1"/>
        <v/>
      </c>
      <c r="AD77" s="140" t="str">
        <f t="shared" si="2"/>
        <v/>
      </c>
    </row>
    <row r="78" spans="2:30" x14ac:dyDescent="0.25">
      <c r="B78" s="103" t="s">
        <v>267</v>
      </c>
      <c r="C78" s="104"/>
      <c r="D78" s="104"/>
      <c r="E78" s="113" t="s">
        <v>212</v>
      </c>
      <c r="F78" s="110">
        <v>10</v>
      </c>
      <c r="N78" s="103" t="s">
        <v>284</v>
      </c>
      <c r="O78" s="104"/>
      <c r="P78" s="104"/>
      <c r="Q78" s="131" t="s">
        <v>421</v>
      </c>
      <c r="R78" s="110">
        <v>10</v>
      </c>
      <c r="Z78" s="121" t="str">
        <f t="shared" si="0"/>
        <v/>
      </c>
      <c r="AA78" s="122"/>
      <c r="AB78" s="123"/>
      <c r="AC78" s="121" t="str">
        <f t="shared" si="1"/>
        <v/>
      </c>
      <c r="AD78" s="140" t="str">
        <f t="shared" si="2"/>
        <v/>
      </c>
    </row>
    <row r="79" spans="2:30" x14ac:dyDescent="0.25">
      <c r="B79" s="103" t="s">
        <v>266</v>
      </c>
      <c r="C79" s="104"/>
      <c r="D79" s="104"/>
      <c r="E79" s="113" t="s">
        <v>213</v>
      </c>
      <c r="F79" s="110">
        <v>37.5</v>
      </c>
      <c r="N79" s="103" t="s">
        <v>285</v>
      </c>
      <c r="O79" s="104"/>
      <c r="P79" s="104"/>
      <c r="Q79" s="131" t="s">
        <v>421</v>
      </c>
      <c r="R79" s="110">
        <v>10</v>
      </c>
      <c r="Z79" s="121" t="str">
        <f t="shared" si="0"/>
        <v/>
      </c>
      <c r="AA79" s="122"/>
      <c r="AB79" s="123"/>
      <c r="AC79" s="121" t="str">
        <f t="shared" si="1"/>
        <v/>
      </c>
      <c r="AD79" s="140" t="str">
        <f t="shared" si="2"/>
        <v/>
      </c>
    </row>
    <row r="80" spans="2:30" x14ac:dyDescent="0.25">
      <c r="B80" s="103" t="s">
        <v>265</v>
      </c>
      <c r="C80" s="104"/>
      <c r="D80" s="104"/>
      <c r="E80" s="113" t="s">
        <v>212</v>
      </c>
      <c r="F80" s="110">
        <v>10</v>
      </c>
      <c r="N80" s="103" t="s">
        <v>286</v>
      </c>
      <c r="O80" s="104"/>
      <c r="P80" s="104"/>
      <c r="Q80" s="110" t="s">
        <v>316</v>
      </c>
      <c r="R80" s="110">
        <v>10</v>
      </c>
      <c r="Z80" s="121" t="str">
        <f t="shared" si="0"/>
        <v/>
      </c>
      <c r="AA80" s="122"/>
      <c r="AB80" s="123"/>
      <c r="AC80" s="121" t="str">
        <f t="shared" si="1"/>
        <v/>
      </c>
      <c r="AD80" s="140" t="str">
        <f t="shared" si="2"/>
        <v/>
      </c>
    </row>
    <row r="81" spans="2:30" x14ac:dyDescent="0.25">
      <c r="B81" s="103" t="s">
        <v>264</v>
      </c>
      <c r="C81" s="104"/>
      <c r="D81" s="104"/>
      <c r="E81" s="113" t="s">
        <v>213</v>
      </c>
      <c r="F81" s="110">
        <v>37.5</v>
      </c>
      <c r="N81" s="103" t="s">
        <v>287</v>
      </c>
      <c r="O81" s="104"/>
      <c r="P81" s="104"/>
      <c r="Q81" s="110" t="s">
        <v>214</v>
      </c>
      <c r="R81" s="110"/>
      <c r="Z81" s="121" t="str">
        <f t="shared" si="0"/>
        <v/>
      </c>
      <c r="AA81" s="122"/>
      <c r="AB81" s="123"/>
      <c r="AC81" s="121" t="str">
        <f t="shared" si="1"/>
        <v/>
      </c>
      <c r="AD81" s="140" t="str">
        <f t="shared" si="2"/>
        <v/>
      </c>
    </row>
    <row r="82" spans="2:30" x14ac:dyDescent="0.25">
      <c r="B82" s="103" t="s">
        <v>268</v>
      </c>
      <c r="C82" s="104"/>
      <c r="D82" s="104"/>
      <c r="E82" s="113" t="s">
        <v>212</v>
      </c>
      <c r="F82" s="110">
        <v>10</v>
      </c>
      <c r="N82" s="103" t="s">
        <v>288</v>
      </c>
      <c r="O82" s="104"/>
      <c r="P82" s="104"/>
      <c r="Q82" s="110" t="s">
        <v>317</v>
      </c>
      <c r="R82" s="110">
        <v>17.5</v>
      </c>
      <c r="Z82" s="121" t="str">
        <f t="shared" si="0"/>
        <v/>
      </c>
      <c r="AA82" s="122"/>
      <c r="AB82" s="123"/>
      <c r="AC82" s="121" t="str">
        <f t="shared" si="1"/>
        <v/>
      </c>
      <c r="AD82" s="140" t="str">
        <f t="shared" si="2"/>
        <v/>
      </c>
    </row>
    <row r="83" spans="2:30" x14ac:dyDescent="0.25">
      <c r="B83" s="103" t="s">
        <v>269</v>
      </c>
      <c r="C83" s="104"/>
      <c r="D83" s="104"/>
      <c r="E83" s="113" t="s">
        <v>213</v>
      </c>
      <c r="F83" s="110">
        <v>37.5</v>
      </c>
      <c r="N83" s="103" t="s">
        <v>289</v>
      </c>
      <c r="O83" s="104"/>
      <c r="P83" s="104"/>
      <c r="Q83" s="110" t="s">
        <v>318</v>
      </c>
      <c r="R83" s="110">
        <v>10</v>
      </c>
      <c r="Z83" s="121" t="str">
        <f t="shared" si="0"/>
        <v/>
      </c>
      <c r="AA83" s="122"/>
      <c r="AB83" s="123"/>
      <c r="AC83" s="121" t="str">
        <f t="shared" si="1"/>
        <v/>
      </c>
      <c r="AD83" s="140" t="str">
        <f t="shared" si="2"/>
        <v/>
      </c>
    </row>
    <row r="84" spans="2:30" x14ac:dyDescent="0.25">
      <c r="B84" s="103" t="s">
        <v>270</v>
      </c>
      <c r="C84" s="104"/>
      <c r="D84" s="104"/>
      <c r="E84" s="113" t="s">
        <v>212</v>
      </c>
      <c r="F84" s="110">
        <v>20</v>
      </c>
      <c r="N84" s="103" t="s">
        <v>221</v>
      </c>
      <c r="O84" s="104"/>
      <c r="P84" s="104"/>
      <c r="Q84" s="131" t="s">
        <v>421</v>
      </c>
      <c r="R84" s="110">
        <v>10</v>
      </c>
      <c r="Z84" s="121" t="str">
        <f t="shared" si="0"/>
        <v/>
      </c>
      <c r="AA84" s="122"/>
      <c r="AB84" s="123"/>
      <c r="AC84" s="121" t="str">
        <f t="shared" si="1"/>
        <v/>
      </c>
      <c r="AD84" s="140" t="str">
        <f t="shared" si="2"/>
        <v/>
      </c>
    </row>
    <row r="85" spans="2:30" x14ac:dyDescent="0.25">
      <c r="B85" s="103" t="s">
        <v>271</v>
      </c>
      <c r="C85" s="104"/>
      <c r="D85" s="104"/>
      <c r="E85" s="113" t="s">
        <v>213</v>
      </c>
      <c r="F85" s="110">
        <v>75</v>
      </c>
      <c r="N85" s="103" t="s">
        <v>290</v>
      </c>
      <c r="O85" s="104"/>
      <c r="P85" s="104"/>
      <c r="Q85" s="110" t="s">
        <v>214</v>
      </c>
      <c r="R85" s="110"/>
      <c r="Z85" s="121" t="str">
        <f t="shared" si="0"/>
        <v/>
      </c>
      <c r="AA85" s="122"/>
      <c r="AB85" s="123"/>
      <c r="AC85" s="121" t="str">
        <f t="shared" si="1"/>
        <v/>
      </c>
      <c r="AD85" s="140" t="str">
        <f t="shared" si="2"/>
        <v/>
      </c>
    </row>
    <row r="86" spans="2:30" x14ac:dyDescent="0.25">
      <c r="B86" s="103" t="s">
        <v>272</v>
      </c>
      <c r="C86" s="104"/>
      <c r="D86" s="104"/>
      <c r="E86" s="113" t="s">
        <v>212</v>
      </c>
      <c r="F86" s="110">
        <v>20</v>
      </c>
      <c r="K86" s="80"/>
      <c r="L86" s="80"/>
      <c r="N86" s="103" t="s">
        <v>291</v>
      </c>
      <c r="O86" s="104"/>
      <c r="P86" s="104"/>
      <c r="Q86" s="131" t="s">
        <v>421</v>
      </c>
      <c r="R86" s="110">
        <v>10</v>
      </c>
      <c r="Z86" s="121" t="str">
        <f t="shared" si="0"/>
        <v/>
      </c>
      <c r="AA86" s="122"/>
      <c r="AB86" s="123"/>
      <c r="AC86" s="121" t="str">
        <f t="shared" si="1"/>
        <v/>
      </c>
      <c r="AD86" s="140" t="str">
        <f t="shared" si="2"/>
        <v/>
      </c>
    </row>
    <row r="87" spans="2:30" x14ac:dyDescent="0.25">
      <c r="B87" s="103" t="s">
        <v>273</v>
      </c>
      <c r="C87" s="104"/>
      <c r="D87" s="104"/>
      <c r="E87" s="113" t="s">
        <v>213</v>
      </c>
      <c r="F87" s="110">
        <v>75</v>
      </c>
      <c r="K87" s="80" t="s">
        <v>229</v>
      </c>
      <c r="L87" s="80" t="s">
        <v>229</v>
      </c>
      <c r="N87" s="103" t="s">
        <v>248</v>
      </c>
      <c r="O87" s="104"/>
      <c r="P87" s="104"/>
      <c r="Q87" s="110" t="s">
        <v>214</v>
      </c>
      <c r="R87" s="110"/>
      <c r="Z87" s="121" t="str">
        <f t="shared" si="0"/>
        <v/>
      </c>
      <c r="AA87" s="122"/>
      <c r="AB87" s="123"/>
      <c r="AC87" s="121" t="str">
        <f t="shared" si="1"/>
        <v/>
      </c>
      <c r="AD87" s="140" t="str">
        <f t="shared" si="2"/>
        <v/>
      </c>
    </row>
    <row r="88" spans="2:30" x14ac:dyDescent="0.25">
      <c r="B88" s="103" t="s">
        <v>274</v>
      </c>
      <c r="C88" s="104"/>
      <c r="D88" s="104"/>
      <c r="E88" s="113" t="s">
        <v>212</v>
      </c>
      <c r="F88" s="110">
        <v>20</v>
      </c>
      <c r="K88" s="80" t="s">
        <v>229</v>
      </c>
      <c r="L88" s="80" t="s">
        <v>229</v>
      </c>
      <c r="N88" s="103" t="s">
        <v>292</v>
      </c>
      <c r="O88" s="104"/>
      <c r="P88" s="104"/>
      <c r="Q88" s="131" t="s">
        <v>421</v>
      </c>
      <c r="R88" s="110">
        <v>20</v>
      </c>
      <c r="Z88" s="121" t="str">
        <f t="shared" si="0"/>
        <v/>
      </c>
      <c r="AA88" s="122"/>
      <c r="AB88" s="123"/>
      <c r="AC88" s="121" t="str">
        <f t="shared" si="1"/>
        <v/>
      </c>
      <c r="AD88" s="140" t="str">
        <f t="shared" si="2"/>
        <v/>
      </c>
    </row>
    <row r="89" spans="2:30" x14ac:dyDescent="0.25">
      <c r="B89" s="103" t="s">
        <v>275</v>
      </c>
      <c r="C89" s="104"/>
      <c r="D89" s="104"/>
      <c r="E89" s="113" t="s">
        <v>213</v>
      </c>
      <c r="F89" s="110">
        <v>75</v>
      </c>
      <c r="K89" s="80" t="s">
        <v>229</v>
      </c>
      <c r="L89" s="80" t="s">
        <v>229</v>
      </c>
      <c r="N89" s="103" t="s">
        <v>293</v>
      </c>
      <c r="O89" s="104"/>
      <c r="P89" s="104"/>
      <c r="Q89" s="131" t="s">
        <v>421</v>
      </c>
      <c r="R89" s="110">
        <v>10</v>
      </c>
      <c r="Z89" s="121" t="str">
        <f t="shared" si="0"/>
        <v/>
      </c>
      <c r="AA89" s="122"/>
      <c r="AB89" s="123"/>
      <c r="AC89" s="121" t="str">
        <f t="shared" si="1"/>
        <v/>
      </c>
      <c r="AD89" s="140" t="str">
        <f t="shared" si="2"/>
        <v/>
      </c>
    </row>
    <row r="90" spans="2:30" x14ac:dyDescent="0.25">
      <c r="B90" s="103" t="s">
        <v>276</v>
      </c>
      <c r="C90" s="104"/>
      <c r="D90" s="104"/>
      <c r="E90" s="113" t="s">
        <v>212</v>
      </c>
      <c r="F90" s="110">
        <v>20</v>
      </c>
      <c r="H90" s="55" t="s">
        <v>229</v>
      </c>
      <c r="K90" s="80" t="s">
        <v>229</v>
      </c>
      <c r="L90" s="80" t="s">
        <v>229</v>
      </c>
      <c r="N90" s="103" t="s">
        <v>294</v>
      </c>
      <c r="O90" s="104"/>
      <c r="P90" s="104"/>
      <c r="Q90" s="131" t="s">
        <v>421</v>
      </c>
      <c r="R90" s="110">
        <v>10</v>
      </c>
      <c r="Z90" s="121" t="str">
        <f t="shared" si="0"/>
        <v/>
      </c>
      <c r="AA90" s="122"/>
      <c r="AB90" s="123"/>
      <c r="AC90" s="121" t="str">
        <f t="shared" si="1"/>
        <v/>
      </c>
      <c r="AD90" s="140" t="str">
        <f t="shared" si="2"/>
        <v/>
      </c>
    </row>
    <row r="91" spans="2:30" x14ac:dyDescent="0.25">
      <c r="B91" s="103" t="s">
        <v>277</v>
      </c>
      <c r="C91" s="104"/>
      <c r="D91" s="104"/>
      <c r="E91" s="113" t="s">
        <v>213</v>
      </c>
      <c r="F91" s="110">
        <v>75</v>
      </c>
      <c r="H91" s="55" t="s">
        <v>229</v>
      </c>
      <c r="K91" s="80" t="s">
        <v>229</v>
      </c>
      <c r="L91" s="80" t="s">
        <v>229</v>
      </c>
      <c r="N91" s="103" t="s">
        <v>295</v>
      </c>
      <c r="O91" s="104"/>
      <c r="P91" s="104"/>
      <c r="Q91" s="131" t="s">
        <v>421</v>
      </c>
      <c r="R91" s="110">
        <v>10</v>
      </c>
      <c r="Z91" s="121" t="str">
        <f t="shared" si="0"/>
        <v/>
      </c>
      <c r="AA91" s="122"/>
      <c r="AB91" s="123"/>
      <c r="AC91" s="121" t="str">
        <f t="shared" si="1"/>
        <v/>
      </c>
      <c r="AD91" s="140" t="str">
        <f t="shared" si="2"/>
        <v/>
      </c>
    </row>
    <row r="92" spans="2:30" x14ac:dyDescent="0.25">
      <c r="B92" s="103" t="s">
        <v>261</v>
      </c>
      <c r="C92" s="104"/>
      <c r="D92" s="104"/>
      <c r="E92" s="113" t="s">
        <v>214</v>
      </c>
      <c r="F92" s="110" t="s">
        <v>214</v>
      </c>
      <c r="H92" s="55" t="s">
        <v>229</v>
      </c>
      <c r="K92" s="80" t="s">
        <v>229</v>
      </c>
      <c r="L92" s="80" t="s">
        <v>229</v>
      </c>
      <c r="N92" s="103" t="s">
        <v>298</v>
      </c>
      <c r="O92" s="104"/>
      <c r="P92" s="104"/>
      <c r="Q92" s="131" t="s">
        <v>421</v>
      </c>
      <c r="R92" s="110">
        <v>10</v>
      </c>
      <c r="Z92" s="121" t="str">
        <f t="shared" si="0"/>
        <v/>
      </c>
      <c r="AA92" s="122"/>
      <c r="AB92" s="123"/>
      <c r="AC92" s="121" t="str">
        <f t="shared" si="1"/>
        <v/>
      </c>
      <c r="AD92" s="140" t="str">
        <f t="shared" si="2"/>
        <v/>
      </c>
    </row>
    <row r="93" spans="2:30" x14ac:dyDescent="0.25">
      <c r="B93" s="103" t="s">
        <v>262</v>
      </c>
      <c r="C93" s="104"/>
      <c r="D93" s="104"/>
      <c r="E93" s="113" t="s">
        <v>214</v>
      </c>
      <c r="F93" s="110" t="s">
        <v>214</v>
      </c>
      <c r="H93" s="55" t="s">
        <v>229</v>
      </c>
      <c r="K93" s="80" t="s">
        <v>229</v>
      </c>
      <c r="L93" s="80" t="s">
        <v>229</v>
      </c>
      <c r="N93" s="103" t="s">
        <v>296</v>
      </c>
      <c r="O93" s="104"/>
      <c r="P93" s="104"/>
      <c r="Q93" s="131" t="s">
        <v>421</v>
      </c>
      <c r="R93" s="110">
        <v>10</v>
      </c>
      <c r="Z93" s="121" t="str">
        <f t="shared" si="0"/>
        <v/>
      </c>
      <c r="AA93" s="122"/>
      <c r="AB93" s="123"/>
      <c r="AC93" s="121" t="str">
        <f t="shared" si="1"/>
        <v/>
      </c>
      <c r="AD93" s="140" t="str">
        <f t="shared" si="2"/>
        <v/>
      </c>
    </row>
    <row r="94" spans="2:30" x14ac:dyDescent="0.25">
      <c r="B94" s="45" t="s">
        <v>263</v>
      </c>
      <c r="C94" s="106"/>
      <c r="D94" s="106"/>
      <c r="E94" s="114" t="s">
        <v>214</v>
      </c>
      <c r="F94" s="111" t="s">
        <v>214</v>
      </c>
      <c r="H94" s="55" t="s">
        <v>229</v>
      </c>
      <c r="K94" s="80" t="s">
        <v>229</v>
      </c>
      <c r="L94" s="80" t="s">
        <v>229</v>
      </c>
      <c r="N94" s="103" t="s">
        <v>297</v>
      </c>
      <c r="O94" s="104"/>
      <c r="P94" s="104"/>
      <c r="Q94" s="110" t="s">
        <v>311</v>
      </c>
      <c r="R94" s="110">
        <v>10</v>
      </c>
      <c r="Z94" s="121" t="str">
        <f t="shared" si="0"/>
        <v/>
      </c>
      <c r="AA94" s="122"/>
      <c r="AB94" s="123"/>
      <c r="AC94" s="121" t="str">
        <f t="shared" si="1"/>
        <v/>
      </c>
      <c r="AD94" s="140" t="str">
        <f t="shared" si="2"/>
        <v/>
      </c>
    </row>
    <row r="95" spans="2:30" x14ac:dyDescent="0.25">
      <c r="B95" s="55" t="s">
        <v>229</v>
      </c>
      <c r="E95" s="55" t="s">
        <v>229</v>
      </c>
      <c r="F95" s="55" t="s">
        <v>229</v>
      </c>
      <c r="H95" s="55" t="s">
        <v>229</v>
      </c>
      <c r="K95" s="80" t="s">
        <v>229</v>
      </c>
      <c r="L95" s="80" t="s">
        <v>229</v>
      </c>
      <c r="N95" s="103" t="s">
        <v>299</v>
      </c>
      <c r="O95" s="104"/>
      <c r="P95" s="104"/>
      <c r="Q95" s="131" t="s">
        <v>421</v>
      </c>
      <c r="R95" s="110">
        <v>5</v>
      </c>
      <c r="Z95" s="121" t="str">
        <f t="shared" si="0"/>
        <v/>
      </c>
      <c r="AA95" s="122"/>
      <c r="AB95" s="123"/>
      <c r="AC95" s="121" t="str">
        <f t="shared" si="1"/>
        <v/>
      </c>
      <c r="AD95" s="140" t="str">
        <f t="shared" si="2"/>
        <v/>
      </c>
    </row>
    <row r="96" spans="2:30" x14ac:dyDescent="0.25">
      <c r="B96" s="55" t="s">
        <v>229</v>
      </c>
      <c r="E96" s="55" t="s">
        <v>229</v>
      </c>
      <c r="F96" s="55" t="s">
        <v>229</v>
      </c>
      <c r="H96" s="55" t="s">
        <v>229</v>
      </c>
      <c r="K96" s="80" t="s">
        <v>229</v>
      </c>
      <c r="L96" s="80" t="s">
        <v>229</v>
      </c>
      <c r="N96" s="103" t="s">
        <v>217</v>
      </c>
      <c r="O96" s="104"/>
      <c r="P96" s="104"/>
      <c r="Q96" s="131" t="s">
        <v>421</v>
      </c>
      <c r="R96" s="110">
        <v>10</v>
      </c>
      <c r="Z96" s="121" t="str">
        <f t="shared" si="0"/>
        <v/>
      </c>
      <c r="AA96" s="122"/>
      <c r="AB96" s="123"/>
      <c r="AC96" s="121" t="str">
        <f t="shared" si="1"/>
        <v/>
      </c>
      <c r="AD96" s="140" t="str">
        <f t="shared" si="2"/>
        <v/>
      </c>
    </row>
    <row r="97" spans="2:30" x14ac:dyDescent="0.25">
      <c r="B97" s="55" t="s">
        <v>229</v>
      </c>
      <c r="E97" s="55" t="s">
        <v>229</v>
      </c>
      <c r="F97" s="55" t="s">
        <v>229</v>
      </c>
      <c r="H97" s="55" t="s">
        <v>229</v>
      </c>
      <c r="K97" s="80" t="s">
        <v>229</v>
      </c>
      <c r="L97" s="80" t="s">
        <v>229</v>
      </c>
      <c r="N97" s="103" t="s">
        <v>300</v>
      </c>
      <c r="O97" s="104"/>
      <c r="P97" s="104"/>
      <c r="Q97" s="131" t="s">
        <v>421</v>
      </c>
      <c r="R97" s="110">
        <v>10</v>
      </c>
      <c r="Z97" s="121" t="str">
        <f t="shared" si="0"/>
        <v/>
      </c>
      <c r="AA97" s="122"/>
      <c r="AB97" s="123"/>
      <c r="AC97" s="121" t="str">
        <f t="shared" si="1"/>
        <v/>
      </c>
      <c r="AD97" s="140" t="str">
        <f t="shared" si="2"/>
        <v/>
      </c>
    </row>
    <row r="98" spans="2:30" x14ac:dyDescent="0.25">
      <c r="B98" s="55" t="s">
        <v>229</v>
      </c>
      <c r="E98" s="55" t="s">
        <v>229</v>
      </c>
      <c r="F98" s="55" t="s">
        <v>229</v>
      </c>
      <c r="H98" s="55" t="s">
        <v>229</v>
      </c>
      <c r="K98" s="80" t="s">
        <v>229</v>
      </c>
      <c r="L98" s="80" t="s">
        <v>229</v>
      </c>
      <c r="N98" s="103" t="s">
        <v>218</v>
      </c>
      <c r="O98" s="104"/>
      <c r="P98" s="104"/>
      <c r="Q98" s="110" t="s">
        <v>319</v>
      </c>
      <c r="R98" s="110">
        <v>3</v>
      </c>
      <c r="Z98" s="121" t="str">
        <f t="shared" si="0"/>
        <v/>
      </c>
      <c r="AA98" s="122"/>
      <c r="AB98" s="123"/>
      <c r="AC98" s="121" t="str">
        <f t="shared" si="1"/>
        <v/>
      </c>
      <c r="AD98" s="140" t="str">
        <f t="shared" si="2"/>
        <v/>
      </c>
    </row>
    <row r="99" spans="2:30" x14ac:dyDescent="0.25">
      <c r="B99" s="55" t="s">
        <v>229</v>
      </c>
      <c r="E99" s="55" t="s">
        <v>229</v>
      </c>
      <c r="F99" s="55" t="s">
        <v>229</v>
      </c>
      <c r="H99" s="55" t="s">
        <v>229</v>
      </c>
      <c r="K99" s="80" t="s">
        <v>229</v>
      </c>
      <c r="L99" s="80" t="s">
        <v>229</v>
      </c>
      <c r="N99" s="103" t="s">
        <v>320</v>
      </c>
      <c r="O99" s="104"/>
      <c r="P99" s="104"/>
      <c r="Q99" s="110" t="s">
        <v>321</v>
      </c>
      <c r="R99" s="110" t="s">
        <v>322</v>
      </c>
      <c r="Z99" s="121" t="str">
        <f t="shared" si="0"/>
        <v/>
      </c>
      <c r="AA99" s="122"/>
      <c r="AB99" s="123"/>
      <c r="AC99" s="121" t="str">
        <f t="shared" si="1"/>
        <v/>
      </c>
      <c r="AD99" s="140" t="str">
        <f t="shared" si="2"/>
        <v/>
      </c>
    </row>
    <row r="100" spans="2:30" x14ac:dyDescent="0.25">
      <c r="B100" s="55" t="s">
        <v>229</v>
      </c>
      <c r="E100" s="55" t="s">
        <v>229</v>
      </c>
      <c r="F100" s="55" t="s">
        <v>229</v>
      </c>
      <c r="H100" s="55" t="s">
        <v>229</v>
      </c>
      <c r="K100" s="80" t="s">
        <v>229</v>
      </c>
      <c r="L100" s="80" t="s">
        <v>229</v>
      </c>
      <c r="N100" s="103" t="s">
        <v>301</v>
      </c>
      <c r="O100" s="104"/>
      <c r="P100" s="104"/>
      <c r="Q100" s="131" t="s">
        <v>421</v>
      </c>
      <c r="R100" s="110">
        <v>10</v>
      </c>
      <c r="Z100" s="121" t="str">
        <f t="shared" si="0"/>
        <v/>
      </c>
      <c r="AA100" s="122"/>
      <c r="AB100" s="123"/>
      <c r="AC100" s="121" t="str">
        <f t="shared" si="1"/>
        <v/>
      </c>
      <c r="AD100" s="140" t="str">
        <f t="shared" si="2"/>
        <v/>
      </c>
    </row>
    <row r="101" spans="2:30" x14ac:dyDescent="0.25">
      <c r="B101" s="55" t="s">
        <v>229</v>
      </c>
      <c r="E101" s="55" t="s">
        <v>229</v>
      </c>
      <c r="F101" s="55" t="s">
        <v>229</v>
      </c>
      <c r="H101" s="55" t="s">
        <v>229</v>
      </c>
      <c r="K101" s="80" t="s">
        <v>229</v>
      </c>
      <c r="L101" s="80" t="s">
        <v>229</v>
      </c>
      <c r="N101" s="103" t="s">
        <v>302</v>
      </c>
      <c r="O101" s="104"/>
      <c r="P101" s="104"/>
      <c r="Q101" s="110" t="s">
        <v>214</v>
      </c>
      <c r="R101" s="110"/>
      <c r="Z101" s="121" t="str">
        <f t="shared" si="0"/>
        <v/>
      </c>
      <c r="AA101" s="122"/>
      <c r="AB101" s="123"/>
      <c r="AC101" s="121" t="str">
        <f t="shared" si="1"/>
        <v/>
      </c>
      <c r="AD101" s="140" t="str">
        <f t="shared" si="2"/>
        <v/>
      </c>
    </row>
    <row r="102" spans="2:30" x14ac:dyDescent="0.25">
      <c r="B102" s="55" t="s">
        <v>229</v>
      </c>
      <c r="E102" s="55" t="s">
        <v>229</v>
      </c>
      <c r="F102" s="55" t="s">
        <v>229</v>
      </c>
      <c r="H102" s="55" t="s">
        <v>229</v>
      </c>
      <c r="K102" s="80" t="s">
        <v>229</v>
      </c>
      <c r="L102" s="80" t="s">
        <v>229</v>
      </c>
      <c r="N102" s="103" t="s">
        <v>303</v>
      </c>
      <c r="O102" s="104"/>
      <c r="P102" s="104"/>
      <c r="Q102" s="110" t="s">
        <v>214</v>
      </c>
      <c r="R102" s="110"/>
      <c r="Z102" s="121" t="str">
        <f t="shared" si="0"/>
        <v/>
      </c>
      <c r="AA102" s="122"/>
      <c r="AB102" s="123"/>
      <c r="AC102" s="121" t="str">
        <f t="shared" si="1"/>
        <v/>
      </c>
      <c r="AD102" s="140" t="str">
        <f t="shared" si="2"/>
        <v/>
      </c>
    </row>
    <row r="103" spans="2:30" x14ac:dyDescent="0.25">
      <c r="B103" s="55" t="s">
        <v>229</v>
      </c>
      <c r="E103" s="55" t="s">
        <v>229</v>
      </c>
      <c r="F103" s="55" t="s">
        <v>229</v>
      </c>
      <c r="H103" s="55" t="s">
        <v>229</v>
      </c>
      <c r="K103" s="80" t="s">
        <v>229</v>
      </c>
      <c r="L103" s="80" t="s">
        <v>229</v>
      </c>
      <c r="N103" s="103" t="s">
        <v>304</v>
      </c>
      <c r="O103" s="104"/>
      <c r="P103" s="104"/>
      <c r="Q103" s="110" t="s">
        <v>214</v>
      </c>
      <c r="R103" s="110"/>
      <c r="Z103" s="121" t="str">
        <f t="shared" si="0"/>
        <v/>
      </c>
      <c r="AA103" s="122"/>
      <c r="AB103" s="123"/>
      <c r="AC103" s="121" t="str">
        <f t="shared" si="1"/>
        <v/>
      </c>
      <c r="AD103" s="140" t="str">
        <f t="shared" si="2"/>
        <v/>
      </c>
    </row>
    <row r="104" spans="2:30" x14ac:dyDescent="0.25">
      <c r="B104" s="55" t="s">
        <v>229</v>
      </c>
      <c r="E104" s="55" t="s">
        <v>229</v>
      </c>
      <c r="F104" s="55" t="s">
        <v>229</v>
      </c>
      <c r="H104" s="55" t="s">
        <v>229</v>
      </c>
      <c r="K104" s="80" t="s">
        <v>229</v>
      </c>
      <c r="L104" s="80" t="s">
        <v>229</v>
      </c>
      <c r="N104" s="103" t="s">
        <v>305</v>
      </c>
      <c r="O104" s="104"/>
      <c r="P104" s="104"/>
      <c r="Q104" s="131" t="s">
        <v>421</v>
      </c>
      <c r="R104" s="110">
        <v>10</v>
      </c>
      <c r="Z104" s="121" t="str">
        <f t="shared" si="0"/>
        <v/>
      </c>
      <c r="AA104" s="122"/>
      <c r="AB104" s="123"/>
      <c r="AC104" s="121" t="str">
        <f t="shared" si="1"/>
        <v/>
      </c>
      <c r="AD104" s="140" t="str">
        <f t="shared" si="2"/>
        <v/>
      </c>
    </row>
    <row r="105" spans="2:30" x14ac:dyDescent="0.25">
      <c r="B105" s="55" t="s">
        <v>229</v>
      </c>
      <c r="E105" s="55" t="s">
        <v>229</v>
      </c>
      <c r="F105" s="55" t="s">
        <v>229</v>
      </c>
      <c r="H105" s="55" t="s">
        <v>229</v>
      </c>
      <c r="K105" s="80" t="s">
        <v>229</v>
      </c>
      <c r="L105" s="80" t="s">
        <v>229</v>
      </c>
      <c r="N105" s="103" t="s">
        <v>328</v>
      </c>
      <c r="O105" s="104"/>
      <c r="P105" s="104"/>
      <c r="Q105" s="110" t="s">
        <v>324</v>
      </c>
      <c r="R105" s="110">
        <v>10</v>
      </c>
      <c r="Z105" s="121" t="str">
        <f t="shared" si="0"/>
        <v/>
      </c>
      <c r="AA105" s="122"/>
      <c r="AB105" s="123"/>
      <c r="AC105" s="121" t="str">
        <f t="shared" si="1"/>
        <v/>
      </c>
      <c r="AD105" s="140" t="str">
        <f t="shared" si="2"/>
        <v/>
      </c>
    </row>
    <row r="106" spans="2:30" x14ac:dyDescent="0.25">
      <c r="B106" s="55" t="s">
        <v>229</v>
      </c>
      <c r="E106" s="55" t="s">
        <v>229</v>
      </c>
      <c r="F106" s="55" t="s">
        <v>229</v>
      </c>
      <c r="H106" s="55" t="s">
        <v>229</v>
      </c>
      <c r="K106" s="80" t="s">
        <v>229</v>
      </c>
      <c r="L106" s="80" t="s">
        <v>229</v>
      </c>
      <c r="N106" s="103" t="s">
        <v>329</v>
      </c>
      <c r="O106" s="104"/>
      <c r="P106" s="104"/>
      <c r="Q106" s="110" t="s">
        <v>325</v>
      </c>
      <c r="R106" s="110" t="s">
        <v>326</v>
      </c>
      <c r="Z106" s="121" t="str">
        <f t="shared" si="0"/>
        <v/>
      </c>
      <c r="AA106" s="122"/>
      <c r="AB106" s="123"/>
      <c r="AC106" s="121" t="str">
        <f t="shared" si="1"/>
        <v/>
      </c>
      <c r="AD106" s="140" t="str">
        <f t="shared" si="2"/>
        <v/>
      </c>
    </row>
    <row r="107" spans="2:30" x14ac:dyDescent="0.25">
      <c r="B107" s="55" t="s">
        <v>229</v>
      </c>
      <c r="E107" s="55" t="s">
        <v>229</v>
      </c>
      <c r="F107" s="55" t="s">
        <v>229</v>
      </c>
      <c r="H107" s="55" t="s">
        <v>229</v>
      </c>
      <c r="K107" s="80" t="s">
        <v>229</v>
      </c>
      <c r="L107" s="80" t="s">
        <v>229</v>
      </c>
      <c r="N107" s="103" t="s">
        <v>58</v>
      </c>
      <c r="O107" s="104"/>
      <c r="P107" s="104"/>
      <c r="Q107" s="110" t="s">
        <v>311</v>
      </c>
      <c r="R107" s="110">
        <v>10</v>
      </c>
      <c r="Z107" s="121" t="str">
        <f t="shared" si="0"/>
        <v/>
      </c>
      <c r="AA107" s="122"/>
      <c r="AB107" s="123"/>
      <c r="AC107" s="121" t="str">
        <f t="shared" si="1"/>
        <v/>
      </c>
      <c r="AD107" s="140" t="str">
        <f t="shared" si="2"/>
        <v/>
      </c>
    </row>
    <row r="108" spans="2:30" x14ac:dyDescent="0.25">
      <c r="K108" s="80"/>
      <c r="L108" s="80"/>
      <c r="N108" s="103" t="s">
        <v>59</v>
      </c>
      <c r="O108" s="104"/>
      <c r="P108" s="104"/>
      <c r="Q108" s="110" t="s">
        <v>311</v>
      </c>
      <c r="R108" s="110">
        <v>15</v>
      </c>
      <c r="Z108" s="121" t="str">
        <f t="shared" si="0"/>
        <v/>
      </c>
      <c r="AA108" s="122"/>
      <c r="AB108" s="123"/>
      <c r="AC108" s="121" t="str">
        <f t="shared" si="1"/>
        <v/>
      </c>
      <c r="AD108" s="140" t="str">
        <f t="shared" si="2"/>
        <v/>
      </c>
    </row>
    <row r="109" spans="2:30" x14ac:dyDescent="0.25">
      <c r="K109" s="80"/>
      <c r="L109" s="80"/>
      <c r="N109" s="103" t="s">
        <v>60</v>
      </c>
      <c r="O109" s="104"/>
      <c r="P109" s="104"/>
      <c r="Q109" s="132" t="s">
        <v>425</v>
      </c>
      <c r="R109" s="110" t="s">
        <v>323</v>
      </c>
      <c r="Z109" s="121" t="str">
        <f t="shared" si="0"/>
        <v/>
      </c>
      <c r="AA109" s="122"/>
      <c r="AB109" s="123"/>
      <c r="AC109" s="121" t="str">
        <f t="shared" si="1"/>
        <v/>
      </c>
      <c r="AD109" s="140" t="str">
        <f t="shared" si="2"/>
        <v/>
      </c>
    </row>
    <row r="110" spans="2:30" x14ac:dyDescent="0.25">
      <c r="K110" s="80"/>
      <c r="L110" s="80"/>
      <c r="N110" s="103" t="s">
        <v>51</v>
      </c>
      <c r="O110" s="104"/>
      <c r="P110" s="104"/>
      <c r="Q110" s="110" t="s">
        <v>214</v>
      </c>
      <c r="R110" s="110"/>
      <c r="Z110" s="121" t="str">
        <f t="shared" si="0"/>
        <v/>
      </c>
      <c r="AA110" s="122"/>
      <c r="AB110" s="123"/>
      <c r="AC110" s="121" t="str">
        <f t="shared" si="1"/>
        <v/>
      </c>
      <c r="AD110" s="140" t="str">
        <f t="shared" si="2"/>
        <v/>
      </c>
    </row>
    <row r="111" spans="2:30" x14ac:dyDescent="0.25">
      <c r="K111" s="80"/>
      <c r="L111" s="80"/>
      <c r="N111" s="103" t="s">
        <v>61</v>
      </c>
      <c r="O111" s="104"/>
      <c r="P111" s="104"/>
      <c r="Q111" s="110" t="s">
        <v>311</v>
      </c>
      <c r="R111" s="110">
        <v>10</v>
      </c>
      <c r="Z111" s="121" t="str">
        <f t="shared" si="0"/>
        <v/>
      </c>
      <c r="AA111" s="122"/>
      <c r="AB111" s="123"/>
      <c r="AC111" s="121" t="str">
        <f t="shared" si="1"/>
        <v/>
      </c>
      <c r="AD111" s="140" t="str">
        <f t="shared" si="2"/>
        <v/>
      </c>
    </row>
    <row r="112" spans="2:30" x14ac:dyDescent="0.25">
      <c r="K112" s="80"/>
      <c r="L112" s="80"/>
      <c r="N112" s="103" t="s">
        <v>62</v>
      </c>
      <c r="O112" s="104"/>
      <c r="P112" s="104"/>
      <c r="Q112" s="110" t="s">
        <v>311</v>
      </c>
      <c r="R112" s="110">
        <v>15</v>
      </c>
      <c r="Z112" s="121" t="str">
        <f t="shared" si="0"/>
        <v/>
      </c>
      <c r="AA112" s="122"/>
      <c r="AB112" s="123"/>
      <c r="AC112" s="121" t="str">
        <f t="shared" si="1"/>
        <v/>
      </c>
      <c r="AD112" s="140" t="str">
        <f t="shared" si="2"/>
        <v/>
      </c>
    </row>
    <row r="113" spans="2:31" x14ac:dyDescent="0.25">
      <c r="K113" s="80"/>
      <c r="L113" s="80"/>
      <c r="N113" s="103" t="s">
        <v>63</v>
      </c>
      <c r="O113" s="104"/>
      <c r="P113" s="104"/>
      <c r="Q113" s="132" t="s">
        <v>425</v>
      </c>
      <c r="R113" s="110" t="s">
        <v>323</v>
      </c>
      <c r="Z113" s="121" t="str">
        <f t="shared" si="0"/>
        <v/>
      </c>
      <c r="AA113" s="122"/>
      <c r="AB113" s="123"/>
      <c r="AC113" s="121" t="str">
        <f t="shared" si="1"/>
        <v/>
      </c>
      <c r="AD113" s="140" t="str">
        <f t="shared" si="2"/>
        <v/>
      </c>
    </row>
    <row r="114" spans="2:31" x14ac:dyDescent="0.25">
      <c r="K114" s="80"/>
      <c r="L114" s="80"/>
      <c r="N114" s="103" t="s">
        <v>52</v>
      </c>
      <c r="O114" s="104"/>
      <c r="P114" s="104"/>
      <c r="Q114" s="131" t="s">
        <v>421</v>
      </c>
      <c r="R114" s="110">
        <v>10</v>
      </c>
      <c r="Z114" s="121" t="str">
        <f t="shared" si="0"/>
        <v/>
      </c>
      <c r="AA114" s="122"/>
      <c r="AB114" s="123"/>
      <c r="AC114" s="121" t="str">
        <f t="shared" si="1"/>
        <v/>
      </c>
      <c r="AD114" s="140" t="str">
        <f t="shared" si="2"/>
        <v/>
      </c>
    </row>
    <row r="115" spans="2:31" x14ac:dyDescent="0.25">
      <c r="K115" s="80"/>
      <c r="L115" s="80"/>
      <c r="N115" s="103" t="s">
        <v>53</v>
      </c>
      <c r="O115" s="104"/>
      <c r="P115" s="104"/>
      <c r="Q115" s="131" t="s">
        <v>421</v>
      </c>
      <c r="R115" s="110">
        <v>10</v>
      </c>
      <c r="Z115" s="121" t="str">
        <f t="shared" si="0"/>
        <v/>
      </c>
      <c r="AA115" s="122"/>
      <c r="AB115" s="123"/>
      <c r="AC115" s="121" t="str">
        <f t="shared" si="1"/>
        <v/>
      </c>
      <c r="AD115" s="140" t="str">
        <f t="shared" si="2"/>
        <v/>
      </c>
    </row>
    <row r="116" spans="2:31" x14ac:dyDescent="0.25">
      <c r="K116" s="80"/>
      <c r="L116" s="80"/>
      <c r="N116" s="103" t="s">
        <v>64</v>
      </c>
      <c r="O116" s="104"/>
      <c r="P116" s="104"/>
      <c r="Q116" s="110" t="s">
        <v>65</v>
      </c>
      <c r="R116" s="110">
        <v>10</v>
      </c>
      <c r="Z116" s="121" t="str">
        <f t="shared" si="0"/>
        <v/>
      </c>
      <c r="AA116" s="122"/>
      <c r="AB116" s="123"/>
      <c r="AC116" s="121" t="str">
        <f t="shared" si="1"/>
        <v/>
      </c>
      <c r="AD116" s="140" t="str">
        <f t="shared" si="2"/>
        <v/>
      </c>
    </row>
    <row r="117" spans="2:31" x14ac:dyDescent="0.25">
      <c r="K117" s="80"/>
      <c r="L117" s="80"/>
      <c r="N117" s="103" t="s">
        <v>66</v>
      </c>
      <c r="O117" s="104"/>
      <c r="P117" s="104"/>
      <c r="Q117" s="132" t="s">
        <v>425</v>
      </c>
      <c r="R117" s="110" t="s">
        <v>67</v>
      </c>
      <c r="Z117" s="121" t="str">
        <f t="shared" si="0"/>
        <v/>
      </c>
      <c r="AA117" s="122"/>
      <c r="AB117" s="123"/>
      <c r="AC117" s="121" t="str">
        <f t="shared" si="1"/>
        <v/>
      </c>
      <c r="AD117" s="140" t="str">
        <f t="shared" si="2"/>
        <v/>
      </c>
    </row>
    <row r="118" spans="2:31" x14ac:dyDescent="0.25">
      <c r="K118" s="80"/>
      <c r="L118" s="80"/>
      <c r="N118" s="103" t="s">
        <v>68</v>
      </c>
      <c r="O118" s="104"/>
      <c r="P118" s="104"/>
      <c r="Q118" s="110" t="s">
        <v>69</v>
      </c>
      <c r="R118" s="110">
        <v>20</v>
      </c>
      <c r="Z118" s="121" t="str">
        <f t="shared" si="0"/>
        <v/>
      </c>
      <c r="AA118" s="122"/>
      <c r="AB118" s="123"/>
      <c r="AC118" s="121" t="str">
        <f t="shared" si="1"/>
        <v/>
      </c>
      <c r="AD118" s="140" t="str">
        <f t="shared" si="2"/>
        <v/>
      </c>
    </row>
    <row r="119" spans="2:31" x14ac:dyDescent="0.25">
      <c r="K119" s="80"/>
      <c r="L119" s="80"/>
      <c r="N119" s="103" t="s">
        <v>70</v>
      </c>
      <c r="O119" s="104"/>
      <c r="P119" s="104"/>
      <c r="Q119" s="110" t="s">
        <v>69</v>
      </c>
      <c r="R119" s="110">
        <v>30</v>
      </c>
      <c r="Z119" s="121" t="str">
        <f t="shared" si="0"/>
        <v/>
      </c>
      <c r="AA119" s="122"/>
      <c r="AB119" s="123"/>
      <c r="AC119" s="121" t="str">
        <f t="shared" si="1"/>
        <v/>
      </c>
      <c r="AD119" s="140" t="str">
        <f t="shared" si="2"/>
        <v/>
      </c>
    </row>
    <row r="120" spans="2:31" x14ac:dyDescent="0.25">
      <c r="K120" s="80"/>
      <c r="L120" s="80"/>
      <c r="N120" s="103" t="s">
        <v>71</v>
      </c>
      <c r="O120" s="104"/>
      <c r="P120" s="104"/>
      <c r="Q120" s="132" t="s">
        <v>425</v>
      </c>
      <c r="R120" s="110" t="s">
        <v>72</v>
      </c>
      <c r="Z120" s="121" t="str">
        <f t="shared" si="0"/>
        <v/>
      </c>
      <c r="AA120" s="122"/>
      <c r="AB120" s="123"/>
      <c r="AC120" s="121" t="str">
        <f t="shared" si="1"/>
        <v/>
      </c>
      <c r="AD120" s="140" t="str">
        <f t="shared" si="2"/>
        <v/>
      </c>
    </row>
    <row r="121" spans="2:31" x14ac:dyDescent="0.25">
      <c r="K121" s="80"/>
      <c r="L121" s="80"/>
      <c r="N121" s="103" t="s">
        <v>54</v>
      </c>
      <c r="O121" s="104"/>
      <c r="P121" s="104"/>
      <c r="Q121" s="110" t="s">
        <v>214</v>
      </c>
      <c r="R121" s="110"/>
      <c r="Z121" s="121" t="str">
        <f t="shared" si="0"/>
        <v/>
      </c>
      <c r="AA121" s="122"/>
      <c r="AB121" s="123"/>
      <c r="AC121" s="121" t="str">
        <f t="shared" si="1"/>
        <v/>
      </c>
      <c r="AD121" s="140" t="str">
        <f t="shared" si="2"/>
        <v/>
      </c>
    </row>
    <row r="122" spans="2:31" x14ac:dyDescent="0.25">
      <c r="K122" s="80"/>
      <c r="L122" s="80"/>
      <c r="N122" s="103" t="s">
        <v>55</v>
      </c>
      <c r="O122" s="104"/>
      <c r="P122" s="104"/>
      <c r="Q122" s="110" t="s">
        <v>214</v>
      </c>
      <c r="R122" s="110"/>
      <c r="Z122" s="121" t="str">
        <f t="shared" si="0"/>
        <v/>
      </c>
      <c r="AA122" s="122"/>
      <c r="AB122" s="123"/>
      <c r="AC122" s="121" t="str">
        <f t="shared" si="1"/>
        <v/>
      </c>
      <c r="AD122" s="140" t="str">
        <f t="shared" si="2"/>
        <v/>
      </c>
    </row>
    <row r="123" spans="2:31" x14ac:dyDescent="0.25">
      <c r="K123" s="80"/>
      <c r="L123" s="80"/>
      <c r="N123" s="103" t="s">
        <v>56</v>
      </c>
      <c r="O123" s="104"/>
      <c r="P123" s="104"/>
      <c r="Q123" s="110" t="s">
        <v>214</v>
      </c>
      <c r="R123" s="110"/>
      <c r="Z123" s="121" t="str">
        <f t="shared" si="0"/>
        <v/>
      </c>
      <c r="AA123" s="122"/>
      <c r="AB123" s="123"/>
      <c r="AC123" s="121" t="str">
        <f t="shared" si="1"/>
        <v/>
      </c>
      <c r="AD123" s="140" t="str">
        <f t="shared" si="2"/>
        <v/>
      </c>
    </row>
    <row r="124" spans="2:31" x14ac:dyDescent="0.25">
      <c r="K124" s="80"/>
      <c r="L124" s="80"/>
      <c r="N124" s="103" t="s">
        <v>57</v>
      </c>
      <c r="O124" s="104"/>
      <c r="P124" s="104"/>
      <c r="Q124" s="131" t="s">
        <v>421</v>
      </c>
      <c r="R124" s="110">
        <v>10</v>
      </c>
      <c r="Z124" s="121" t="str">
        <f t="shared" si="0"/>
        <v/>
      </c>
      <c r="AA124" s="122"/>
      <c r="AB124" s="123"/>
      <c r="AC124" s="121" t="str">
        <f t="shared" si="1"/>
        <v/>
      </c>
      <c r="AD124" s="140" t="str">
        <f t="shared" si="2"/>
        <v/>
      </c>
    </row>
    <row r="125" spans="2:31" x14ac:dyDescent="0.25">
      <c r="K125" s="80"/>
      <c r="L125" s="80"/>
      <c r="N125" s="45"/>
      <c r="O125" s="106"/>
      <c r="P125" s="106"/>
      <c r="Q125" s="111"/>
      <c r="R125" s="111"/>
      <c r="Z125" s="126"/>
      <c r="AA125" s="127"/>
      <c r="AB125" s="128"/>
      <c r="AC125" s="130"/>
      <c r="AD125" s="130"/>
      <c r="AE125" s="313"/>
    </row>
    <row r="126" spans="2:31" x14ac:dyDescent="0.25">
      <c r="B126" s="55" t="s">
        <v>229</v>
      </c>
      <c r="E126" s="55" t="s">
        <v>229</v>
      </c>
      <c r="F126" s="55" t="s">
        <v>229</v>
      </c>
      <c r="H126" s="55" t="s">
        <v>229</v>
      </c>
      <c r="K126" s="80" t="s">
        <v>229</v>
      </c>
      <c r="L126" s="80" t="s">
        <v>229</v>
      </c>
    </row>
    <row r="127" spans="2:31" x14ac:dyDescent="0.25">
      <c r="B127" s="55" t="s">
        <v>229</v>
      </c>
      <c r="E127" s="55" t="s">
        <v>229</v>
      </c>
      <c r="F127" s="55" t="s">
        <v>229</v>
      </c>
    </row>
    <row r="128" spans="2:31" x14ac:dyDescent="0.25">
      <c r="B128" s="55" t="s">
        <v>229</v>
      </c>
      <c r="E128" s="55" t="s">
        <v>229</v>
      </c>
      <c r="F128" s="55" t="s">
        <v>229</v>
      </c>
    </row>
    <row r="129" spans="2:10" x14ac:dyDescent="0.25">
      <c r="B129" s="55" t="s">
        <v>229</v>
      </c>
      <c r="E129" s="55" t="s">
        <v>229</v>
      </c>
      <c r="F129" s="55" t="s">
        <v>229</v>
      </c>
    </row>
    <row r="130" spans="2:10" x14ac:dyDescent="0.25">
      <c r="B130" s="55" t="s">
        <v>229</v>
      </c>
      <c r="E130" s="55" t="s">
        <v>229</v>
      </c>
      <c r="F130" s="55" t="s">
        <v>229</v>
      </c>
    </row>
    <row r="131" spans="2:10" x14ac:dyDescent="0.25">
      <c r="B131" s="55" t="s">
        <v>229</v>
      </c>
      <c r="E131" s="55" t="s">
        <v>229</v>
      </c>
      <c r="F131" s="55" t="s">
        <v>229</v>
      </c>
    </row>
    <row r="132" spans="2:10" x14ac:dyDescent="0.25">
      <c r="B132" s="55" t="s">
        <v>229</v>
      </c>
      <c r="E132" s="55" t="s">
        <v>229</v>
      </c>
      <c r="F132" s="55" t="s">
        <v>229</v>
      </c>
    </row>
    <row r="133" spans="2:10" x14ac:dyDescent="0.25">
      <c r="B133" s="55" t="s">
        <v>229</v>
      </c>
      <c r="E133" s="55" t="s">
        <v>229</v>
      </c>
      <c r="F133" s="55" t="s">
        <v>229</v>
      </c>
    </row>
    <row r="134" spans="2:10" x14ac:dyDescent="0.25">
      <c r="B134" s="55" t="s">
        <v>229</v>
      </c>
      <c r="E134" s="55" t="s">
        <v>229</v>
      </c>
      <c r="F134" s="55" t="s">
        <v>229</v>
      </c>
    </row>
    <row r="135" spans="2:10" x14ac:dyDescent="0.25">
      <c r="B135" s="55" t="s">
        <v>229</v>
      </c>
      <c r="E135" s="55" t="s">
        <v>229</v>
      </c>
      <c r="F135" s="55" t="s">
        <v>229</v>
      </c>
    </row>
    <row r="136" spans="2:10" x14ac:dyDescent="0.25">
      <c r="B136" s="55" t="s">
        <v>229</v>
      </c>
      <c r="E136" s="55" t="s">
        <v>229</v>
      </c>
      <c r="F136" s="55" t="s">
        <v>229</v>
      </c>
    </row>
    <row r="137" spans="2:10" x14ac:dyDescent="0.25">
      <c r="B137" s="55" t="s">
        <v>229</v>
      </c>
      <c r="E137" s="55" t="s">
        <v>229</v>
      </c>
      <c r="F137" s="55" t="s">
        <v>229</v>
      </c>
    </row>
    <row r="138" spans="2:10" x14ac:dyDescent="0.25">
      <c r="B138" s="55" t="s">
        <v>229</v>
      </c>
      <c r="E138" s="55" t="s">
        <v>229</v>
      </c>
      <c r="F138" s="55" t="s">
        <v>229</v>
      </c>
    </row>
    <row r="144" spans="2:10" x14ac:dyDescent="0.25">
      <c r="I144" s="55" t="s">
        <v>229</v>
      </c>
      <c r="J144" s="55" t="s">
        <v>229</v>
      </c>
    </row>
  </sheetData>
  <sheetProtection password="CDF4" sheet="1" objects="1" scenarios="1"/>
  <mergeCells count="22">
    <mergeCell ref="B6:C7"/>
    <mergeCell ref="K6:K7"/>
    <mergeCell ref="B8:C9"/>
    <mergeCell ref="F18:G18"/>
    <mergeCell ref="F15:G15"/>
    <mergeCell ref="F16:G16"/>
    <mergeCell ref="Z65:AD65"/>
    <mergeCell ref="L6:M6"/>
    <mergeCell ref="F14:G14"/>
    <mergeCell ref="F17:G17"/>
    <mergeCell ref="D6:G7"/>
    <mergeCell ref="H6:J6"/>
    <mergeCell ref="F26:G26"/>
    <mergeCell ref="F24:G24"/>
    <mergeCell ref="F25:G25"/>
    <mergeCell ref="F19:G19"/>
    <mergeCell ref="B66:D66"/>
    <mergeCell ref="N66:P66"/>
    <mergeCell ref="B65:F65"/>
    <mergeCell ref="N65:R65"/>
    <mergeCell ref="F27:G27"/>
    <mergeCell ref="B59:E59"/>
  </mergeCells>
  <phoneticPr fontId="4" type="noConversion"/>
  <pageMargins left="0.14000000000000001" right="3.937007874015748E-2" top="0.95" bottom="0.98425196850393704" header="0.51181102362204722" footer="0.51181102362204722"/>
  <pageSetup paperSize="9" scale="93"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1</xdr:col>
                    <xdr:colOff>7620</xdr:colOff>
                    <xdr:row>13</xdr:row>
                    <xdr:rowOff>7620</xdr:rowOff>
                  </from>
                  <to>
                    <xdr:col>5</xdr:col>
                    <xdr:colOff>38100</xdr:colOff>
                    <xdr:row>14</xdr:row>
                    <xdr:rowOff>22860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1</xdr:col>
                    <xdr:colOff>7620</xdr:colOff>
                    <xdr:row>16</xdr:row>
                    <xdr:rowOff>22860</xdr:rowOff>
                  </from>
                  <to>
                    <xdr:col>5</xdr:col>
                    <xdr:colOff>30480</xdr:colOff>
                    <xdr:row>17</xdr:row>
                    <xdr:rowOff>30480</xdr:rowOff>
                  </to>
                </anchor>
              </controlPr>
            </control>
          </mc:Choice>
        </mc:AlternateContent>
        <mc:AlternateContent xmlns:mc="http://schemas.openxmlformats.org/markup-compatibility/2006">
          <mc:Choice Requires="x14">
            <control shapeId="14339" r:id="rId6" name="Drop Down 3">
              <controlPr defaultSize="0" autoLine="0" autoPict="0">
                <anchor moveWithCells="1">
                  <from>
                    <xdr:col>1</xdr:col>
                    <xdr:colOff>7620</xdr:colOff>
                    <xdr:row>17</xdr:row>
                    <xdr:rowOff>22860</xdr:rowOff>
                  </from>
                  <to>
                    <xdr:col>5</xdr:col>
                    <xdr:colOff>30480</xdr:colOff>
                    <xdr:row>18</xdr:row>
                    <xdr:rowOff>30480</xdr:rowOff>
                  </to>
                </anchor>
              </controlPr>
            </control>
          </mc:Choice>
        </mc:AlternateContent>
        <mc:AlternateContent xmlns:mc="http://schemas.openxmlformats.org/markup-compatibility/2006">
          <mc:Choice Requires="x14">
            <control shapeId="14343" r:id="rId7" name="Drop Down 7">
              <controlPr defaultSize="0" autoLine="0" autoPict="0">
                <anchor moveWithCells="1">
                  <from>
                    <xdr:col>2</xdr:col>
                    <xdr:colOff>716280</xdr:colOff>
                    <xdr:row>2</xdr:row>
                    <xdr:rowOff>7620</xdr:rowOff>
                  </from>
                  <to>
                    <xdr:col>7</xdr:col>
                    <xdr:colOff>30480</xdr:colOff>
                    <xdr:row>3</xdr:row>
                    <xdr:rowOff>60960</xdr:rowOff>
                  </to>
                </anchor>
              </controlPr>
            </control>
          </mc:Choice>
        </mc:AlternateContent>
        <mc:AlternateContent xmlns:mc="http://schemas.openxmlformats.org/markup-compatibility/2006">
          <mc:Choice Requires="x14">
            <control shapeId="14362" r:id="rId8" name="Drop Down 26">
              <controlPr defaultSize="0" autoLine="0" autoPict="0">
                <anchor moveWithCells="1">
                  <from>
                    <xdr:col>1</xdr:col>
                    <xdr:colOff>7620</xdr:colOff>
                    <xdr:row>14</xdr:row>
                    <xdr:rowOff>7620</xdr:rowOff>
                  </from>
                  <to>
                    <xdr:col>5</xdr:col>
                    <xdr:colOff>38100</xdr:colOff>
                    <xdr:row>15</xdr:row>
                    <xdr:rowOff>22860</xdr:rowOff>
                  </to>
                </anchor>
              </controlPr>
            </control>
          </mc:Choice>
        </mc:AlternateContent>
        <mc:AlternateContent xmlns:mc="http://schemas.openxmlformats.org/markup-compatibility/2006">
          <mc:Choice Requires="x14">
            <control shapeId="14363" r:id="rId9" name="Drop Down 27">
              <controlPr defaultSize="0" autoLine="0" autoPict="0">
                <anchor moveWithCells="1">
                  <from>
                    <xdr:col>1</xdr:col>
                    <xdr:colOff>7620</xdr:colOff>
                    <xdr:row>15</xdr:row>
                    <xdr:rowOff>22860</xdr:rowOff>
                  </from>
                  <to>
                    <xdr:col>5</xdr:col>
                    <xdr:colOff>38100</xdr:colOff>
                    <xdr:row>16</xdr:row>
                    <xdr:rowOff>38100</xdr:rowOff>
                  </to>
                </anchor>
              </controlPr>
            </control>
          </mc:Choice>
        </mc:AlternateContent>
        <mc:AlternateContent xmlns:mc="http://schemas.openxmlformats.org/markup-compatibility/2006">
          <mc:Choice Requires="x14">
            <control shapeId="14364" r:id="rId10" name="Drop Down 28">
              <controlPr defaultSize="0" autoLine="0" autoPict="0">
                <anchor moveWithCells="1">
                  <from>
                    <xdr:col>1</xdr:col>
                    <xdr:colOff>7620</xdr:colOff>
                    <xdr:row>22</xdr:row>
                    <xdr:rowOff>160020</xdr:rowOff>
                  </from>
                  <to>
                    <xdr:col>5</xdr:col>
                    <xdr:colOff>30480</xdr:colOff>
                    <xdr:row>24</xdr:row>
                    <xdr:rowOff>7620</xdr:rowOff>
                  </to>
                </anchor>
              </controlPr>
            </control>
          </mc:Choice>
        </mc:AlternateContent>
        <mc:AlternateContent xmlns:mc="http://schemas.openxmlformats.org/markup-compatibility/2006">
          <mc:Choice Requires="x14">
            <control shapeId="14367" r:id="rId11" name="Drop Down 31">
              <controlPr defaultSize="0" autoLine="0" autoPict="0">
                <anchor moveWithCells="1">
                  <from>
                    <xdr:col>1</xdr:col>
                    <xdr:colOff>7620</xdr:colOff>
                    <xdr:row>24</xdr:row>
                    <xdr:rowOff>0</xdr:rowOff>
                  </from>
                  <to>
                    <xdr:col>5</xdr:col>
                    <xdr:colOff>30480</xdr:colOff>
                    <xdr:row>25</xdr:row>
                    <xdr:rowOff>7620</xdr:rowOff>
                  </to>
                </anchor>
              </controlPr>
            </control>
          </mc:Choice>
        </mc:AlternateContent>
        <mc:AlternateContent xmlns:mc="http://schemas.openxmlformats.org/markup-compatibility/2006">
          <mc:Choice Requires="x14">
            <control shapeId="14368" r:id="rId12" name="Drop Down 32">
              <controlPr defaultSize="0" autoLine="0" autoPict="0">
                <anchor moveWithCells="1">
                  <from>
                    <xdr:col>1</xdr:col>
                    <xdr:colOff>7620</xdr:colOff>
                    <xdr:row>25</xdr:row>
                    <xdr:rowOff>7620</xdr:rowOff>
                  </from>
                  <to>
                    <xdr:col>5</xdr:col>
                    <xdr:colOff>30480</xdr:colOff>
                    <xdr:row>26</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W147"/>
  <sheetViews>
    <sheetView showGridLines="0" zoomScale="80" zoomScaleNormal="80" workbookViewId="0">
      <selection activeCell="H16" sqref="H16"/>
    </sheetView>
  </sheetViews>
  <sheetFormatPr defaultColWidth="9.109375" defaultRowHeight="13.2" x14ac:dyDescent="0.25"/>
  <cols>
    <col min="1" max="1" width="5.33203125" style="55" customWidth="1"/>
    <col min="2" max="2" width="15.6640625" style="55" customWidth="1"/>
    <col min="3" max="3" width="12.6640625" style="55" customWidth="1"/>
    <col min="4" max="5" width="8.6640625" style="55" customWidth="1"/>
    <col min="6" max="6" width="11" style="55" customWidth="1"/>
    <col min="7" max="7" width="10.44140625" style="55" customWidth="1"/>
    <col min="8" max="8" width="9.6640625" style="55" customWidth="1"/>
    <col min="9" max="9" width="13.88671875" style="55" customWidth="1"/>
    <col min="10" max="10" width="13" style="55" customWidth="1"/>
    <col min="11" max="11" width="12" style="55" customWidth="1"/>
    <col min="12" max="12" width="10.109375" style="55" customWidth="1"/>
    <col min="13" max="13" width="8.44140625" style="55" customWidth="1"/>
    <col min="14" max="14" width="8.109375" style="55" customWidth="1"/>
    <col min="15" max="15" width="7.5546875" style="55" customWidth="1"/>
    <col min="16" max="16" width="10.5546875" style="55" customWidth="1"/>
    <col min="17" max="17" width="28.109375" style="55" customWidth="1"/>
    <col min="18" max="18" width="11.33203125" style="55" customWidth="1"/>
    <col min="19" max="20" width="9.109375" style="55"/>
    <col min="21" max="23" width="13.109375" style="55" hidden="1" customWidth="1"/>
    <col min="24" max="24" width="13.109375" style="55" customWidth="1"/>
    <col min="25" max="28" width="9.109375" style="55"/>
    <col min="29" max="29" width="16.88671875" style="55" customWidth="1"/>
    <col min="30" max="16384" width="9.109375" style="55"/>
  </cols>
  <sheetData>
    <row r="1" spans="1:23" ht="15.6" x14ac:dyDescent="0.3">
      <c r="A1" s="62" t="s">
        <v>512</v>
      </c>
      <c r="N1" s="79"/>
    </row>
    <row r="2" spans="1:23" ht="81" customHeight="1" x14ac:dyDescent="0.25">
      <c r="E2" s="80"/>
      <c r="F2" s="80"/>
      <c r="G2" s="80"/>
      <c r="H2" s="80"/>
      <c r="I2" s="80"/>
      <c r="J2" s="80"/>
      <c r="K2" s="80"/>
    </row>
    <row r="3" spans="1:23" x14ac:dyDescent="0.25">
      <c r="A3" s="79" t="s">
        <v>238</v>
      </c>
      <c r="B3" s="81" t="s">
        <v>224</v>
      </c>
      <c r="U3" s="82">
        <v>1</v>
      </c>
    </row>
    <row r="4" spans="1:23" x14ac:dyDescent="0.25">
      <c r="A4" s="79"/>
      <c r="B4" s="81"/>
      <c r="U4" s="82"/>
    </row>
    <row r="5" spans="1:23" x14ac:dyDescent="0.25">
      <c r="A5" s="79" t="s">
        <v>231</v>
      </c>
      <c r="B5" s="133" t="s">
        <v>244</v>
      </c>
      <c r="U5" s="82"/>
    </row>
    <row r="6" spans="1:23" x14ac:dyDescent="0.25">
      <c r="B6" s="450" t="s">
        <v>222</v>
      </c>
      <c r="C6" s="451"/>
      <c r="D6" s="449" t="s">
        <v>243</v>
      </c>
      <c r="E6" s="449"/>
      <c r="F6" s="449"/>
      <c r="G6" s="449"/>
      <c r="H6" s="436" t="s">
        <v>235</v>
      </c>
      <c r="I6" s="437"/>
      <c r="J6" s="437"/>
      <c r="K6" s="438"/>
      <c r="L6" s="454" t="s">
        <v>251</v>
      </c>
      <c r="M6" s="436" t="s">
        <v>252</v>
      </c>
      <c r="N6" s="438"/>
      <c r="U6" s="82"/>
    </row>
    <row r="7" spans="1:23" x14ac:dyDescent="0.25">
      <c r="B7" s="452"/>
      <c r="C7" s="453"/>
      <c r="D7" s="449"/>
      <c r="E7" s="449"/>
      <c r="F7" s="449"/>
      <c r="G7" s="449"/>
      <c r="H7" s="27" t="s">
        <v>240</v>
      </c>
      <c r="I7" s="7" t="s">
        <v>223</v>
      </c>
      <c r="J7" s="436" t="s">
        <v>429</v>
      </c>
      <c r="K7" s="438"/>
      <c r="L7" s="455"/>
      <c r="M7" s="7" t="str">
        <f>+H7</f>
        <v>$/EP</v>
      </c>
      <c r="N7" s="7" t="s">
        <v>223</v>
      </c>
      <c r="U7" s="82"/>
    </row>
    <row r="8" spans="1:23" x14ac:dyDescent="0.25">
      <c r="B8" s="456" t="s">
        <v>332</v>
      </c>
      <c r="C8" s="457"/>
      <c r="D8" s="32" t="s">
        <v>513</v>
      </c>
      <c r="E8" s="12"/>
      <c r="F8" s="12"/>
      <c r="G8" s="13"/>
      <c r="H8" s="9">
        <v>770</v>
      </c>
      <c r="I8" s="34" t="s">
        <v>428</v>
      </c>
      <c r="J8" s="30" t="s">
        <v>395</v>
      </c>
      <c r="K8" s="30">
        <v>80.099999999999994</v>
      </c>
      <c r="L8" s="35">
        <f>+Summary!$N$8/Water!K8</f>
        <v>1.7615480649188515</v>
      </c>
      <c r="M8" s="9">
        <f>+H8*L8</f>
        <v>1356.3920099875156</v>
      </c>
      <c r="N8" s="23">
        <f>+Summary!$N$5</f>
        <v>45627</v>
      </c>
      <c r="U8" s="82"/>
    </row>
    <row r="9" spans="1:23" x14ac:dyDescent="0.25">
      <c r="B9" s="466"/>
      <c r="C9" s="467"/>
      <c r="D9" s="31" t="s">
        <v>514</v>
      </c>
      <c r="E9" s="18"/>
      <c r="F9" s="18"/>
      <c r="G9" s="19"/>
      <c r="H9" s="33">
        <v>178</v>
      </c>
      <c r="I9" s="24" t="str">
        <f>+I8</f>
        <v>Jun '06</v>
      </c>
      <c r="J9" s="30" t="s">
        <v>395</v>
      </c>
      <c r="K9" s="30">
        <v>80.099999999999994</v>
      </c>
      <c r="L9" s="35">
        <f>+Summary!$N$8/Water!K9</f>
        <v>1.7615480649188515</v>
      </c>
      <c r="M9" s="9">
        <f>+H9*L9</f>
        <v>313.55555555555554</v>
      </c>
      <c r="N9" s="23">
        <f>+Summary!$N$5</f>
        <v>45627</v>
      </c>
      <c r="U9" s="82"/>
    </row>
    <row r="10" spans="1:23" x14ac:dyDescent="0.25">
      <c r="B10" s="466"/>
      <c r="C10" s="467"/>
      <c r="D10" s="17" t="s">
        <v>515</v>
      </c>
      <c r="E10" s="18"/>
      <c r="F10" s="18"/>
      <c r="G10" s="19"/>
      <c r="H10" s="33">
        <f>333+896</f>
        <v>1229</v>
      </c>
      <c r="I10" s="24" t="str">
        <f>+I9</f>
        <v>Jun '06</v>
      </c>
      <c r="J10" s="30" t="s">
        <v>395</v>
      </c>
      <c r="K10" s="30">
        <v>80.099999999999994</v>
      </c>
      <c r="L10" s="35">
        <f>+Summary!$N$8/Water!K10</f>
        <v>1.7615480649188515</v>
      </c>
      <c r="M10" s="9">
        <f>+H10*L10</f>
        <v>2164.9425717852687</v>
      </c>
      <c r="N10" s="23">
        <f>+Summary!$N$5</f>
        <v>45627</v>
      </c>
      <c r="U10" s="82"/>
    </row>
    <row r="11" spans="1:23" x14ac:dyDescent="0.25">
      <c r="B11" s="458"/>
      <c r="C11" s="459"/>
      <c r="D11" s="32" t="s">
        <v>516</v>
      </c>
      <c r="E11" s="12"/>
      <c r="F11" s="12"/>
      <c r="G11" s="13"/>
      <c r="H11" s="33">
        <v>110</v>
      </c>
      <c r="I11" s="24" t="str">
        <f>+I8</f>
        <v>Jun '06</v>
      </c>
      <c r="J11" s="30" t="s">
        <v>395</v>
      </c>
      <c r="K11" s="30">
        <v>80.099999999999994</v>
      </c>
      <c r="L11" s="35">
        <f>+Summary!$N$8/Water!K11</f>
        <v>1.7615480649188515</v>
      </c>
      <c r="M11" s="9">
        <f>+H11*L11</f>
        <v>193.77028714107368</v>
      </c>
      <c r="N11" s="23">
        <f>+Summary!$N$5</f>
        <v>45627</v>
      </c>
      <c r="U11" s="82"/>
    </row>
    <row r="12" spans="1:23" x14ac:dyDescent="0.25">
      <c r="H12" s="84" t="s">
        <v>400</v>
      </c>
      <c r="I12" s="84"/>
      <c r="L12" s="80"/>
      <c r="U12" s="82"/>
    </row>
    <row r="14" spans="1:23" x14ac:dyDescent="0.25">
      <c r="A14" s="79" t="s">
        <v>232</v>
      </c>
      <c r="B14" s="133" t="s">
        <v>506</v>
      </c>
    </row>
    <row r="15" spans="1:23" x14ac:dyDescent="0.25">
      <c r="B15" s="3" t="s">
        <v>226</v>
      </c>
      <c r="C15" s="4"/>
      <c r="D15" s="4"/>
      <c r="E15" s="5"/>
      <c r="F15" s="3" t="s">
        <v>228</v>
      </c>
      <c r="G15" s="6"/>
      <c r="H15" s="7" t="s">
        <v>227</v>
      </c>
      <c r="I15" s="8" t="s">
        <v>330</v>
      </c>
      <c r="J15" s="27" t="s">
        <v>430</v>
      </c>
      <c r="U15" s="82"/>
    </row>
    <row r="16" spans="1:23" ht="15" customHeight="1" x14ac:dyDescent="0.25">
      <c r="F16" s="447" t="str">
        <f>INDEX($S$71:$S$136,U16)</f>
        <v xml:space="preserve"> </v>
      </c>
      <c r="G16" s="448"/>
      <c r="H16" s="362"/>
      <c r="I16" s="203" t="str">
        <f>+IF(F16="FPA"," ",INDEX($T$71:$T$136,U16))</f>
        <v xml:space="preserve"> </v>
      </c>
      <c r="J16" s="1" t="str">
        <f>+IF(OR(I16=" ",H16=0),"",IF(I16="1.87 + 0.93/bed",1.87+H16*0.93,IF(I16="0.7 + 2.1/unit",0.7+2.1*H16,IF(I16="4.2 + 0.35/150m²",4.2+ROUNDUP((H16-300)/150,0)*0.35,IF(I16="2.8 + 2.8/100m²",2.8+ROUNDUP((H16-200)/100,0)*2.8,IF(I16="8.4+0.7/150m²",8.4+ROUNDUP((H16-300)/150,0)*0.7,H16*I16))))))</f>
        <v/>
      </c>
      <c r="K16" s="86"/>
      <c r="L16" s="96" t="s">
        <v>30</v>
      </c>
      <c r="U16" s="82">
        <v>1</v>
      </c>
      <c r="V16" s="198" t="str">
        <f>IF($U$3=2,INDEX($B$71:$F$97,U16,1),"Not ROL")</f>
        <v>Not ROL</v>
      </c>
      <c r="W16" s="82">
        <f>+H16</f>
        <v>0</v>
      </c>
    </row>
    <row r="17" spans="1:23" ht="15" customHeight="1" x14ac:dyDescent="0.25">
      <c r="F17" s="447" t="str">
        <f>INDEX($S$71:$S$136,U17)</f>
        <v xml:space="preserve"> </v>
      </c>
      <c r="G17" s="448"/>
      <c r="H17" s="362"/>
      <c r="I17" s="203" t="str">
        <f>+IF(F17="FPA"," ",INDEX($T$71:$T$136,U17))</f>
        <v xml:space="preserve"> </v>
      </c>
      <c r="J17" s="1" t="str">
        <f>+IF(OR(I17=" ",H17=0),"",IF(I17="1.87 + 0.93/bed",1.87+H17*0.93,IF(I17="0.7 + 2.1/unit",0.7+2.1*H17,IF(I17="4.2 + 0.35/150m²",4.2+ROUNDUP((H17-300)/150,0)*0.35,IF(I17="2.8 + 2.8/100m²",2.8+ROUNDUP((H17-200)/100,0)*2.8,IF(I17="8.4+0.7/150m²",8.4+ROUNDUP((H17-300)/150,0)*0.7,H17*I17))))))</f>
        <v/>
      </c>
      <c r="K17" s="86"/>
      <c r="L17" s="55" t="s">
        <v>31</v>
      </c>
      <c r="U17" s="82">
        <v>1</v>
      </c>
      <c r="V17" s="198" t="str">
        <f>IF($U$3=2,INDEX($B$71:$F$97,U17,1),"Not ROL")</f>
        <v>Not ROL</v>
      </c>
      <c r="W17" s="82">
        <f>+H17</f>
        <v>0</v>
      </c>
    </row>
    <row r="18" spans="1:23" ht="15" customHeight="1" x14ac:dyDescent="0.25">
      <c r="F18" s="447" t="str">
        <f>INDEX($S$71:$S$136,U18)</f>
        <v xml:space="preserve"> </v>
      </c>
      <c r="G18" s="448"/>
      <c r="H18" s="362"/>
      <c r="I18" s="203" t="str">
        <f>+IF(F18="FPA"," ",INDEX($T$71:$T$136,U18))</f>
        <v xml:space="preserve"> </v>
      </c>
      <c r="J18" s="1" t="str">
        <f>+IF(OR(I18=" ",H18=0),"",IF(I18="1.87 + 0.93/bed",1.87+H18*0.93,IF(I18="0.7 + 2.1/unit",0.7+2.1*H18,IF(I18="4.2 + 0.35/150m²",4.2+ROUNDUP((H18-300)/150,0)*0.35,IF(I18="2.8 + 2.8/100m²",2.8+ROUNDUP((H18-200)/100,0)*2.8,IF(I18="8.4+0.7/150m²",8.4+ROUNDUP((H18-300)/150,0)*0.7,H18*I18))))))</f>
        <v/>
      </c>
      <c r="K18" s="86"/>
      <c r="L18" s="55" t="s">
        <v>32</v>
      </c>
      <c r="U18" s="82">
        <v>1</v>
      </c>
      <c r="V18" s="198" t="str">
        <f>IF($U$3=2,INDEX($B$71:$F$97,U18,1),"Not ROL")</f>
        <v>Not ROL</v>
      </c>
      <c r="W18" s="82">
        <f>+H18</f>
        <v>0</v>
      </c>
    </row>
    <row r="19" spans="1:23" ht="15" customHeight="1" x14ac:dyDescent="0.25">
      <c r="F19" s="447" t="str">
        <f>INDEX($S$71:$S$136,U19)</f>
        <v xml:space="preserve"> </v>
      </c>
      <c r="G19" s="448"/>
      <c r="H19" s="362"/>
      <c r="I19" s="203" t="str">
        <f>+IF(F19="FPA"," ",INDEX($T$71:$T$136,U19))</f>
        <v xml:space="preserve"> </v>
      </c>
      <c r="J19" s="1" t="str">
        <f>+IF(OR(I19=" ",H19=0),"",IF(I19="1.87 + 0.93/bed",1.87+H19*0.93,IF(I19="0.7 + 2.1/unit",0.7+2.1*H19,IF(I19="4.2 + 0.35/150m²",4.2+ROUNDUP((H19-300)/150,0)*0.35,IF(I19="2.8 + 2.8/100m²",2.8+ROUNDUP((H19-200)/100,0)*2.8,IF(I19="8.4+0.7/150m²",8.4+ROUNDUP((H19-300)/150,0)*0.7,H19*I19))))))</f>
        <v/>
      </c>
      <c r="K19" s="86"/>
      <c r="U19" s="82">
        <v>1</v>
      </c>
      <c r="V19" s="198" t="str">
        <f>IF($U$3=2,INDEX($B$71:$F$97,U19,1),"Not ROL")</f>
        <v>Not ROL</v>
      </c>
      <c r="W19" s="82">
        <f>+H19</f>
        <v>0</v>
      </c>
    </row>
    <row r="20" spans="1:23" ht="15" customHeight="1" x14ac:dyDescent="0.25">
      <c r="F20" s="447" t="str">
        <f>INDEX($S$71:$S$136,U20)</f>
        <v xml:space="preserve"> </v>
      </c>
      <c r="G20" s="448"/>
      <c r="H20" s="48"/>
      <c r="I20" s="203" t="str">
        <f>+IF(F20="FPA"," ",INDEX($T$71:$T$136,U20))</f>
        <v xml:space="preserve"> </v>
      </c>
      <c r="J20" s="1" t="str">
        <f>+IF(OR(I20=" ",H20=0),"",IF(I20="1.87 + 0.93/bed",1.87+H20*0.93,IF(I20="0.7 + 2.1/unit",0.7+2.1*H20,IF(I20="4.2 + 0.35/150m²",4.2+ROUNDUP((H20-300)/150,0)*0.35,IF(I20="2.8 + 2.8/100m²",2.8+ROUNDUP((H20-200)/100,0)*2.8,IF(I20="8.4+0.7/150m²",8.4+ROUNDUP((H20-300)/150,0)*0.7,H20*I20))))))</f>
        <v/>
      </c>
      <c r="K20" s="86"/>
      <c r="U20" s="82">
        <v>1</v>
      </c>
      <c r="V20" s="198" t="str">
        <f>IF($U$3=2,INDEX($B$71:$F$97,U20,1),"Not ROL")</f>
        <v>Not ROL</v>
      </c>
      <c r="W20" s="82">
        <f>+H20</f>
        <v>0</v>
      </c>
    </row>
    <row r="21" spans="1:23" ht="15" customHeight="1" x14ac:dyDescent="0.25">
      <c r="E21" s="85" t="str">
        <f>+IF(OR(F16="FPA",F19="FPA",F20="FPA")," Please summarise First Principles Assessment (FPA):","Do not use this line - First Principles Assessment only")</f>
        <v>Do not use this line - First Principles Assessment only</v>
      </c>
      <c r="F21" s="442"/>
      <c r="G21" s="443"/>
      <c r="H21" s="48"/>
      <c r="I21" s="98"/>
      <c r="J21" s="2">
        <f>+IF(I21=" ","",H21*I21)</f>
        <v>0</v>
      </c>
      <c r="K21" s="86"/>
      <c r="U21" s="82"/>
    </row>
    <row r="22" spans="1:23" ht="15" customHeight="1" x14ac:dyDescent="0.25">
      <c r="I22" s="87" t="s">
        <v>230</v>
      </c>
      <c r="J22" s="16">
        <f>SUM(J16:J21)</f>
        <v>0</v>
      </c>
      <c r="K22" s="86"/>
    </row>
    <row r="23" spans="1:23" x14ac:dyDescent="0.25">
      <c r="K23" s="86"/>
    </row>
    <row r="24" spans="1:23" x14ac:dyDescent="0.25">
      <c r="A24" s="79" t="s">
        <v>233</v>
      </c>
      <c r="B24" s="276" t="s">
        <v>507</v>
      </c>
      <c r="K24" s="86"/>
    </row>
    <row r="25" spans="1:23" x14ac:dyDescent="0.25">
      <c r="B25" s="3" t="s">
        <v>226</v>
      </c>
      <c r="C25" s="4"/>
      <c r="D25" s="4"/>
      <c r="E25" s="5"/>
      <c r="F25" s="3" t="s">
        <v>228</v>
      </c>
      <c r="G25" s="6"/>
      <c r="H25" s="7" t="s">
        <v>227</v>
      </c>
      <c r="I25" s="8" t="s">
        <v>330</v>
      </c>
      <c r="J25" s="27" t="s">
        <v>430</v>
      </c>
      <c r="K25" s="86"/>
    </row>
    <row r="26" spans="1:23" ht="15.75" customHeight="1" x14ac:dyDescent="0.25">
      <c r="F26" s="447" t="str">
        <f>INDEX($S$71:$S$136,U26)</f>
        <v xml:space="preserve"> </v>
      </c>
      <c r="G26" s="448"/>
      <c r="H26" s="98"/>
      <c r="I26" s="203" t="str">
        <f>+IF(F26="FPA"," ",INDEX($T$71:$T$136,U26))</f>
        <v xml:space="preserve"> </v>
      </c>
      <c r="J26" s="1" t="str">
        <f>+IF(OR(I26=" ",H26=0),"",IF(I26="1.87 + 0.93/bed",1.87+H26*0.93,IF(I26="0.7 + 2.1/unit",0.7+2.1*H26,IF(I26="4.2 + 0.35/150m²",4.2+ROUNDUP((H26-300)/150,0)*0.35,IF(I26="2.8 + 2.8/100m²",2.8+ROUNDUP((H26-200)/100,0)*2.8,IF(I26="8.4+0.7/150m²",8.4+ROUNDUP((H26-300)/150,0)*0.7,H26*I26))))))</f>
        <v/>
      </c>
      <c r="K26" s="86"/>
      <c r="U26" s="82">
        <v>1</v>
      </c>
    </row>
    <row r="27" spans="1:23" ht="15.75" customHeight="1" x14ac:dyDescent="0.25">
      <c r="F27" s="447" t="str">
        <f>INDEX($S$71:$S$136,U27)</f>
        <v xml:space="preserve"> </v>
      </c>
      <c r="G27" s="448"/>
      <c r="H27" s="98"/>
      <c r="I27" s="203" t="str">
        <f>+IF(F27="FPA"," ",INDEX($T$71:$T$136,U27))</f>
        <v xml:space="preserve"> </v>
      </c>
      <c r="J27" s="1" t="str">
        <f>+IF(OR(I27=" ",H27=0),"",IF(I27="1.87 + 0.93/bed",1.87+H27*0.93,IF(I27="0.7 + 2.1/unit",0.7+2.1*H27,IF(I27="4.2 + 0.35/150m²",4.2+ROUNDUP((H27-300)/150,0)*0.35,IF(I27="2.8 + 2.8/100m²",2.8+ROUNDUP((H27-200)/100,0)*2.8,IF(I27="8.4+0.7/150m²",8.4+ROUNDUP((H27-300)/150,0)*0.7,H27*I27))))))</f>
        <v/>
      </c>
      <c r="K27" s="86"/>
      <c r="U27" s="82">
        <v>1</v>
      </c>
    </row>
    <row r="28" spans="1:23" ht="15.75" customHeight="1" x14ac:dyDescent="0.25">
      <c r="F28" s="447" t="str">
        <f>INDEX($S$71:$S$136,U28)</f>
        <v xml:space="preserve"> </v>
      </c>
      <c r="G28" s="448"/>
      <c r="H28" s="98"/>
      <c r="I28" s="203" t="str">
        <f>+IF(F28="FPA"," ",INDEX($T$71:$T$136,U28))</f>
        <v xml:space="preserve"> </v>
      </c>
      <c r="J28" s="1" t="str">
        <f>+IF(OR(I28=" ",H28=0),"",IF(I28="1.87 + 0.93/bed",1.87+H28*0.93,IF(I28="0.7 + 2.1/unit",0.7+2.1*H28,IF(I28="4.2 + 0.35/150m²",4.2+ROUNDUP((H28-300)/150,0)*0.35,IF(I28="2.8 + 2.8/100m²",2.8+ROUNDUP((H28-200)/100,0)*2.8,IF(I28="8.4+0.7/150m²",8.4+ROUNDUP((H28-300)/150,0)*0.7,H28*I28))))))</f>
        <v/>
      </c>
      <c r="K28" s="86"/>
      <c r="U28" s="82">
        <v>1</v>
      </c>
    </row>
    <row r="29" spans="1:23" ht="15.75" customHeight="1" x14ac:dyDescent="0.25">
      <c r="E29" s="85" t="str">
        <f>+IF(OR(F26="FPA",F27="FPA",F28="FPA")," Please summarise First Principles Assessment (FPA):","Do not use this line - First Principles Assessment only")</f>
        <v>Do not use this line - First Principles Assessment only</v>
      </c>
      <c r="F29" s="442"/>
      <c r="G29" s="443"/>
      <c r="H29" s="98"/>
      <c r="I29" s="98"/>
      <c r="J29" s="2">
        <f>+IF(I29=" ","",H29*I29)</f>
        <v>0</v>
      </c>
      <c r="K29" s="86"/>
    </row>
    <row r="30" spans="1:23" ht="15.75" customHeight="1" x14ac:dyDescent="0.25">
      <c r="I30" s="87" t="s">
        <v>230</v>
      </c>
      <c r="J30" s="16">
        <f>SUM(J26:J29)</f>
        <v>0</v>
      </c>
      <c r="K30" s="86"/>
    </row>
    <row r="31" spans="1:23" x14ac:dyDescent="0.25">
      <c r="K31" s="86"/>
    </row>
    <row r="32" spans="1:23" x14ac:dyDescent="0.25">
      <c r="A32" s="79" t="s">
        <v>234</v>
      </c>
      <c r="B32" s="81" t="s">
        <v>386</v>
      </c>
      <c r="E32" s="88"/>
    </row>
    <row r="33" spans="1:11" ht="15" customHeight="1" x14ac:dyDescent="0.25">
      <c r="A33" s="79"/>
      <c r="B33" s="273">
        <f>+IF($J$22&gt;$J$30,($J$22-$J$30)*M8,0)</f>
        <v>0</v>
      </c>
      <c r="C33" s="284" t="s">
        <v>517</v>
      </c>
      <c r="D33" s="278"/>
      <c r="E33" s="279"/>
      <c r="F33" s="279"/>
    </row>
    <row r="34" spans="1:11" ht="15" customHeight="1" x14ac:dyDescent="0.25">
      <c r="B34" s="273">
        <f>+IF($J$22&gt;$J$30,($J$22-$J$30)*M9,0)</f>
        <v>0</v>
      </c>
      <c r="C34" s="284" t="s">
        <v>518</v>
      </c>
      <c r="D34" s="278"/>
      <c r="E34" s="279"/>
      <c r="F34" s="279"/>
      <c r="H34" s="280"/>
      <c r="J34" s="277"/>
      <c r="K34" s="277"/>
    </row>
    <row r="35" spans="1:11" ht="15" customHeight="1" x14ac:dyDescent="0.25">
      <c r="B35" s="273">
        <f>+IF($J$22&gt;$J$30,($J$22-$J$30)*M10,0)</f>
        <v>0</v>
      </c>
      <c r="C35" s="284" t="s">
        <v>519</v>
      </c>
      <c r="D35" s="281"/>
      <c r="E35" s="279"/>
      <c r="F35" s="279"/>
      <c r="H35" s="280"/>
      <c r="J35" s="277"/>
      <c r="K35" s="277"/>
    </row>
    <row r="36" spans="1:11" ht="15" customHeight="1" x14ac:dyDescent="0.25">
      <c r="B36" s="275">
        <f>+IF($J$22&gt;$J$30,($J$22-$J$30)*M11,0)</f>
        <v>0</v>
      </c>
      <c r="C36" s="284" t="s">
        <v>520</v>
      </c>
      <c r="D36" s="278"/>
      <c r="E36" s="279"/>
      <c r="F36" s="279"/>
      <c r="H36" s="280"/>
      <c r="J36" s="277"/>
      <c r="K36" s="277"/>
    </row>
    <row r="37" spans="1:11" ht="15" customHeight="1" x14ac:dyDescent="0.25">
      <c r="B37" s="282">
        <f>SUM(B33:B36)</f>
        <v>0</v>
      </c>
      <c r="C37" s="283">
        <f>+N8</f>
        <v>45627</v>
      </c>
      <c r="D37" s="183"/>
      <c r="F37" s="273" t="str">
        <f>+IF($J$22&lt;$J$30,"No refund for excess credit"," ")</f>
        <v xml:space="preserve"> </v>
      </c>
      <c r="G37" s="90"/>
    </row>
    <row r="61" spans="2:5" x14ac:dyDescent="0.25">
      <c r="B61" s="96" t="s">
        <v>236</v>
      </c>
    </row>
    <row r="63" spans="2:5" x14ac:dyDescent="0.25">
      <c r="B63" s="444" t="s">
        <v>224</v>
      </c>
      <c r="C63" s="445"/>
      <c r="D63" s="445"/>
      <c r="E63" s="446"/>
    </row>
    <row r="64" spans="2:5" x14ac:dyDescent="0.25">
      <c r="B64" s="17" t="s">
        <v>229</v>
      </c>
      <c r="C64" s="18"/>
      <c r="D64" s="18"/>
      <c r="E64" s="19"/>
    </row>
    <row r="65" spans="2:20" x14ac:dyDescent="0.25">
      <c r="B65" s="135" t="s">
        <v>225</v>
      </c>
      <c r="C65" s="104"/>
      <c r="D65" s="104"/>
      <c r="E65" s="105"/>
    </row>
    <row r="66" spans="2:20" x14ac:dyDescent="0.25">
      <c r="B66" s="136" t="s">
        <v>381</v>
      </c>
      <c r="C66" s="106"/>
      <c r="D66" s="106"/>
      <c r="E66" s="107"/>
    </row>
    <row r="69" spans="2:20" ht="12.75" customHeight="1" x14ac:dyDescent="0.25">
      <c r="B69" s="436" t="s">
        <v>249</v>
      </c>
      <c r="C69" s="437"/>
      <c r="D69" s="437"/>
      <c r="E69" s="437"/>
      <c r="F69" s="438"/>
      <c r="H69" s="460" t="s">
        <v>250</v>
      </c>
      <c r="I69" s="461"/>
      <c r="J69" s="461"/>
      <c r="K69" s="461"/>
      <c r="L69" s="462"/>
      <c r="M69" s="97"/>
      <c r="P69" s="436" t="s">
        <v>237</v>
      </c>
      <c r="Q69" s="437"/>
      <c r="R69" s="437"/>
      <c r="S69" s="437"/>
      <c r="T69" s="438"/>
    </row>
    <row r="70" spans="2:20" x14ac:dyDescent="0.25">
      <c r="B70" s="430" t="s">
        <v>243</v>
      </c>
      <c r="C70" s="431"/>
      <c r="D70" s="432"/>
      <c r="E70" s="42" t="s">
        <v>211</v>
      </c>
      <c r="F70" s="137" t="s">
        <v>419</v>
      </c>
      <c r="H70" s="463" t="s">
        <v>278</v>
      </c>
      <c r="I70" s="464"/>
      <c r="J70" s="465"/>
      <c r="K70" s="346" t="s">
        <v>211</v>
      </c>
      <c r="L70" s="339" t="s">
        <v>419</v>
      </c>
      <c r="P70" s="436" t="str">
        <f>IF($U$3=2,B70,IF($U$3=3,H70," "))</f>
        <v xml:space="preserve"> </v>
      </c>
      <c r="Q70" s="437"/>
      <c r="R70" s="438"/>
      <c r="S70" s="138" t="str">
        <f>IF($U$3=2,E70,IF($U$3=3,K70," "))</f>
        <v xml:space="preserve"> </v>
      </c>
      <c r="T70" s="139" t="str">
        <f>IF($U$3=2,F70,IF($U$3=3,L70," "))</f>
        <v xml:space="preserve"> </v>
      </c>
    </row>
    <row r="71" spans="2:20" x14ac:dyDescent="0.25">
      <c r="B71" s="17"/>
      <c r="C71" s="18"/>
      <c r="D71" s="18"/>
      <c r="E71" s="109"/>
      <c r="F71" s="109"/>
      <c r="H71" s="347" t="s">
        <v>229</v>
      </c>
      <c r="I71" s="345"/>
      <c r="J71" s="345"/>
      <c r="K71" s="352" t="s">
        <v>229</v>
      </c>
      <c r="L71" s="341" t="s">
        <v>229</v>
      </c>
      <c r="P71" s="116" t="s">
        <v>229</v>
      </c>
      <c r="Q71" s="117"/>
      <c r="R71" s="118"/>
      <c r="S71" s="119" t="s">
        <v>229</v>
      </c>
      <c r="T71" s="120" t="s">
        <v>229</v>
      </c>
    </row>
    <row r="72" spans="2:20" x14ac:dyDescent="0.25">
      <c r="B72" s="103" t="s">
        <v>198</v>
      </c>
      <c r="C72" s="104"/>
      <c r="D72" s="104"/>
      <c r="E72" s="110" t="s">
        <v>418</v>
      </c>
      <c r="F72" s="338">
        <v>1.9879999999999998</v>
      </c>
      <c r="H72" s="349" t="s">
        <v>307</v>
      </c>
      <c r="I72" s="350"/>
      <c r="J72" s="350"/>
      <c r="K72" s="353" t="s">
        <v>306</v>
      </c>
      <c r="L72" s="343" t="s">
        <v>420</v>
      </c>
      <c r="P72" s="121" t="str">
        <f t="shared" ref="P72:P116" si="0">IF($U$3=2,B72,IF($U$3=3,H72," "))</f>
        <v xml:space="preserve"> </v>
      </c>
      <c r="Q72" s="122"/>
      <c r="R72" s="123"/>
      <c r="S72" s="121" t="str">
        <f t="shared" ref="S72:S116" si="1">IF($U$3=2,E72,IF($U$3=3,K72," "))</f>
        <v xml:space="preserve"> </v>
      </c>
      <c r="T72" s="140" t="str">
        <f t="shared" ref="T72:T116" si="2">IF($U$3=2,F72,IF($U$3=3,L72," "))</f>
        <v xml:space="preserve"> </v>
      </c>
    </row>
    <row r="73" spans="2:20" x14ac:dyDescent="0.25">
      <c r="B73" s="103" t="s">
        <v>199</v>
      </c>
      <c r="C73" s="104"/>
      <c r="D73" s="104"/>
      <c r="E73" s="110" t="s">
        <v>418</v>
      </c>
      <c r="F73" s="338">
        <v>2.4079999999999999</v>
      </c>
      <c r="H73" s="349" t="s">
        <v>279</v>
      </c>
      <c r="I73" s="350"/>
      <c r="J73" s="350"/>
      <c r="K73" s="353" t="s">
        <v>214</v>
      </c>
      <c r="L73" s="340"/>
      <c r="P73" s="121" t="str">
        <f t="shared" si="0"/>
        <v xml:space="preserve"> </v>
      </c>
      <c r="Q73" s="122"/>
      <c r="R73" s="123"/>
      <c r="S73" s="121" t="str">
        <f t="shared" si="1"/>
        <v xml:space="preserve"> </v>
      </c>
      <c r="T73" s="140" t="str">
        <f t="shared" si="2"/>
        <v xml:space="preserve"> </v>
      </c>
    </row>
    <row r="74" spans="2:20" x14ac:dyDescent="0.25">
      <c r="B74" s="103" t="s">
        <v>200</v>
      </c>
      <c r="C74" s="104"/>
      <c r="D74" s="104"/>
      <c r="E74" s="110" t="s">
        <v>418</v>
      </c>
      <c r="F74" s="337">
        <v>2.6039999999999996</v>
      </c>
      <c r="H74" s="349" t="s">
        <v>280</v>
      </c>
      <c r="I74" s="350"/>
      <c r="J74" s="350"/>
      <c r="K74" s="354" t="s">
        <v>421</v>
      </c>
      <c r="L74" s="340">
        <v>2.8</v>
      </c>
      <c r="P74" s="121" t="str">
        <f t="shared" si="0"/>
        <v xml:space="preserve"> </v>
      </c>
      <c r="Q74" s="122"/>
      <c r="R74" s="123"/>
      <c r="S74" s="121" t="str">
        <f t="shared" si="1"/>
        <v xml:space="preserve"> </v>
      </c>
      <c r="T74" s="140" t="str">
        <f t="shared" si="2"/>
        <v xml:space="preserve"> </v>
      </c>
    </row>
    <row r="75" spans="2:20" x14ac:dyDescent="0.25">
      <c r="B75" s="103" t="s">
        <v>201</v>
      </c>
      <c r="C75" s="104"/>
      <c r="D75" s="104"/>
      <c r="E75" s="110" t="s">
        <v>418</v>
      </c>
      <c r="F75" s="337">
        <v>2.8</v>
      </c>
      <c r="H75" s="349" t="s">
        <v>281</v>
      </c>
      <c r="I75" s="350"/>
      <c r="J75" s="350"/>
      <c r="K75" s="353" t="s">
        <v>214</v>
      </c>
      <c r="L75" s="340"/>
      <c r="P75" s="121" t="str">
        <f t="shared" si="0"/>
        <v xml:space="preserve"> </v>
      </c>
      <c r="Q75" s="122"/>
      <c r="R75" s="123"/>
      <c r="S75" s="121" t="str">
        <f t="shared" si="1"/>
        <v xml:space="preserve"> </v>
      </c>
      <c r="T75" s="140" t="str">
        <f t="shared" si="2"/>
        <v xml:space="preserve"> </v>
      </c>
    </row>
    <row r="76" spans="2:20" x14ac:dyDescent="0.25">
      <c r="B76" s="103" t="s">
        <v>202</v>
      </c>
      <c r="C76" s="104"/>
      <c r="D76" s="104"/>
      <c r="E76" s="110" t="s">
        <v>418</v>
      </c>
      <c r="F76" s="338">
        <v>1.9879999999999998</v>
      </c>
      <c r="H76" s="355" t="s">
        <v>423</v>
      </c>
      <c r="I76" s="350"/>
      <c r="J76" s="350"/>
      <c r="K76" s="353" t="s">
        <v>311</v>
      </c>
      <c r="L76" s="340">
        <v>4.2</v>
      </c>
      <c r="P76" s="121" t="str">
        <f t="shared" si="0"/>
        <v xml:space="preserve"> </v>
      </c>
      <c r="Q76" s="122"/>
      <c r="R76" s="123"/>
      <c r="S76" s="121" t="str">
        <f t="shared" si="1"/>
        <v xml:space="preserve"> </v>
      </c>
      <c r="T76" s="140" t="str">
        <f t="shared" si="2"/>
        <v xml:space="preserve"> </v>
      </c>
    </row>
    <row r="77" spans="2:20" x14ac:dyDescent="0.25">
      <c r="B77" s="103" t="s">
        <v>203</v>
      </c>
      <c r="C77" s="104"/>
      <c r="D77" s="104"/>
      <c r="E77" s="110" t="s">
        <v>418</v>
      </c>
      <c r="F77" s="338">
        <v>2.4079999999999999</v>
      </c>
      <c r="H77" s="355" t="s">
        <v>422</v>
      </c>
      <c r="I77" s="350"/>
      <c r="J77" s="350"/>
      <c r="K77" s="353" t="s">
        <v>311</v>
      </c>
      <c r="L77" s="340">
        <v>2.8</v>
      </c>
      <c r="P77" s="121" t="str">
        <f t="shared" si="0"/>
        <v xml:space="preserve"> </v>
      </c>
      <c r="Q77" s="122"/>
      <c r="R77" s="123"/>
      <c r="S77" s="121" t="str">
        <f t="shared" si="1"/>
        <v xml:space="preserve"> </v>
      </c>
      <c r="T77" s="140" t="str">
        <f t="shared" si="2"/>
        <v xml:space="preserve"> </v>
      </c>
    </row>
    <row r="78" spans="2:20" x14ac:dyDescent="0.25">
      <c r="B78" s="103" t="s">
        <v>204</v>
      </c>
      <c r="C78" s="104"/>
      <c r="D78" s="104"/>
      <c r="E78" s="110" t="s">
        <v>418</v>
      </c>
      <c r="F78" s="337">
        <v>2.6039999999999996</v>
      </c>
      <c r="H78" s="355" t="s">
        <v>424</v>
      </c>
      <c r="I78" s="350"/>
      <c r="J78" s="350"/>
      <c r="K78" s="354" t="s">
        <v>425</v>
      </c>
      <c r="L78" s="343" t="s">
        <v>426</v>
      </c>
      <c r="P78" s="121" t="str">
        <f t="shared" si="0"/>
        <v xml:space="preserve"> </v>
      </c>
      <c r="Q78" s="122"/>
      <c r="R78" s="123"/>
      <c r="S78" s="121" t="str">
        <f t="shared" si="1"/>
        <v xml:space="preserve"> </v>
      </c>
      <c r="T78" s="140" t="str">
        <f t="shared" si="2"/>
        <v xml:space="preserve"> </v>
      </c>
    </row>
    <row r="79" spans="2:20" x14ac:dyDescent="0.25">
      <c r="B79" s="103" t="s">
        <v>205</v>
      </c>
      <c r="C79" s="104"/>
      <c r="D79" s="104"/>
      <c r="E79" s="110" t="s">
        <v>418</v>
      </c>
      <c r="F79" s="337">
        <v>2.8</v>
      </c>
      <c r="H79" s="349" t="s">
        <v>283</v>
      </c>
      <c r="I79" s="350"/>
      <c r="J79" s="350"/>
      <c r="K79" s="353" t="s">
        <v>314</v>
      </c>
      <c r="L79" s="340">
        <v>0.93</v>
      </c>
      <c r="P79" s="121" t="str">
        <f t="shared" si="0"/>
        <v xml:space="preserve"> </v>
      </c>
      <c r="Q79" s="122"/>
      <c r="R79" s="123"/>
      <c r="S79" s="121" t="str">
        <f t="shared" si="1"/>
        <v xml:space="preserve"> </v>
      </c>
      <c r="T79" s="140" t="str">
        <f t="shared" si="2"/>
        <v xml:space="preserve"> </v>
      </c>
    </row>
    <row r="80" spans="2:20" x14ac:dyDescent="0.25">
      <c r="B80" s="103" t="s">
        <v>347</v>
      </c>
      <c r="C80" s="104"/>
      <c r="D80" s="104"/>
      <c r="E80" s="110" t="s">
        <v>418</v>
      </c>
      <c r="F80" s="337">
        <v>2.8</v>
      </c>
      <c r="H80" s="349" t="s">
        <v>282</v>
      </c>
      <c r="I80" s="350"/>
      <c r="J80" s="350"/>
      <c r="K80" s="353" t="s">
        <v>313</v>
      </c>
      <c r="L80" s="340">
        <v>1.4</v>
      </c>
      <c r="P80" s="121" t="str">
        <f t="shared" si="0"/>
        <v xml:space="preserve"> </v>
      </c>
      <c r="Q80" s="122"/>
      <c r="R80" s="123"/>
      <c r="S80" s="121" t="str">
        <f t="shared" si="1"/>
        <v xml:space="preserve"> </v>
      </c>
      <c r="T80" s="140" t="str">
        <f t="shared" si="2"/>
        <v xml:space="preserve"> </v>
      </c>
    </row>
    <row r="81" spans="2:20" x14ac:dyDescent="0.25">
      <c r="B81" s="135" t="s">
        <v>417</v>
      </c>
      <c r="C81" s="104"/>
      <c r="D81" s="104"/>
      <c r="E81" s="110" t="s">
        <v>418</v>
      </c>
      <c r="F81" s="110">
        <v>2.8</v>
      </c>
      <c r="H81" s="349" t="s">
        <v>247</v>
      </c>
      <c r="I81" s="350"/>
      <c r="J81" s="350"/>
      <c r="K81" s="353" t="s">
        <v>315</v>
      </c>
      <c r="L81" s="340">
        <v>2.8</v>
      </c>
      <c r="P81" s="121" t="str">
        <f t="shared" si="0"/>
        <v xml:space="preserve"> </v>
      </c>
      <c r="Q81" s="122"/>
      <c r="R81" s="123"/>
      <c r="S81" s="121" t="str">
        <f t="shared" si="1"/>
        <v xml:space="preserve"> </v>
      </c>
      <c r="T81" s="140" t="str">
        <f t="shared" si="2"/>
        <v xml:space="preserve"> </v>
      </c>
    </row>
    <row r="82" spans="2:20" x14ac:dyDescent="0.25">
      <c r="B82" s="103" t="s">
        <v>209</v>
      </c>
      <c r="C82" s="104"/>
      <c r="D82" s="104"/>
      <c r="E82" s="110" t="s">
        <v>418</v>
      </c>
      <c r="F82" s="110">
        <v>2.8</v>
      </c>
      <c r="H82" s="349" t="s">
        <v>284</v>
      </c>
      <c r="I82" s="350"/>
      <c r="J82" s="350"/>
      <c r="K82" s="354" t="s">
        <v>421</v>
      </c>
      <c r="L82" s="340">
        <v>2.8</v>
      </c>
      <c r="P82" s="121" t="str">
        <f t="shared" si="0"/>
        <v xml:space="preserve"> </v>
      </c>
      <c r="Q82" s="122"/>
      <c r="R82" s="123"/>
      <c r="S82" s="121" t="str">
        <f t="shared" si="1"/>
        <v xml:space="preserve"> </v>
      </c>
      <c r="T82" s="140" t="str">
        <f t="shared" si="2"/>
        <v xml:space="preserve"> </v>
      </c>
    </row>
    <row r="83" spans="2:20" x14ac:dyDescent="0.25">
      <c r="B83" s="103" t="s">
        <v>208</v>
      </c>
      <c r="C83" s="104"/>
      <c r="D83" s="104"/>
      <c r="E83" s="110" t="s">
        <v>418</v>
      </c>
      <c r="F83" s="110">
        <v>2.8</v>
      </c>
      <c r="H83" s="349" t="s">
        <v>285</v>
      </c>
      <c r="I83" s="350"/>
      <c r="J83" s="350"/>
      <c r="K83" s="354" t="s">
        <v>421</v>
      </c>
      <c r="L83" s="340">
        <v>2.8</v>
      </c>
      <c r="P83" s="121" t="str">
        <f t="shared" si="0"/>
        <v xml:space="preserve"> </v>
      </c>
      <c r="Q83" s="122"/>
      <c r="R83" s="123"/>
      <c r="S83" s="121" t="str">
        <f t="shared" si="1"/>
        <v xml:space="preserve"> </v>
      </c>
      <c r="T83" s="140" t="str">
        <f t="shared" si="2"/>
        <v xml:space="preserve"> </v>
      </c>
    </row>
    <row r="84" spans="2:20" x14ac:dyDescent="0.25">
      <c r="B84" s="103" t="s">
        <v>348</v>
      </c>
      <c r="C84" s="104"/>
      <c r="D84" s="104"/>
      <c r="E84" s="110" t="s">
        <v>418</v>
      </c>
      <c r="F84" s="110">
        <v>2.8</v>
      </c>
      <c r="H84" s="349" t="s">
        <v>286</v>
      </c>
      <c r="I84" s="350"/>
      <c r="J84" s="350"/>
      <c r="K84" s="353" t="s">
        <v>316</v>
      </c>
      <c r="L84" s="340">
        <v>2.8</v>
      </c>
      <c r="P84" s="121" t="str">
        <f t="shared" si="0"/>
        <v xml:space="preserve"> </v>
      </c>
      <c r="Q84" s="122"/>
      <c r="R84" s="123"/>
      <c r="S84" s="121" t="str">
        <f t="shared" si="1"/>
        <v xml:space="preserve"> </v>
      </c>
      <c r="T84" s="140" t="str">
        <f t="shared" si="2"/>
        <v xml:space="preserve"> </v>
      </c>
    </row>
    <row r="85" spans="2:20" x14ac:dyDescent="0.25">
      <c r="B85" s="103" t="s">
        <v>377</v>
      </c>
      <c r="C85" s="104"/>
      <c r="D85" s="104"/>
      <c r="E85" s="110" t="s">
        <v>214</v>
      </c>
      <c r="F85" s="110" t="s">
        <v>229</v>
      </c>
      <c r="H85" s="349" t="s">
        <v>287</v>
      </c>
      <c r="I85" s="350"/>
      <c r="J85" s="350"/>
      <c r="K85" s="353" t="s">
        <v>214</v>
      </c>
      <c r="L85" s="340"/>
      <c r="P85" s="121" t="str">
        <f t="shared" si="0"/>
        <v xml:space="preserve"> </v>
      </c>
      <c r="Q85" s="122"/>
      <c r="R85" s="123"/>
      <c r="S85" s="121" t="str">
        <f t="shared" si="1"/>
        <v xml:space="preserve"> </v>
      </c>
      <c r="T85" s="140" t="str">
        <f t="shared" si="2"/>
        <v xml:space="preserve"> </v>
      </c>
    </row>
    <row r="86" spans="2:20" x14ac:dyDescent="0.25">
      <c r="B86" s="103" t="s">
        <v>220</v>
      </c>
      <c r="C86" s="104"/>
      <c r="D86" s="104"/>
      <c r="E86" s="110" t="s">
        <v>214</v>
      </c>
      <c r="F86" s="110" t="s">
        <v>229</v>
      </c>
      <c r="H86" s="349" t="s">
        <v>288</v>
      </c>
      <c r="I86" s="350"/>
      <c r="J86" s="350"/>
      <c r="K86" s="353" t="s">
        <v>317</v>
      </c>
      <c r="L86" s="340">
        <v>4.9000000000000004</v>
      </c>
      <c r="P86" s="121" t="str">
        <f t="shared" si="0"/>
        <v xml:space="preserve"> </v>
      </c>
      <c r="Q86" s="122"/>
      <c r="R86" s="123"/>
      <c r="S86" s="121" t="str">
        <f t="shared" si="1"/>
        <v xml:space="preserve"> </v>
      </c>
      <c r="T86" s="140" t="str">
        <f t="shared" si="2"/>
        <v xml:space="preserve"> </v>
      </c>
    </row>
    <row r="87" spans="2:20" x14ac:dyDescent="0.25">
      <c r="B87" s="103" t="s">
        <v>349</v>
      </c>
      <c r="C87" s="104"/>
      <c r="D87" s="104"/>
      <c r="E87" s="110" t="s">
        <v>214</v>
      </c>
      <c r="F87" s="110" t="s">
        <v>229</v>
      </c>
      <c r="H87" s="349" t="s">
        <v>289</v>
      </c>
      <c r="I87" s="350"/>
      <c r="J87" s="350"/>
      <c r="K87" s="353" t="s">
        <v>318</v>
      </c>
      <c r="L87" s="340">
        <v>2.8</v>
      </c>
      <c r="P87" s="121" t="str">
        <f t="shared" si="0"/>
        <v xml:space="preserve"> </v>
      </c>
      <c r="Q87" s="122"/>
      <c r="R87" s="123"/>
      <c r="S87" s="121" t="str">
        <f t="shared" si="1"/>
        <v xml:space="preserve"> </v>
      </c>
      <c r="T87" s="140" t="str">
        <f t="shared" si="2"/>
        <v xml:space="preserve"> </v>
      </c>
    </row>
    <row r="88" spans="2:20" x14ac:dyDescent="0.25">
      <c r="B88" s="103" t="s">
        <v>350</v>
      </c>
      <c r="C88" s="104"/>
      <c r="D88" s="104"/>
      <c r="E88" s="110" t="s">
        <v>418</v>
      </c>
      <c r="F88" s="110">
        <v>2.8</v>
      </c>
      <c r="H88" s="349" t="s">
        <v>221</v>
      </c>
      <c r="I88" s="350"/>
      <c r="J88" s="350"/>
      <c r="K88" s="354" t="s">
        <v>421</v>
      </c>
      <c r="L88" s="340">
        <v>2.8</v>
      </c>
      <c r="P88" s="121" t="str">
        <f t="shared" si="0"/>
        <v xml:space="preserve"> </v>
      </c>
      <c r="Q88" s="122"/>
      <c r="R88" s="123"/>
      <c r="S88" s="121" t="str">
        <f t="shared" si="1"/>
        <v xml:space="preserve"> </v>
      </c>
      <c r="T88" s="140" t="str">
        <f t="shared" si="2"/>
        <v xml:space="preserve"> </v>
      </c>
    </row>
    <row r="89" spans="2:20" x14ac:dyDescent="0.25">
      <c r="B89" s="103" t="s">
        <v>351</v>
      </c>
      <c r="C89" s="104"/>
      <c r="D89" s="104"/>
      <c r="E89" s="110" t="s">
        <v>418</v>
      </c>
      <c r="F89" s="110">
        <v>2.8</v>
      </c>
      <c r="H89" s="349" t="s">
        <v>290</v>
      </c>
      <c r="I89" s="350"/>
      <c r="J89" s="350"/>
      <c r="K89" s="353" t="s">
        <v>214</v>
      </c>
      <c r="L89" s="340"/>
      <c r="P89" s="121" t="str">
        <f t="shared" si="0"/>
        <v xml:space="preserve"> </v>
      </c>
      <c r="Q89" s="122"/>
      <c r="R89" s="123"/>
      <c r="S89" s="121" t="str">
        <f t="shared" si="1"/>
        <v xml:space="preserve"> </v>
      </c>
      <c r="T89" s="140" t="str">
        <f t="shared" si="2"/>
        <v xml:space="preserve"> </v>
      </c>
    </row>
    <row r="90" spans="2:20" x14ac:dyDescent="0.25">
      <c r="B90" s="135" t="s">
        <v>352</v>
      </c>
      <c r="C90" s="104"/>
      <c r="D90" s="104"/>
      <c r="E90" s="110" t="s">
        <v>418</v>
      </c>
      <c r="F90" s="110">
        <v>2.8</v>
      </c>
      <c r="H90" s="349" t="s">
        <v>291</v>
      </c>
      <c r="I90" s="350"/>
      <c r="J90" s="350"/>
      <c r="K90" s="354" t="s">
        <v>421</v>
      </c>
      <c r="L90" s="340">
        <v>2.8</v>
      </c>
      <c r="P90" s="121" t="str">
        <f t="shared" si="0"/>
        <v xml:space="preserve"> </v>
      </c>
      <c r="Q90" s="122"/>
      <c r="R90" s="123"/>
      <c r="S90" s="121" t="str">
        <f t="shared" si="1"/>
        <v xml:space="preserve"> </v>
      </c>
      <c r="T90" s="140" t="str">
        <f t="shared" si="2"/>
        <v xml:space="preserve"> </v>
      </c>
    </row>
    <row r="91" spans="2:20" x14ac:dyDescent="0.25">
      <c r="B91" s="142" t="s">
        <v>215</v>
      </c>
      <c r="C91" s="104"/>
      <c r="D91" s="104"/>
      <c r="E91" s="110" t="s">
        <v>214</v>
      </c>
      <c r="F91" s="110" t="s">
        <v>229</v>
      </c>
      <c r="H91" s="349" t="s">
        <v>248</v>
      </c>
      <c r="I91" s="350"/>
      <c r="J91" s="350"/>
      <c r="K91" s="353" t="s">
        <v>214</v>
      </c>
      <c r="L91" s="340"/>
      <c r="P91" s="121" t="str">
        <f t="shared" si="0"/>
        <v xml:space="preserve"> </v>
      </c>
      <c r="Q91" s="122"/>
      <c r="R91" s="123"/>
      <c r="S91" s="121" t="str">
        <f t="shared" si="1"/>
        <v xml:space="preserve"> </v>
      </c>
      <c r="T91" s="140" t="str">
        <f t="shared" si="2"/>
        <v xml:space="preserve"> </v>
      </c>
    </row>
    <row r="92" spans="2:20" x14ac:dyDescent="0.25">
      <c r="B92" s="142"/>
      <c r="C92" s="104"/>
      <c r="D92" s="104"/>
      <c r="E92" s="110"/>
      <c r="F92" s="110" t="s">
        <v>229</v>
      </c>
      <c r="H92" s="349" t="s">
        <v>292</v>
      </c>
      <c r="I92" s="350"/>
      <c r="J92" s="350"/>
      <c r="K92" s="354" t="s">
        <v>421</v>
      </c>
      <c r="L92" s="340">
        <v>5.6</v>
      </c>
      <c r="P92" s="121" t="str">
        <f t="shared" si="0"/>
        <v xml:space="preserve"> </v>
      </c>
      <c r="Q92" s="122"/>
      <c r="R92" s="123"/>
      <c r="S92" s="121" t="str">
        <f t="shared" si="1"/>
        <v xml:space="preserve"> </v>
      </c>
      <c r="T92" s="140" t="str">
        <f t="shared" si="2"/>
        <v xml:space="preserve"> </v>
      </c>
    </row>
    <row r="93" spans="2:20" x14ac:dyDescent="0.25">
      <c r="B93" s="103" t="s">
        <v>229</v>
      </c>
      <c r="C93" s="104"/>
      <c r="D93" s="104"/>
      <c r="E93" s="110" t="s">
        <v>229</v>
      </c>
      <c r="F93" s="110" t="s">
        <v>229</v>
      </c>
      <c r="H93" s="349" t="s">
        <v>293</v>
      </c>
      <c r="I93" s="350"/>
      <c r="J93" s="350"/>
      <c r="K93" s="354" t="s">
        <v>421</v>
      </c>
      <c r="L93" s="340">
        <v>2.8</v>
      </c>
      <c r="P93" s="121" t="str">
        <f t="shared" si="0"/>
        <v xml:space="preserve"> </v>
      </c>
      <c r="Q93" s="122"/>
      <c r="R93" s="123"/>
      <c r="S93" s="121" t="str">
        <f t="shared" si="1"/>
        <v xml:space="preserve"> </v>
      </c>
      <c r="T93" s="140" t="str">
        <f t="shared" si="2"/>
        <v xml:space="preserve"> </v>
      </c>
    </row>
    <row r="94" spans="2:20" x14ac:dyDescent="0.25">
      <c r="B94" s="45" t="s">
        <v>229</v>
      </c>
      <c r="C94" s="106"/>
      <c r="D94" s="106"/>
      <c r="E94" s="111" t="s">
        <v>229</v>
      </c>
      <c r="F94" s="111" t="s">
        <v>229</v>
      </c>
      <c r="H94" s="349" t="s">
        <v>294</v>
      </c>
      <c r="I94" s="350"/>
      <c r="J94" s="350"/>
      <c r="K94" s="354" t="s">
        <v>421</v>
      </c>
      <c r="L94" s="340">
        <v>2.8</v>
      </c>
      <c r="P94" s="121" t="str">
        <f t="shared" si="0"/>
        <v xml:space="preserve"> </v>
      </c>
      <c r="Q94" s="122"/>
      <c r="R94" s="123"/>
      <c r="S94" s="121" t="str">
        <f t="shared" si="1"/>
        <v xml:space="preserve"> </v>
      </c>
      <c r="T94" s="140" t="str">
        <f t="shared" si="2"/>
        <v xml:space="preserve"> </v>
      </c>
    </row>
    <row r="95" spans="2:20" x14ac:dyDescent="0.25">
      <c r="B95" s="55" t="s">
        <v>229</v>
      </c>
      <c r="E95" s="55" t="s">
        <v>229</v>
      </c>
      <c r="F95" s="55" t="s">
        <v>229</v>
      </c>
      <c r="H95" s="349" t="s">
        <v>295</v>
      </c>
      <c r="I95" s="350"/>
      <c r="J95" s="350"/>
      <c r="K95" s="354" t="s">
        <v>421</v>
      </c>
      <c r="L95" s="340">
        <v>2.8</v>
      </c>
      <c r="P95" s="121" t="str">
        <f t="shared" si="0"/>
        <v xml:space="preserve"> </v>
      </c>
      <c r="Q95" s="122"/>
      <c r="R95" s="123"/>
      <c r="S95" s="121" t="str">
        <f t="shared" si="1"/>
        <v xml:space="preserve"> </v>
      </c>
      <c r="T95" s="140" t="str">
        <f t="shared" si="2"/>
        <v xml:space="preserve"> </v>
      </c>
    </row>
    <row r="96" spans="2:20" x14ac:dyDescent="0.25">
      <c r="B96" s="55" t="s">
        <v>229</v>
      </c>
      <c r="E96" s="55" t="s">
        <v>229</v>
      </c>
      <c r="F96" s="55" t="s">
        <v>229</v>
      </c>
      <c r="H96" s="349" t="s">
        <v>298</v>
      </c>
      <c r="I96" s="350"/>
      <c r="J96" s="350"/>
      <c r="K96" s="354" t="s">
        <v>421</v>
      </c>
      <c r="L96" s="340">
        <v>2.8</v>
      </c>
      <c r="P96" s="121" t="str">
        <f t="shared" si="0"/>
        <v xml:space="preserve"> </v>
      </c>
      <c r="Q96" s="122"/>
      <c r="R96" s="123"/>
      <c r="S96" s="121" t="str">
        <f t="shared" si="1"/>
        <v xml:space="preserve"> </v>
      </c>
      <c r="T96" s="140" t="str">
        <f t="shared" si="2"/>
        <v xml:space="preserve"> </v>
      </c>
    </row>
    <row r="97" spans="2:23" x14ac:dyDescent="0.25">
      <c r="B97" s="55" t="s">
        <v>229</v>
      </c>
      <c r="E97" s="55" t="s">
        <v>229</v>
      </c>
      <c r="F97" s="55" t="s">
        <v>229</v>
      </c>
      <c r="H97" s="349" t="s">
        <v>296</v>
      </c>
      <c r="I97" s="350"/>
      <c r="J97" s="350"/>
      <c r="K97" s="354" t="s">
        <v>421</v>
      </c>
      <c r="L97" s="340">
        <v>2.8</v>
      </c>
      <c r="P97" s="121" t="str">
        <f t="shared" si="0"/>
        <v xml:space="preserve"> </v>
      </c>
      <c r="Q97" s="122"/>
      <c r="R97" s="123"/>
      <c r="S97" s="121" t="str">
        <f t="shared" si="1"/>
        <v xml:space="preserve"> </v>
      </c>
      <c r="T97" s="140" t="str">
        <f t="shared" si="2"/>
        <v xml:space="preserve"> </v>
      </c>
    </row>
    <row r="98" spans="2:23" x14ac:dyDescent="0.25">
      <c r="B98" s="55" t="s">
        <v>229</v>
      </c>
      <c r="E98" s="55" t="s">
        <v>229</v>
      </c>
      <c r="F98" s="55" t="s">
        <v>229</v>
      </c>
      <c r="H98" s="349" t="s">
        <v>297</v>
      </c>
      <c r="I98" s="350"/>
      <c r="J98" s="350"/>
      <c r="K98" s="353" t="s">
        <v>311</v>
      </c>
      <c r="L98" s="340">
        <v>2.8</v>
      </c>
      <c r="P98" s="121" t="str">
        <f t="shared" si="0"/>
        <v xml:space="preserve"> </v>
      </c>
      <c r="Q98" s="122"/>
      <c r="R98" s="123"/>
      <c r="S98" s="121" t="str">
        <f t="shared" si="1"/>
        <v xml:space="preserve"> </v>
      </c>
      <c r="T98" s="140" t="str">
        <f t="shared" si="2"/>
        <v xml:space="preserve"> </v>
      </c>
    </row>
    <row r="99" spans="2:23" x14ac:dyDescent="0.25">
      <c r="B99" s="55" t="s">
        <v>229</v>
      </c>
      <c r="E99" s="55" t="s">
        <v>229</v>
      </c>
      <c r="F99" s="55" t="s">
        <v>229</v>
      </c>
      <c r="H99" s="349" t="s">
        <v>299</v>
      </c>
      <c r="I99" s="350"/>
      <c r="J99" s="350"/>
      <c r="K99" s="354" t="s">
        <v>421</v>
      </c>
      <c r="L99" s="340">
        <v>1.4</v>
      </c>
      <c r="P99" s="121" t="str">
        <f t="shared" si="0"/>
        <v xml:space="preserve"> </v>
      </c>
      <c r="Q99" s="122"/>
      <c r="R99" s="123"/>
      <c r="S99" s="121" t="str">
        <f t="shared" si="1"/>
        <v xml:space="preserve"> </v>
      </c>
      <c r="T99" s="140" t="str">
        <f t="shared" si="2"/>
        <v xml:space="preserve"> </v>
      </c>
    </row>
    <row r="100" spans="2:23" x14ac:dyDescent="0.25">
      <c r="B100" s="55" t="s">
        <v>229</v>
      </c>
      <c r="E100" s="55" t="s">
        <v>229</v>
      </c>
      <c r="F100" s="55" t="s">
        <v>229</v>
      </c>
      <c r="H100" s="349" t="s">
        <v>217</v>
      </c>
      <c r="I100" s="350"/>
      <c r="J100" s="350"/>
      <c r="K100" s="354" t="s">
        <v>421</v>
      </c>
      <c r="L100" s="340">
        <v>2.8</v>
      </c>
      <c r="P100" s="121" t="str">
        <f t="shared" si="0"/>
        <v xml:space="preserve"> </v>
      </c>
      <c r="Q100" s="122"/>
      <c r="R100" s="123"/>
      <c r="S100" s="121" t="str">
        <f t="shared" si="1"/>
        <v xml:space="preserve"> </v>
      </c>
      <c r="T100" s="140" t="str">
        <f t="shared" si="2"/>
        <v xml:space="preserve"> </v>
      </c>
    </row>
    <row r="101" spans="2:23" x14ac:dyDescent="0.25">
      <c r="B101" s="55" t="s">
        <v>229</v>
      </c>
      <c r="E101" s="55" t="s">
        <v>229</v>
      </c>
      <c r="F101" s="55" t="s">
        <v>229</v>
      </c>
      <c r="H101" s="349" t="s">
        <v>300</v>
      </c>
      <c r="I101" s="350"/>
      <c r="J101" s="350"/>
      <c r="K101" s="354" t="s">
        <v>421</v>
      </c>
      <c r="L101" s="340">
        <v>2.8</v>
      </c>
      <c r="P101" s="121" t="str">
        <f t="shared" si="0"/>
        <v xml:space="preserve"> </v>
      </c>
      <c r="Q101" s="122"/>
      <c r="R101" s="123"/>
      <c r="S101" s="121" t="str">
        <f t="shared" si="1"/>
        <v xml:space="preserve"> </v>
      </c>
      <c r="T101" s="140" t="str">
        <f t="shared" si="2"/>
        <v xml:space="preserve"> </v>
      </c>
    </row>
    <row r="102" spans="2:23" x14ac:dyDescent="0.25">
      <c r="B102" s="55" t="s">
        <v>229</v>
      </c>
      <c r="E102" s="55" t="s">
        <v>229</v>
      </c>
      <c r="F102" s="55" t="s">
        <v>229</v>
      </c>
      <c r="H102" s="349" t="s">
        <v>218</v>
      </c>
      <c r="I102" s="350"/>
      <c r="J102" s="350"/>
      <c r="K102" s="353" t="s">
        <v>319</v>
      </c>
      <c r="L102" s="340">
        <v>0.93</v>
      </c>
      <c r="P102" s="121" t="str">
        <f t="shared" si="0"/>
        <v xml:space="preserve"> </v>
      </c>
      <c r="Q102" s="122"/>
      <c r="R102" s="123"/>
      <c r="S102" s="121" t="str">
        <f t="shared" si="1"/>
        <v xml:space="preserve"> </v>
      </c>
      <c r="T102" s="140" t="str">
        <f t="shared" si="2"/>
        <v xml:space="preserve"> </v>
      </c>
    </row>
    <row r="103" spans="2:23" x14ac:dyDescent="0.25">
      <c r="B103" s="55" t="s">
        <v>229</v>
      </c>
      <c r="E103" s="55" t="s">
        <v>229</v>
      </c>
      <c r="F103" s="55" t="s">
        <v>229</v>
      </c>
      <c r="H103" s="349" t="s">
        <v>320</v>
      </c>
      <c r="I103" s="350"/>
      <c r="J103" s="350"/>
      <c r="K103" s="353" t="s">
        <v>321</v>
      </c>
      <c r="L103" s="343" t="s">
        <v>427</v>
      </c>
      <c r="P103" s="121" t="str">
        <f t="shared" si="0"/>
        <v xml:space="preserve"> </v>
      </c>
      <c r="Q103" s="122"/>
      <c r="R103" s="123"/>
      <c r="S103" s="121" t="str">
        <f t="shared" si="1"/>
        <v xml:space="preserve"> </v>
      </c>
      <c r="T103" s="140" t="str">
        <f t="shared" si="2"/>
        <v xml:space="preserve"> </v>
      </c>
    </row>
    <row r="104" spans="2:23" x14ac:dyDescent="0.25">
      <c r="B104" s="55" t="s">
        <v>229</v>
      </c>
      <c r="E104" s="55" t="s">
        <v>229</v>
      </c>
      <c r="F104" s="55" t="s">
        <v>229</v>
      </c>
      <c r="H104" s="349" t="s">
        <v>301</v>
      </c>
      <c r="I104" s="350"/>
      <c r="J104" s="350"/>
      <c r="K104" s="354" t="s">
        <v>421</v>
      </c>
      <c r="L104" s="340">
        <v>2.1</v>
      </c>
      <c r="P104" s="121" t="str">
        <f t="shared" si="0"/>
        <v xml:space="preserve"> </v>
      </c>
      <c r="Q104" s="122"/>
      <c r="R104" s="123"/>
      <c r="S104" s="121" t="str">
        <f t="shared" si="1"/>
        <v xml:space="preserve"> </v>
      </c>
      <c r="T104" s="140" t="str">
        <f t="shared" si="2"/>
        <v xml:space="preserve"> </v>
      </c>
    </row>
    <row r="105" spans="2:23" x14ac:dyDescent="0.25">
      <c r="B105" s="55" t="s">
        <v>229</v>
      </c>
      <c r="E105" s="55" t="s">
        <v>229</v>
      </c>
      <c r="F105" s="55" t="s">
        <v>229</v>
      </c>
      <c r="H105" s="349" t="s">
        <v>302</v>
      </c>
      <c r="I105" s="350"/>
      <c r="J105" s="350"/>
      <c r="K105" s="353" t="s">
        <v>214</v>
      </c>
      <c r="L105" s="340"/>
      <c r="P105" s="121" t="str">
        <f t="shared" si="0"/>
        <v xml:space="preserve"> </v>
      </c>
      <c r="Q105" s="122"/>
      <c r="R105" s="123"/>
      <c r="S105" s="121" t="str">
        <f t="shared" si="1"/>
        <v xml:space="preserve"> </v>
      </c>
      <c r="T105" s="140" t="str">
        <f t="shared" si="2"/>
        <v xml:space="preserve"> </v>
      </c>
    </row>
    <row r="106" spans="2:23" x14ac:dyDescent="0.25">
      <c r="B106" s="55" t="s">
        <v>229</v>
      </c>
      <c r="E106" s="55" t="s">
        <v>229</v>
      </c>
      <c r="F106" s="55" t="s">
        <v>229</v>
      </c>
      <c r="H106" s="349" t="s">
        <v>303</v>
      </c>
      <c r="I106" s="350"/>
      <c r="J106" s="350"/>
      <c r="K106" s="353" t="s">
        <v>214</v>
      </c>
      <c r="L106" s="340"/>
      <c r="P106" s="121" t="str">
        <f t="shared" si="0"/>
        <v xml:space="preserve"> </v>
      </c>
      <c r="Q106" s="122"/>
      <c r="R106" s="123"/>
      <c r="S106" s="121" t="str">
        <f t="shared" si="1"/>
        <v xml:space="preserve"> </v>
      </c>
      <c r="T106" s="140" t="str">
        <f t="shared" si="2"/>
        <v xml:space="preserve"> </v>
      </c>
    </row>
    <row r="107" spans="2:23" x14ac:dyDescent="0.25">
      <c r="B107" s="55" t="s">
        <v>229</v>
      </c>
      <c r="E107" s="55" t="s">
        <v>229</v>
      </c>
      <c r="F107" s="55" t="s">
        <v>229</v>
      </c>
      <c r="H107" s="349" t="s">
        <v>304</v>
      </c>
      <c r="I107" s="350"/>
      <c r="J107" s="350"/>
      <c r="K107" s="353" t="s">
        <v>214</v>
      </c>
      <c r="L107" s="340"/>
      <c r="P107" s="121" t="str">
        <f t="shared" si="0"/>
        <v xml:space="preserve"> </v>
      </c>
      <c r="Q107" s="122"/>
      <c r="R107" s="123"/>
      <c r="S107" s="121" t="str">
        <f t="shared" si="1"/>
        <v xml:space="preserve"> </v>
      </c>
      <c r="T107" s="140" t="str">
        <f t="shared" si="2"/>
        <v xml:space="preserve"> </v>
      </c>
    </row>
    <row r="108" spans="2:23" x14ac:dyDescent="0.25">
      <c r="B108" s="55" t="s">
        <v>229</v>
      </c>
      <c r="E108" s="55" t="s">
        <v>229</v>
      </c>
      <c r="F108" s="55" t="s">
        <v>229</v>
      </c>
      <c r="H108" s="349" t="s">
        <v>305</v>
      </c>
      <c r="I108" s="350"/>
      <c r="J108" s="350"/>
      <c r="K108" s="354" t="s">
        <v>421</v>
      </c>
      <c r="L108" s="340">
        <v>2.8</v>
      </c>
      <c r="P108" s="121" t="str">
        <f t="shared" si="0"/>
        <v xml:space="preserve"> </v>
      </c>
      <c r="Q108" s="122"/>
      <c r="R108" s="123"/>
      <c r="S108" s="121" t="str">
        <f t="shared" si="1"/>
        <v xml:space="preserve"> </v>
      </c>
      <c r="T108" s="140" t="str">
        <f t="shared" si="2"/>
        <v xml:space="preserve"> </v>
      </c>
    </row>
    <row r="109" spans="2:23" x14ac:dyDescent="0.25">
      <c r="B109" s="55" t="s">
        <v>229</v>
      </c>
      <c r="E109" s="55" t="s">
        <v>229</v>
      </c>
      <c r="F109" s="55" t="s">
        <v>229</v>
      </c>
      <c r="H109" s="349" t="s">
        <v>335</v>
      </c>
      <c r="I109" s="350"/>
      <c r="J109" s="350"/>
      <c r="K109" s="354" t="s">
        <v>421</v>
      </c>
      <c r="L109" s="340">
        <v>2.8</v>
      </c>
      <c r="P109" s="121" t="str">
        <f t="shared" si="0"/>
        <v xml:space="preserve"> </v>
      </c>
      <c r="Q109" s="122"/>
      <c r="R109" s="123"/>
      <c r="S109" s="121" t="str">
        <f t="shared" si="1"/>
        <v xml:space="preserve"> </v>
      </c>
      <c r="T109" s="140" t="str">
        <f t="shared" si="2"/>
        <v xml:space="preserve"> </v>
      </c>
    </row>
    <row r="110" spans="2:23" x14ac:dyDescent="0.25">
      <c r="B110" s="55" t="s">
        <v>229</v>
      </c>
      <c r="E110" s="55" t="s">
        <v>229</v>
      </c>
      <c r="F110" s="55" t="s">
        <v>229</v>
      </c>
      <c r="H110" s="349" t="s">
        <v>336</v>
      </c>
      <c r="I110" s="350"/>
      <c r="J110" s="350"/>
      <c r="K110" s="353" t="s">
        <v>214</v>
      </c>
      <c r="L110" s="340"/>
      <c r="P110" s="121" t="str">
        <f t="shared" si="0"/>
        <v xml:space="preserve"> </v>
      </c>
      <c r="Q110" s="122"/>
      <c r="R110" s="123"/>
      <c r="S110" s="121" t="str">
        <f t="shared" si="1"/>
        <v xml:space="preserve"> </v>
      </c>
      <c r="T110" s="140" t="str">
        <f t="shared" si="2"/>
        <v xml:space="preserve"> </v>
      </c>
    </row>
    <row r="111" spans="2:23" ht="14.4" x14ac:dyDescent="0.3">
      <c r="B111" s="55" t="s">
        <v>229</v>
      </c>
      <c r="E111" s="55" t="s">
        <v>229</v>
      </c>
      <c r="F111" s="55" t="s">
        <v>229</v>
      </c>
      <c r="H111" s="358" t="s">
        <v>589</v>
      </c>
      <c r="I111" s="359"/>
      <c r="J111" s="359"/>
      <c r="K111" s="360" t="s">
        <v>311</v>
      </c>
      <c r="L111" s="342">
        <v>2.8</v>
      </c>
      <c r="P111" s="121" t="str">
        <f t="shared" si="0"/>
        <v xml:space="preserve"> </v>
      </c>
      <c r="Q111" s="122"/>
      <c r="R111" s="123"/>
      <c r="S111" s="121" t="str">
        <f t="shared" si="1"/>
        <v xml:space="preserve"> </v>
      </c>
      <c r="T111" s="140" t="str">
        <f t="shared" si="2"/>
        <v xml:space="preserve"> </v>
      </c>
    </row>
    <row r="112" spans="2:23" ht="14.4" x14ac:dyDescent="0.3">
      <c r="B112" s="55" t="s">
        <v>229</v>
      </c>
      <c r="E112" s="55" t="s">
        <v>229</v>
      </c>
      <c r="F112" s="55" t="s">
        <v>229</v>
      </c>
      <c r="H112" s="358" t="s">
        <v>590</v>
      </c>
      <c r="I112" s="359"/>
      <c r="J112" s="359"/>
      <c r="K112" s="360" t="s">
        <v>311</v>
      </c>
      <c r="L112" s="342">
        <v>4.2</v>
      </c>
      <c r="P112" s="121" t="str">
        <f t="shared" si="0"/>
        <v xml:space="preserve"> </v>
      </c>
      <c r="Q112" s="122"/>
      <c r="R112" s="123"/>
      <c r="S112" s="121" t="str">
        <f t="shared" si="1"/>
        <v xml:space="preserve"> </v>
      </c>
      <c r="T112" s="140" t="str">
        <f t="shared" si="2"/>
        <v xml:space="preserve"> </v>
      </c>
      <c r="W112" s="80"/>
    </row>
    <row r="113" spans="2:23" ht="14.4" x14ac:dyDescent="0.3">
      <c r="B113" s="55" t="s">
        <v>229</v>
      </c>
      <c r="E113" s="55" t="s">
        <v>229</v>
      </c>
      <c r="F113" s="55" t="s">
        <v>229</v>
      </c>
      <c r="H113" s="358" t="s">
        <v>591</v>
      </c>
      <c r="I113" s="359"/>
      <c r="J113" s="359"/>
      <c r="K113" s="360" t="s">
        <v>592</v>
      </c>
      <c r="L113" s="342" t="s">
        <v>593</v>
      </c>
      <c r="P113" s="121" t="str">
        <f t="shared" si="0"/>
        <v xml:space="preserve"> </v>
      </c>
      <c r="Q113" s="122"/>
      <c r="R113" s="123"/>
      <c r="S113" s="121" t="str">
        <f t="shared" si="1"/>
        <v xml:space="preserve"> </v>
      </c>
      <c r="T113" s="140" t="str">
        <f t="shared" si="2"/>
        <v xml:space="preserve"> </v>
      </c>
      <c r="W113" s="80"/>
    </row>
    <row r="114" spans="2:23" ht="14.4" x14ac:dyDescent="0.3">
      <c r="B114" s="55" t="s">
        <v>229</v>
      </c>
      <c r="E114" s="55" t="s">
        <v>229</v>
      </c>
      <c r="F114" s="55" t="s">
        <v>229</v>
      </c>
      <c r="H114" s="358" t="s">
        <v>51</v>
      </c>
      <c r="I114" s="359"/>
      <c r="J114" s="359"/>
      <c r="K114" s="360" t="s">
        <v>214</v>
      </c>
      <c r="L114" s="342"/>
      <c r="P114" s="121" t="str">
        <f t="shared" si="0"/>
        <v xml:space="preserve"> </v>
      </c>
      <c r="Q114" s="122"/>
      <c r="R114" s="123"/>
      <c r="S114" s="121" t="str">
        <f t="shared" si="1"/>
        <v xml:space="preserve"> </v>
      </c>
      <c r="T114" s="140" t="str">
        <f t="shared" si="2"/>
        <v xml:space="preserve"> </v>
      </c>
      <c r="W114" s="80"/>
    </row>
    <row r="115" spans="2:23" ht="14.4" x14ac:dyDescent="0.3">
      <c r="B115" s="55" t="s">
        <v>229</v>
      </c>
      <c r="E115" s="55" t="s">
        <v>229</v>
      </c>
      <c r="F115" s="55" t="s">
        <v>229</v>
      </c>
      <c r="H115" s="358" t="s">
        <v>594</v>
      </c>
      <c r="I115" s="359"/>
      <c r="J115" s="359"/>
      <c r="K115" s="360" t="s">
        <v>311</v>
      </c>
      <c r="L115" s="342">
        <v>2.8</v>
      </c>
      <c r="P115" s="121" t="str">
        <f t="shared" si="0"/>
        <v xml:space="preserve"> </v>
      </c>
      <c r="Q115" s="122"/>
      <c r="R115" s="123"/>
      <c r="S115" s="121" t="str">
        <f t="shared" si="1"/>
        <v xml:space="preserve"> </v>
      </c>
      <c r="T115" s="140" t="str">
        <f t="shared" si="2"/>
        <v xml:space="preserve"> </v>
      </c>
      <c r="W115" s="80"/>
    </row>
    <row r="116" spans="2:23" ht="14.4" x14ac:dyDescent="0.3">
      <c r="B116" s="55" t="s">
        <v>229</v>
      </c>
      <c r="E116" s="55" t="s">
        <v>229</v>
      </c>
      <c r="F116" s="55" t="s">
        <v>229</v>
      </c>
      <c r="H116" s="358" t="s">
        <v>595</v>
      </c>
      <c r="I116" s="359"/>
      <c r="J116" s="359"/>
      <c r="K116" s="360" t="s">
        <v>311</v>
      </c>
      <c r="L116" s="342">
        <v>4.2</v>
      </c>
      <c r="P116" s="121" t="str">
        <f t="shared" si="0"/>
        <v xml:space="preserve"> </v>
      </c>
      <c r="Q116" s="122"/>
      <c r="R116" s="123"/>
      <c r="S116" s="121" t="str">
        <f t="shared" si="1"/>
        <v xml:space="preserve"> </v>
      </c>
      <c r="T116" s="140" t="str">
        <f t="shared" si="2"/>
        <v xml:space="preserve"> </v>
      </c>
      <c r="W116" s="80"/>
    </row>
    <row r="117" spans="2:23" ht="14.4" x14ac:dyDescent="0.3">
      <c r="B117" s="55" t="s">
        <v>229</v>
      </c>
      <c r="E117" s="55" t="s">
        <v>229</v>
      </c>
      <c r="F117" s="55" t="s">
        <v>229</v>
      </c>
      <c r="H117" s="358" t="s">
        <v>596</v>
      </c>
      <c r="I117" s="359"/>
      <c r="J117" s="359"/>
      <c r="K117" s="360" t="s">
        <v>592</v>
      </c>
      <c r="L117" s="342" t="s">
        <v>593</v>
      </c>
      <c r="P117" s="121" t="str">
        <f t="shared" ref="P117:P136" si="3">IF($U$3=2,B117,IF($U$3=3,H117," "))</f>
        <v xml:space="preserve"> </v>
      </c>
      <c r="Q117" s="122"/>
      <c r="R117" s="123"/>
      <c r="S117" s="121" t="str">
        <f t="shared" ref="S117:S136" si="4">IF($U$3=2,E117,IF($U$3=3,K117," "))</f>
        <v xml:space="preserve"> </v>
      </c>
      <c r="T117" s="140" t="str">
        <f t="shared" ref="T117:T136" si="5">IF($U$3=2,F117,IF($U$3=3,L117," "))</f>
        <v xml:space="preserve"> </v>
      </c>
      <c r="W117" s="80"/>
    </row>
    <row r="118" spans="2:23" ht="14.4" x14ac:dyDescent="0.3">
      <c r="B118" s="55" t="s">
        <v>229</v>
      </c>
      <c r="E118" s="55" t="s">
        <v>229</v>
      </c>
      <c r="F118" s="55" t="s">
        <v>229</v>
      </c>
      <c r="H118" s="358" t="s">
        <v>52</v>
      </c>
      <c r="I118" s="359"/>
      <c r="J118" s="359"/>
      <c r="K118" s="360" t="s">
        <v>597</v>
      </c>
      <c r="L118" s="342">
        <v>2.8000000000000001E-2</v>
      </c>
      <c r="P118" s="121" t="str">
        <f t="shared" si="3"/>
        <v xml:space="preserve"> </v>
      </c>
      <c r="Q118" s="122"/>
      <c r="R118" s="123"/>
      <c r="S118" s="121" t="str">
        <f t="shared" si="4"/>
        <v xml:space="preserve"> </v>
      </c>
      <c r="T118" s="140" t="str">
        <f t="shared" si="5"/>
        <v xml:space="preserve"> </v>
      </c>
      <c r="W118" s="80"/>
    </row>
    <row r="119" spans="2:23" ht="14.4" x14ac:dyDescent="0.3">
      <c r="B119" s="55" t="s">
        <v>229</v>
      </c>
      <c r="E119" s="55" t="s">
        <v>229</v>
      </c>
      <c r="F119" s="55" t="s">
        <v>229</v>
      </c>
      <c r="H119" s="358" t="s">
        <v>598</v>
      </c>
      <c r="I119" s="359"/>
      <c r="J119" s="359"/>
      <c r="K119" s="360" t="s">
        <v>214</v>
      </c>
      <c r="L119" s="342"/>
      <c r="P119" s="121" t="str">
        <f t="shared" si="3"/>
        <v xml:space="preserve"> </v>
      </c>
      <c r="Q119" s="122"/>
      <c r="R119" s="123"/>
      <c r="S119" s="121" t="str">
        <f t="shared" si="4"/>
        <v xml:space="preserve"> </v>
      </c>
      <c r="T119" s="140" t="str">
        <f t="shared" si="5"/>
        <v xml:space="preserve"> </v>
      </c>
      <c r="W119" s="80"/>
    </row>
    <row r="120" spans="2:23" ht="14.4" x14ac:dyDescent="0.3">
      <c r="B120" s="55" t="s">
        <v>229</v>
      </c>
      <c r="E120" s="55" t="s">
        <v>229</v>
      </c>
      <c r="F120" s="55" t="s">
        <v>229</v>
      </c>
      <c r="H120" s="358" t="s">
        <v>53</v>
      </c>
      <c r="I120" s="359"/>
      <c r="J120" s="359"/>
      <c r="K120" s="361" t="s">
        <v>421</v>
      </c>
      <c r="L120" s="342">
        <v>2.8</v>
      </c>
      <c r="P120" s="121" t="str">
        <f t="shared" si="3"/>
        <v xml:space="preserve"> </v>
      </c>
      <c r="Q120" s="122"/>
      <c r="R120" s="123"/>
      <c r="S120" s="121" t="str">
        <f t="shared" si="4"/>
        <v xml:space="preserve"> </v>
      </c>
      <c r="T120" s="140" t="str">
        <f t="shared" si="5"/>
        <v xml:space="preserve"> </v>
      </c>
      <c r="W120" s="80"/>
    </row>
    <row r="121" spans="2:23" ht="14.4" x14ac:dyDescent="0.3">
      <c r="B121" s="55" t="s">
        <v>229</v>
      </c>
      <c r="E121" s="55" t="s">
        <v>229</v>
      </c>
      <c r="F121" s="55" t="s">
        <v>229</v>
      </c>
      <c r="H121" s="358" t="s">
        <v>599</v>
      </c>
      <c r="I121" s="359"/>
      <c r="J121" s="359"/>
      <c r="K121" s="360" t="s">
        <v>65</v>
      </c>
      <c r="L121" s="342">
        <v>2.8</v>
      </c>
      <c r="P121" s="121" t="str">
        <f t="shared" si="3"/>
        <v xml:space="preserve"> </v>
      </c>
      <c r="Q121" s="122"/>
      <c r="R121" s="123"/>
      <c r="S121" s="121" t="str">
        <f t="shared" si="4"/>
        <v xml:space="preserve"> </v>
      </c>
      <c r="T121" s="140" t="str">
        <f t="shared" si="5"/>
        <v xml:space="preserve"> </v>
      </c>
    </row>
    <row r="122" spans="2:23" ht="14.4" x14ac:dyDescent="0.3">
      <c r="B122" s="55" t="s">
        <v>229</v>
      </c>
      <c r="E122" s="55" t="s">
        <v>229</v>
      </c>
      <c r="F122" s="55" t="s">
        <v>229</v>
      </c>
      <c r="H122" s="358" t="s">
        <v>600</v>
      </c>
      <c r="I122" s="359"/>
      <c r="J122" s="359"/>
      <c r="K122" s="360" t="s">
        <v>592</v>
      </c>
      <c r="L122" s="342" t="s">
        <v>601</v>
      </c>
      <c r="P122" s="121" t="str">
        <f t="shared" si="3"/>
        <v xml:space="preserve"> </v>
      </c>
      <c r="Q122" s="122"/>
      <c r="R122" s="123"/>
      <c r="S122" s="121" t="str">
        <f t="shared" si="4"/>
        <v xml:space="preserve"> </v>
      </c>
      <c r="T122" s="140" t="str">
        <f t="shared" si="5"/>
        <v xml:space="preserve"> </v>
      </c>
    </row>
    <row r="123" spans="2:23" ht="14.4" x14ac:dyDescent="0.3">
      <c r="B123" s="55" t="s">
        <v>229</v>
      </c>
      <c r="E123" s="55" t="s">
        <v>229</v>
      </c>
      <c r="F123" s="55" t="s">
        <v>229</v>
      </c>
      <c r="H123" s="358" t="s">
        <v>602</v>
      </c>
      <c r="I123" s="359"/>
      <c r="J123" s="359"/>
      <c r="K123" s="360" t="s">
        <v>69</v>
      </c>
      <c r="L123" s="342">
        <v>5.6</v>
      </c>
      <c r="P123" s="121" t="str">
        <f t="shared" si="3"/>
        <v xml:space="preserve"> </v>
      </c>
      <c r="Q123" s="122"/>
      <c r="R123" s="123"/>
      <c r="S123" s="121" t="str">
        <f t="shared" si="4"/>
        <v xml:space="preserve"> </v>
      </c>
      <c r="T123" s="140" t="str">
        <f t="shared" si="5"/>
        <v xml:space="preserve"> </v>
      </c>
    </row>
    <row r="124" spans="2:23" ht="14.4" x14ac:dyDescent="0.3">
      <c r="B124" s="55" t="s">
        <v>229</v>
      </c>
      <c r="E124" s="55" t="s">
        <v>229</v>
      </c>
      <c r="F124" s="55" t="s">
        <v>229</v>
      </c>
      <c r="H124" s="358" t="s">
        <v>603</v>
      </c>
      <c r="I124" s="359"/>
      <c r="J124" s="359"/>
      <c r="K124" s="360" t="s">
        <v>69</v>
      </c>
      <c r="L124" s="342">
        <v>8.4</v>
      </c>
      <c r="P124" s="121" t="str">
        <f t="shared" si="3"/>
        <v xml:space="preserve"> </v>
      </c>
      <c r="Q124" s="122"/>
      <c r="R124" s="123"/>
      <c r="S124" s="121" t="str">
        <f t="shared" si="4"/>
        <v xml:space="preserve"> </v>
      </c>
      <c r="T124" s="140" t="str">
        <f t="shared" si="5"/>
        <v xml:space="preserve"> </v>
      </c>
    </row>
    <row r="125" spans="2:23" ht="14.4" x14ac:dyDescent="0.3">
      <c r="B125" s="55" t="s">
        <v>229</v>
      </c>
      <c r="E125" s="55" t="s">
        <v>229</v>
      </c>
      <c r="F125" s="55" t="s">
        <v>229</v>
      </c>
      <c r="H125" s="358" t="s">
        <v>604</v>
      </c>
      <c r="I125" s="359"/>
      <c r="J125" s="359"/>
      <c r="K125" s="360" t="s">
        <v>592</v>
      </c>
      <c r="L125" s="342" t="s">
        <v>605</v>
      </c>
      <c r="P125" s="121" t="str">
        <f t="shared" si="3"/>
        <v xml:space="preserve"> </v>
      </c>
      <c r="Q125" s="122"/>
      <c r="R125" s="123"/>
      <c r="S125" s="121" t="str">
        <f t="shared" si="4"/>
        <v xml:space="preserve"> </v>
      </c>
      <c r="T125" s="140" t="str">
        <f t="shared" si="5"/>
        <v xml:space="preserve"> </v>
      </c>
    </row>
    <row r="126" spans="2:23" ht="14.4" x14ac:dyDescent="0.3">
      <c r="B126" s="55" t="s">
        <v>229</v>
      </c>
      <c r="E126" s="55" t="s">
        <v>229</v>
      </c>
      <c r="F126" s="55" t="s">
        <v>229</v>
      </c>
      <c r="H126" s="358" t="s">
        <v>54</v>
      </c>
      <c r="I126" s="359"/>
      <c r="J126" s="359"/>
      <c r="K126" s="360" t="s">
        <v>214</v>
      </c>
      <c r="L126" s="342"/>
      <c r="P126" s="121" t="str">
        <f t="shared" si="3"/>
        <v xml:space="preserve"> </v>
      </c>
      <c r="Q126" s="122"/>
      <c r="R126" s="123"/>
      <c r="S126" s="121" t="str">
        <f t="shared" si="4"/>
        <v xml:space="preserve"> </v>
      </c>
      <c r="T126" s="140" t="str">
        <f t="shared" si="5"/>
        <v xml:space="preserve"> </v>
      </c>
    </row>
    <row r="127" spans="2:23" ht="14.4" x14ac:dyDescent="0.3">
      <c r="B127" s="55" t="s">
        <v>229</v>
      </c>
      <c r="E127" s="55" t="s">
        <v>229</v>
      </c>
      <c r="F127" s="55" t="s">
        <v>229</v>
      </c>
      <c r="H127" s="358" t="s">
        <v>55</v>
      </c>
      <c r="I127" s="359"/>
      <c r="J127" s="359"/>
      <c r="K127" s="360" t="s">
        <v>214</v>
      </c>
      <c r="L127" s="342"/>
      <c r="P127" s="121" t="str">
        <f t="shared" si="3"/>
        <v xml:space="preserve"> </v>
      </c>
      <c r="Q127" s="122"/>
      <c r="R127" s="123"/>
      <c r="S127" s="121" t="str">
        <f t="shared" si="4"/>
        <v xml:space="preserve"> </v>
      </c>
      <c r="T127" s="140" t="str">
        <f t="shared" si="5"/>
        <v xml:space="preserve"> </v>
      </c>
    </row>
    <row r="128" spans="2:23" ht="14.4" x14ac:dyDescent="0.3">
      <c r="B128" s="55" t="s">
        <v>229</v>
      </c>
      <c r="E128" s="55" t="s">
        <v>229</v>
      </c>
      <c r="F128" s="55" t="s">
        <v>229</v>
      </c>
      <c r="H128" s="358" t="s">
        <v>56</v>
      </c>
      <c r="I128" s="359"/>
      <c r="J128" s="359"/>
      <c r="K128" s="360" t="s">
        <v>214</v>
      </c>
      <c r="L128" s="342"/>
      <c r="P128" s="121" t="str">
        <f t="shared" si="3"/>
        <v xml:space="preserve"> </v>
      </c>
      <c r="Q128" s="122"/>
      <c r="R128" s="123"/>
      <c r="S128" s="121" t="str">
        <f t="shared" si="4"/>
        <v xml:space="preserve"> </v>
      </c>
      <c r="T128" s="140" t="str">
        <f t="shared" si="5"/>
        <v xml:space="preserve"> </v>
      </c>
    </row>
    <row r="129" spans="2:20" ht="14.4" x14ac:dyDescent="0.3">
      <c r="B129" s="55" t="s">
        <v>229</v>
      </c>
      <c r="H129" s="358" t="s">
        <v>606</v>
      </c>
      <c r="I129" s="359"/>
      <c r="J129" s="359"/>
      <c r="K129" s="360" t="s">
        <v>607</v>
      </c>
      <c r="L129" s="342">
        <v>0.7</v>
      </c>
      <c r="P129" s="121" t="str">
        <f t="shared" si="3"/>
        <v xml:space="preserve"> </v>
      </c>
      <c r="Q129" s="122"/>
      <c r="R129" s="123"/>
      <c r="S129" s="121" t="str">
        <f t="shared" si="4"/>
        <v xml:space="preserve"> </v>
      </c>
      <c r="T129" s="140" t="str">
        <f t="shared" si="5"/>
        <v xml:space="preserve"> </v>
      </c>
    </row>
    <row r="130" spans="2:20" ht="14.4" x14ac:dyDescent="0.3">
      <c r="B130" s="55" t="s">
        <v>229</v>
      </c>
      <c r="G130" s="55" t="s">
        <v>229</v>
      </c>
      <c r="H130" s="358" t="s">
        <v>57</v>
      </c>
      <c r="I130" s="359"/>
      <c r="J130" s="359"/>
      <c r="K130" s="360" t="s">
        <v>597</v>
      </c>
      <c r="L130" s="342">
        <v>2.8000000000000001E-2</v>
      </c>
      <c r="P130" s="121" t="str">
        <f t="shared" si="3"/>
        <v xml:space="preserve"> </v>
      </c>
      <c r="Q130" s="122"/>
      <c r="R130" s="123"/>
      <c r="S130" s="121" t="str">
        <f t="shared" si="4"/>
        <v xml:space="preserve"> </v>
      </c>
      <c r="T130" s="140" t="str">
        <f t="shared" si="5"/>
        <v xml:space="preserve"> </v>
      </c>
    </row>
    <row r="131" spans="2:20" x14ac:dyDescent="0.25">
      <c r="B131" s="55" t="s">
        <v>229</v>
      </c>
      <c r="H131" s="349" t="s">
        <v>337</v>
      </c>
      <c r="I131" s="350"/>
      <c r="J131" s="350"/>
      <c r="K131" s="354" t="s">
        <v>421</v>
      </c>
      <c r="L131" s="340">
        <v>1.4</v>
      </c>
      <c r="P131" s="121" t="str">
        <f t="shared" si="3"/>
        <v xml:space="preserve"> </v>
      </c>
      <c r="Q131" s="122"/>
      <c r="R131" s="123"/>
      <c r="S131" s="121" t="str">
        <f t="shared" si="4"/>
        <v xml:space="preserve"> </v>
      </c>
      <c r="T131" s="140" t="str">
        <f t="shared" si="5"/>
        <v xml:space="preserve"> </v>
      </c>
    </row>
    <row r="132" spans="2:20" x14ac:dyDescent="0.25">
      <c r="B132" s="55" t="s">
        <v>229</v>
      </c>
      <c r="H132" s="349" t="s">
        <v>338</v>
      </c>
      <c r="I132" s="350"/>
      <c r="J132" s="350"/>
      <c r="K132" s="354" t="s">
        <v>421</v>
      </c>
      <c r="L132" s="340">
        <v>2.8</v>
      </c>
      <c r="P132" s="121" t="str">
        <f t="shared" si="3"/>
        <v xml:space="preserve"> </v>
      </c>
      <c r="Q132" s="122"/>
      <c r="R132" s="123"/>
      <c r="S132" s="121" t="str">
        <f t="shared" si="4"/>
        <v xml:space="preserve"> </v>
      </c>
      <c r="T132" s="140" t="str">
        <f t="shared" si="5"/>
        <v xml:space="preserve"> </v>
      </c>
    </row>
    <row r="133" spans="2:20" x14ac:dyDescent="0.25">
      <c r="B133" s="55" t="s">
        <v>229</v>
      </c>
      <c r="H133" s="349" t="s">
        <v>339</v>
      </c>
      <c r="I133" s="350"/>
      <c r="J133" s="350"/>
      <c r="K133" s="354" t="s">
        <v>421</v>
      </c>
      <c r="L133" s="340">
        <v>2.8</v>
      </c>
      <c r="P133" s="121" t="str">
        <f t="shared" si="3"/>
        <v xml:space="preserve"> </v>
      </c>
      <c r="Q133" s="122"/>
      <c r="R133" s="123"/>
      <c r="S133" s="121" t="str">
        <f t="shared" si="4"/>
        <v xml:space="preserve"> </v>
      </c>
      <c r="T133" s="140" t="str">
        <f t="shared" si="5"/>
        <v xml:space="preserve"> </v>
      </c>
    </row>
    <row r="134" spans="2:20" x14ac:dyDescent="0.25">
      <c r="B134" s="55" t="s">
        <v>229</v>
      </c>
      <c r="H134" s="349" t="s">
        <v>340</v>
      </c>
      <c r="I134" s="350"/>
      <c r="J134" s="350"/>
      <c r="K134" s="353" t="s">
        <v>311</v>
      </c>
      <c r="L134" s="340">
        <v>2.8</v>
      </c>
      <c r="P134" s="121" t="str">
        <f t="shared" si="3"/>
        <v xml:space="preserve"> </v>
      </c>
      <c r="Q134" s="122"/>
      <c r="R134" s="123"/>
      <c r="S134" s="121" t="str">
        <f t="shared" si="4"/>
        <v xml:space="preserve"> </v>
      </c>
      <c r="T134" s="140" t="str">
        <f t="shared" si="5"/>
        <v xml:space="preserve"> </v>
      </c>
    </row>
    <row r="135" spans="2:20" x14ac:dyDescent="0.25">
      <c r="B135" s="55" t="s">
        <v>229</v>
      </c>
      <c r="H135" s="349" t="s">
        <v>341</v>
      </c>
      <c r="I135" s="350"/>
      <c r="J135" s="350"/>
      <c r="K135" s="353" t="s">
        <v>311</v>
      </c>
      <c r="L135" s="340">
        <v>4.2</v>
      </c>
      <c r="P135" s="121" t="str">
        <f t="shared" si="3"/>
        <v xml:space="preserve"> </v>
      </c>
      <c r="Q135" s="122"/>
      <c r="R135" s="123"/>
      <c r="S135" s="121" t="str">
        <f t="shared" si="4"/>
        <v xml:space="preserve"> </v>
      </c>
      <c r="T135" s="140" t="str">
        <f t="shared" si="5"/>
        <v xml:space="preserve"> </v>
      </c>
    </row>
    <row r="136" spans="2:20" x14ac:dyDescent="0.25">
      <c r="B136" s="55" t="s">
        <v>229</v>
      </c>
      <c r="H136" s="348" t="s">
        <v>342</v>
      </c>
      <c r="I136" s="351"/>
      <c r="J136" s="351"/>
      <c r="K136" s="357" t="s">
        <v>425</v>
      </c>
      <c r="L136" s="344" t="s">
        <v>426</v>
      </c>
      <c r="P136" s="348" t="str">
        <f t="shared" si="3"/>
        <v xml:space="preserve"> </v>
      </c>
      <c r="Q136" s="351"/>
      <c r="R136" s="351"/>
      <c r="S136" s="357" t="str">
        <f t="shared" si="4"/>
        <v xml:space="preserve"> </v>
      </c>
      <c r="T136" s="356" t="str">
        <f t="shared" si="5"/>
        <v xml:space="preserve"> </v>
      </c>
    </row>
    <row r="137" spans="2:20" x14ac:dyDescent="0.25">
      <c r="B137" s="55" t="s">
        <v>229</v>
      </c>
    </row>
    <row r="138" spans="2:20" x14ac:dyDescent="0.25">
      <c r="B138" s="55" t="s">
        <v>229</v>
      </c>
    </row>
    <row r="139" spans="2:20" x14ac:dyDescent="0.25">
      <c r="B139" s="55" t="s">
        <v>229</v>
      </c>
    </row>
    <row r="140" spans="2:20" x14ac:dyDescent="0.25">
      <c r="B140" s="55" t="s">
        <v>229</v>
      </c>
    </row>
    <row r="141" spans="2:20" x14ac:dyDescent="0.25">
      <c r="B141" s="55" t="s">
        <v>229</v>
      </c>
    </row>
    <row r="142" spans="2:20" x14ac:dyDescent="0.25">
      <c r="B142" s="55" t="s">
        <v>229</v>
      </c>
    </row>
    <row r="143" spans="2:20" x14ac:dyDescent="0.25">
      <c r="B143" s="55" t="s">
        <v>229</v>
      </c>
    </row>
    <row r="144" spans="2:20" x14ac:dyDescent="0.25">
      <c r="B144" s="55" t="s">
        <v>229</v>
      </c>
    </row>
    <row r="145" spans="2:2" x14ac:dyDescent="0.25">
      <c r="B145" s="55" t="s">
        <v>229</v>
      </c>
    </row>
    <row r="146" spans="2:2" x14ac:dyDescent="0.25">
      <c r="B146" s="55" t="s">
        <v>229</v>
      </c>
    </row>
    <row r="147" spans="2:2" x14ac:dyDescent="0.25">
      <c r="B147" s="55" t="s">
        <v>229</v>
      </c>
    </row>
  </sheetData>
  <sheetProtection password="CDF4" sheet="1"/>
  <mergeCells count="24">
    <mergeCell ref="M6:N6"/>
    <mergeCell ref="F29:G29"/>
    <mergeCell ref="J7:K7"/>
    <mergeCell ref="F18:G18"/>
    <mergeCell ref="F26:G26"/>
    <mergeCell ref="F27:G27"/>
    <mergeCell ref="F28:G28"/>
    <mergeCell ref="F21:G21"/>
    <mergeCell ref="F16:G16"/>
    <mergeCell ref="B63:E63"/>
    <mergeCell ref="B6:C7"/>
    <mergeCell ref="D6:G7"/>
    <mergeCell ref="L6:L7"/>
    <mergeCell ref="B8:C11"/>
    <mergeCell ref="F19:G19"/>
    <mergeCell ref="H6:K6"/>
    <mergeCell ref="F20:G20"/>
    <mergeCell ref="F17:G17"/>
    <mergeCell ref="P70:R70"/>
    <mergeCell ref="B69:F69"/>
    <mergeCell ref="P69:T69"/>
    <mergeCell ref="B70:D70"/>
    <mergeCell ref="H69:L69"/>
    <mergeCell ref="H70:J70"/>
  </mergeCells>
  <phoneticPr fontId="4" type="noConversion"/>
  <dataValidations disablePrompts="1" count="1">
    <dataValidation type="list" allowBlank="1" showInputMessage="1" showErrorMessage="1" sqref="L5" xr:uid="{00000000-0002-0000-0300-000000000000}">
      <formula1>#REF!</formula1>
    </dataValidation>
  </dataValidations>
  <pageMargins left="0.14000000000000001" right="3.937007874015748E-2" top="0.95" bottom="0.98425196850393704" header="0.51181102362204722" footer="0.51181102362204722"/>
  <pageSetup paperSize="9" scale="7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98" r:id="rId4" name="Drop Down 30">
              <controlPr defaultSize="0" autoLine="0" autoPict="0">
                <anchor moveWithCells="1">
                  <from>
                    <xdr:col>1</xdr:col>
                    <xdr:colOff>7620</xdr:colOff>
                    <xdr:row>15</xdr:row>
                    <xdr:rowOff>0</xdr:rowOff>
                  </from>
                  <to>
                    <xdr:col>5</xdr:col>
                    <xdr:colOff>7620</xdr:colOff>
                    <xdr:row>16</xdr:row>
                    <xdr:rowOff>7620</xdr:rowOff>
                  </to>
                </anchor>
              </controlPr>
            </control>
          </mc:Choice>
        </mc:AlternateContent>
        <mc:AlternateContent xmlns:mc="http://schemas.openxmlformats.org/markup-compatibility/2006">
          <mc:Choice Requires="x14">
            <control shapeId="7199" r:id="rId5" name="Drop Down 31">
              <controlPr defaultSize="0" autoLine="0" autoPict="0">
                <anchor moveWithCells="1">
                  <from>
                    <xdr:col>1</xdr:col>
                    <xdr:colOff>7620</xdr:colOff>
                    <xdr:row>18</xdr:row>
                    <xdr:rowOff>7620</xdr:rowOff>
                  </from>
                  <to>
                    <xdr:col>5</xdr:col>
                    <xdr:colOff>7620</xdr:colOff>
                    <xdr:row>19</xdr:row>
                    <xdr:rowOff>7620</xdr:rowOff>
                  </to>
                </anchor>
              </controlPr>
            </control>
          </mc:Choice>
        </mc:AlternateContent>
        <mc:AlternateContent xmlns:mc="http://schemas.openxmlformats.org/markup-compatibility/2006">
          <mc:Choice Requires="x14">
            <control shapeId="7200" r:id="rId6" name="Drop Down 32">
              <controlPr defaultSize="0" autoLine="0" autoPict="0">
                <anchor moveWithCells="1">
                  <from>
                    <xdr:col>1</xdr:col>
                    <xdr:colOff>7620</xdr:colOff>
                    <xdr:row>19</xdr:row>
                    <xdr:rowOff>0</xdr:rowOff>
                  </from>
                  <to>
                    <xdr:col>5</xdr:col>
                    <xdr:colOff>7620</xdr:colOff>
                    <xdr:row>20</xdr:row>
                    <xdr:rowOff>0</xdr:rowOff>
                  </to>
                </anchor>
              </controlPr>
            </control>
          </mc:Choice>
        </mc:AlternateContent>
        <mc:AlternateContent xmlns:mc="http://schemas.openxmlformats.org/markup-compatibility/2006">
          <mc:Choice Requires="x14">
            <control shapeId="7201" r:id="rId7" name="Drop Down 33">
              <controlPr defaultSize="0" autoLine="0" autoPict="0">
                <anchor moveWithCells="1">
                  <from>
                    <xdr:col>2</xdr:col>
                    <xdr:colOff>800100</xdr:colOff>
                    <xdr:row>2</xdr:row>
                    <xdr:rowOff>7620</xdr:rowOff>
                  </from>
                  <to>
                    <xdr:col>7</xdr:col>
                    <xdr:colOff>373380</xdr:colOff>
                    <xdr:row>3</xdr:row>
                    <xdr:rowOff>60960</xdr:rowOff>
                  </to>
                </anchor>
              </controlPr>
            </control>
          </mc:Choice>
        </mc:AlternateContent>
        <mc:AlternateContent xmlns:mc="http://schemas.openxmlformats.org/markup-compatibility/2006">
          <mc:Choice Requires="x14">
            <control shapeId="7221" r:id="rId8" name="Drop Down 53">
              <controlPr defaultSize="0" autoLine="0" autoPict="0">
                <anchor moveWithCells="1">
                  <from>
                    <xdr:col>1</xdr:col>
                    <xdr:colOff>7620</xdr:colOff>
                    <xdr:row>16</xdr:row>
                    <xdr:rowOff>0</xdr:rowOff>
                  </from>
                  <to>
                    <xdr:col>5</xdr:col>
                    <xdr:colOff>7620</xdr:colOff>
                    <xdr:row>17</xdr:row>
                    <xdr:rowOff>7620</xdr:rowOff>
                  </to>
                </anchor>
              </controlPr>
            </control>
          </mc:Choice>
        </mc:AlternateContent>
        <mc:AlternateContent xmlns:mc="http://schemas.openxmlformats.org/markup-compatibility/2006">
          <mc:Choice Requires="x14">
            <control shapeId="7222" r:id="rId9" name="Drop Down 54">
              <controlPr defaultSize="0" autoLine="0" autoPict="0">
                <anchor moveWithCells="1">
                  <from>
                    <xdr:col>1</xdr:col>
                    <xdr:colOff>7620</xdr:colOff>
                    <xdr:row>17</xdr:row>
                    <xdr:rowOff>0</xdr:rowOff>
                  </from>
                  <to>
                    <xdr:col>5</xdr:col>
                    <xdr:colOff>7620</xdr:colOff>
                    <xdr:row>18</xdr:row>
                    <xdr:rowOff>7620</xdr:rowOff>
                  </to>
                </anchor>
              </controlPr>
            </control>
          </mc:Choice>
        </mc:AlternateContent>
        <mc:AlternateContent xmlns:mc="http://schemas.openxmlformats.org/markup-compatibility/2006">
          <mc:Choice Requires="x14">
            <control shapeId="7223" r:id="rId10" name="Drop Down 55">
              <controlPr defaultSize="0" autoLine="0" autoPict="0">
                <anchor moveWithCells="1">
                  <from>
                    <xdr:col>1</xdr:col>
                    <xdr:colOff>7620</xdr:colOff>
                    <xdr:row>25</xdr:row>
                    <xdr:rowOff>0</xdr:rowOff>
                  </from>
                  <to>
                    <xdr:col>5</xdr:col>
                    <xdr:colOff>7620</xdr:colOff>
                    <xdr:row>26</xdr:row>
                    <xdr:rowOff>7620</xdr:rowOff>
                  </to>
                </anchor>
              </controlPr>
            </control>
          </mc:Choice>
        </mc:AlternateContent>
        <mc:AlternateContent xmlns:mc="http://schemas.openxmlformats.org/markup-compatibility/2006">
          <mc:Choice Requires="x14">
            <control shapeId="7226" r:id="rId11" name="Drop Down 58">
              <controlPr defaultSize="0" autoLine="0" autoPict="0">
                <anchor moveWithCells="1">
                  <from>
                    <xdr:col>1</xdr:col>
                    <xdr:colOff>7620</xdr:colOff>
                    <xdr:row>26</xdr:row>
                    <xdr:rowOff>0</xdr:rowOff>
                  </from>
                  <to>
                    <xdr:col>5</xdr:col>
                    <xdr:colOff>7620</xdr:colOff>
                    <xdr:row>27</xdr:row>
                    <xdr:rowOff>7620</xdr:rowOff>
                  </to>
                </anchor>
              </controlPr>
            </control>
          </mc:Choice>
        </mc:AlternateContent>
        <mc:AlternateContent xmlns:mc="http://schemas.openxmlformats.org/markup-compatibility/2006">
          <mc:Choice Requires="x14">
            <control shapeId="7227" r:id="rId12" name="Drop Down 59">
              <controlPr defaultSize="0" autoLine="0" autoPict="0">
                <anchor moveWithCells="1">
                  <from>
                    <xdr:col>1</xdr:col>
                    <xdr:colOff>7620</xdr:colOff>
                    <xdr:row>27</xdr:row>
                    <xdr:rowOff>0</xdr:rowOff>
                  </from>
                  <to>
                    <xdr:col>5</xdr:col>
                    <xdr:colOff>7620</xdr:colOff>
                    <xdr:row>28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54"/>
  <sheetViews>
    <sheetView showGridLines="0" zoomScale="75" workbookViewId="0">
      <selection activeCell="D3" sqref="D3:E3"/>
    </sheetView>
  </sheetViews>
  <sheetFormatPr defaultColWidth="9.109375" defaultRowHeight="13.2" x14ac:dyDescent="0.25"/>
  <cols>
    <col min="1" max="1" width="4.88671875" style="55" customWidth="1"/>
    <col min="2" max="11" width="11.6640625" style="55" customWidth="1"/>
    <col min="12" max="24" width="9.109375" style="55"/>
    <col min="25" max="25" width="5.109375" style="55" customWidth="1"/>
    <col min="26" max="26" width="9.109375" style="55" customWidth="1"/>
    <col min="27" max="16384" width="9.109375" style="55"/>
  </cols>
  <sheetData>
    <row r="1" spans="1:26" ht="15.6" x14ac:dyDescent="0.3">
      <c r="A1" s="143" t="s">
        <v>521</v>
      </c>
      <c r="L1" s="144"/>
    </row>
    <row r="2" spans="1:26" ht="84.75" customHeight="1" x14ac:dyDescent="0.3">
      <c r="A2" s="143"/>
      <c r="L2" s="145"/>
    </row>
    <row r="3" spans="1:26" x14ac:dyDescent="0.25">
      <c r="A3" s="325" t="s">
        <v>238</v>
      </c>
      <c r="B3" s="326" t="s">
        <v>224</v>
      </c>
      <c r="D3" s="468"/>
      <c r="E3" s="469"/>
    </row>
    <row r="4" spans="1:26" x14ac:dyDescent="0.25">
      <c r="A4" s="79"/>
      <c r="B4" s="81"/>
    </row>
    <row r="5" spans="1:26" x14ac:dyDescent="0.25">
      <c r="A5" s="324" t="s">
        <v>231</v>
      </c>
      <c r="B5" s="81" t="s">
        <v>253</v>
      </c>
      <c r="E5" s="98"/>
      <c r="F5" s="55" t="s">
        <v>245</v>
      </c>
    </row>
    <row r="6" spans="1:26" x14ac:dyDescent="0.25">
      <c r="A6" s="79"/>
      <c r="B6" s="81"/>
    </row>
    <row r="7" spans="1:26" x14ac:dyDescent="0.25">
      <c r="A7" s="79"/>
      <c r="B7" s="81"/>
      <c r="Z7" s="82"/>
    </row>
    <row r="8" spans="1:26" ht="21" customHeight="1" x14ac:dyDescent="0.25">
      <c r="A8" s="324" t="s">
        <v>232</v>
      </c>
      <c r="B8" s="81" t="s">
        <v>244</v>
      </c>
    </row>
    <row r="9" spans="1:26" ht="13.5" customHeight="1" x14ac:dyDescent="0.25"/>
    <row r="10" spans="1:26" x14ac:dyDescent="0.25">
      <c r="A10" s="79"/>
      <c r="B10" s="450" t="s">
        <v>222</v>
      </c>
      <c r="C10" s="473"/>
      <c r="D10" s="473"/>
      <c r="E10" s="451"/>
      <c r="F10" s="436" t="s">
        <v>235</v>
      </c>
      <c r="G10" s="437"/>
      <c r="H10" s="438"/>
      <c r="I10" s="454" t="s">
        <v>251</v>
      </c>
      <c r="J10" s="436" t="s">
        <v>252</v>
      </c>
      <c r="K10" s="438"/>
    </row>
    <row r="11" spans="1:26" x14ac:dyDescent="0.25">
      <c r="B11" s="452"/>
      <c r="C11" s="474"/>
      <c r="D11" s="474"/>
      <c r="E11" s="453"/>
      <c r="F11" s="26" t="s">
        <v>246</v>
      </c>
      <c r="G11" s="26" t="s">
        <v>223</v>
      </c>
      <c r="H11" s="26" t="s">
        <v>395</v>
      </c>
      <c r="I11" s="455"/>
      <c r="J11" s="7" t="s">
        <v>240</v>
      </c>
      <c r="K11" s="7" t="s">
        <v>223</v>
      </c>
    </row>
    <row r="12" spans="1:26" ht="21" customHeight="1" x14ac:dyDescent="0.25">
      <c r="B12" s="11" t="s">
        <v>379</v>
      </c>
      <c r="C12" s="12"/>
      <c r="D12" s="12"/>
      <c r="E12" s="13"/>
      <c r="F12" s="9">
        <v>2200</v>
      </c>
      <c r="G12" s="25" t="s">
        <v>401</v>
      </c>
      <c r="H12" s="2">
        <v>97.2</v>
      </c>
      <c r="I12" s="10">
        <f>Summary!$N$8/Park!H12</f>
        <v>1.4516460905349793</v>
      </c>
      <c r="J12" s="9">
        <f>+F12*I12</f>
        <v>3193.6213991769546</v>
      </c>
      <c r="K12" s="23">
        <f>+Summary!N5</f>
        <v>45627</v>
      </c>
    </row>
    <row r="13" spans="1:26" x14ac:dyDescent="0.25">
      <c r="F13" s="147"/>
      <c r="G13" s="84"/>
      <c r="H13" s="84"/>
    </row>
    <row r="15" spans="1:26" x14ac:dyDescent="0.25">
      <c r="A15" s="324" t="s">
        <v>233</v>
      </c>
      <c r="B15" s="81" t="s">
        <v>386</v>
      </c>
    </row>
    <row r="16" spans="1:26" ht="19.5" customHeight="1" x14ac:dyDescent="0.25">
      <c r="A16" s="79"/>
      <c r="B16" s="159">
        <f>+IF(D3="Reconfiguration of Lot",E5*J12,0)</f>
        <v>0</v>
      </c>
      <c r="C16" s="288">
        <f>+K12</f>
        <v>45627</v>
      </c>
      <c r="E16" s="55" t="str">
        <f xml:space="preserve"> IF($D$3="Material Change of Use","Park contribution applies only to subdivision","")</f>
        <v/>
      </c>
    </row>
    <row r="50" spans="2:6" x14ac:dyDescent="0.25">
      <c r="B50" s="336" t="s">
        <v>236</v>
      </c>
      <c r="C50" s="336"/>
      <c r="D50" s="336"/>
      <c r="E50" s="336"/>
      <c r="F50" s="336"/>
    </row>
    <row r="51" spans="2:6" x14ac:dyDescent="0.25">
      <c r="B51" s="470" t="s">
        <v>224</v>
      </c>
      <c r="C51" s="471"/>
      <c r="D51" s="471"/>
      <c r="E51" s="471"/>
      <c r="F51" s="472"/>
    </row>
    <row r="52" spans="2:6" x14ac:dyDescent="0.25">
      <c r="B52" s="329"/>
      <c r="C52" s="327"/>
      <c r="D52" s="327"/>
      <c r="E52" s="327"/>
      <c r="F52" s="328"/>
    </row>
    <row r="53" spans="2:6" x14ac:dyDescent="0.25">
      <c r="B53" s="331" t="s">
        <v>447</v>
      </c>
      <c r="C53" s="332"/>
      <c r="D53" s="332"/>
      <c r="E53" s="332"/>
      <c r="F53" s="333"/>
    </row>
    <row r="54" spans="2:6" x14ac:dyDescent="0.25">
      <c r="B54" s="330" t="s">
        <v>381</v>
      </c>
      <c r="C54" s="334"/>
      <c r="D54" s="334"/>
      <c r="E54" s="334"/>
      <c r="F54" s="335"/>
    </row>
  </sheetData>
  <sheetProtection password="CDF4" sheet="1" objects="1" scenarios="1"/>
  <mergeCells count="6">
    <mergeCell ref="D3:E3"/>
    <mergeCell ref="B51:F51"/>
    <mergeCell ref="J10:K10"/>
    <mergeCell ref="B10:E11"/>
    <mergeCell ref="I10:I11"/>
    <mergeCell ref="F10:H10"/>
  </mergeCells>
  <phoneticPr fontId="4" type="noConversion"/>
  <dataValidations count="1">
    <dataValidation type="list" allowBlank="1" showInputMessage="1" showErrorMessage="1" sqref="D3:E3" xr:uid="{00000000-0002-0000-0400-000000000000}">
      <formula1>$B$52:$B$54</formula1>
    </dataValidation>
  </dataValidations>
  <pageMargins left="0.14000000000000001" right="3.937007874015748E-2" top="0.95" bottom="0.98425196850393704" header="0.51181102362204722" footer="0.51181102362204722"/>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S185"/>
  <sheetViews>
    <sheetView zoomScale="75" workbookViewId="0">
      <selection activeCell="H14" sqref="H14"/>
    </sheetView>
  </sheetViews>
  <sheetFormatPr defaultColWidth="9.109375" defaultRowHeight="13.2" x14ac:dyDescent="0.25"/>
  <cols>
    <col min="1" max="1" width="5.109375" style="55" customWidth="1"/>
    <col min="2" max="2" width="11.44140625" style="55" customWidth="1"/>
    <col min="3" max="3" width="11.33203125" style="55" bestFit="1" customWidth="1"/>
    <col min="4" max="4" width="9" style="55" customWidth="1"/>
    <col min="5" max="7" width="9.109375" style="55"/>
    <col min="8" max="8" width="11.5546875" style="55" customWidth="1"/>
    <col min="9" max="9" width="11.88671875" style="55" customWidth="1"/>
    <col min="10" max="13" width="9.109375" style="55"/>
    <col min="14" max="14" width="12.109375" style="55" customWidth="1"/>
    <col min="15" max="15" width="12" style="55" customWidth="1"/>
    <col min="16" max="16" width="11.88671875" style="55" customWidth="1"/>
    <col min="17" max="18" width="9.109375" style="55"/>
    <col min="19" max="19" width="0" style="55" hidden="1" customWidth="1"/>
    <col min="20" max="21" width="9.109375" style="55"/>
    <col min="22" max="22" width="12.109375" style="55" customWidth="1"/>
    <col min="23" max="23" width="16.44140625" style="55" customWidth="1"/>
    <col min="24" max="16384" width="9.109375" style="55"/>
  </cols>
  <sheetData>
    <row r="1" spans="1:19" ht="18.75" customHeight="1" x14ac:dyDescent="0.25">
      <c r="A1" s="480" t="s">
        <v>522</v>
      </c>
      <c r="B1" s="480"/>
      <c r="C1" s="480"/>
      <c r="D1" s="480"/>
      <c r="E1" s="480"/>
      <c r="F1" s="480"/>
      <c r="G1" s="480"/>
      <c r="H1" s="480"/>
      <c r="I1" s="480"/>
      <c r="J1" s="149"/>
      <c r="N1" s="79"/>
    </row>
    <row r="2" spans="1:19" ht="87" customHeight="1" x14ac:dyDescent="0.25">
      <c r="A2" s="148"/>
      <c r="B2" s="148"/>
      <c r="C2" s="148"/>
      <c r="D2" s="148"/>
      <c r="E2" s="148"/>
      <c r="F2" s="148"/>
      <c r="G2" s="148"/>
      <c r="H2" s="148"/>
      <c r="I2" s="148"/>
      <c r="J2" s="149"/>
    </row>
    <row r="3" spans="1:19" ht="15" customHeight="1" x14ac:dyDescent="0.25">
      <c r="A3" s="79" t="s">
        <v>238</v>
      </c>
      <c r="B3" s="81" t="s">
        <v>224</v>
      </c>
      <c r="C3" s="148"/>
      <c r="D3" s="148"/>
      <c r="E3" s="148"/>
      <c r="F3" s="148"/>
      <c r="G3" s="148"/>
      <c r="H3" s="148"/>
      <c r="S3" s="82">
        <v>1</v>
      </c>
    </row>
    <row r="4" spans="1:19" ht="15" customHeight="1" x14ac:dyDescent="0.25">
      <c r="A4" s="148"/>
      <c r="B4" s="81"/>
      <c r="C4" s="148"/>
      <c r="D4" s="148"/>
      <c r="E4" s="148"/>
      <c r="F4" s="148"/>
      <c r="G4" s="148"/>
      <c r="H4" s="148"/>
    </row>
    <row r="5" spans="1:19" ht="15" customHeight="1" x14ac:dyDescent="0.25">
      <c r="A5" s="148"/>
      <c r="B5" s="81"/>
      <c r="C5" s="148"/>
      <c r="D5" s="148"/>
      <c r="E5" s="148"/>
      <c r="F5" s="148"/>
      <c r="G5" s="148"/>
      <c r="H5" s="148"/>
    </row>
    <row r="6" spans="1:19" ht="15" customHeight="1" x14ac:dyDescent="0.25">
      <c r="A6" s="79" t="s">
        <v>231</v>
      </c>
      <c r="B6" s="81" t="s">
        <v>244</v>
      </c>
    </row>
    <row r="7" spans="1:19" ht="15" customHeight="1" x14ac:dyDescent="0.25">
      <c r="B7" s="450" t="s">
        <v>222</v>
      </c>
      <c r="C7" s="473"/>
      <c r="D7" s="473"/>
      <c r="E7" s="451"/>
      <c r="F7" s="436" t="s">
        <v>235</v>
      </c>
      <c r="G7" s="437"/>
      <c r="H7" s="481"/>
      <c r="I7" s="454" t="s">
        <v>251</v>
      </c>
      <c r="J7" s="436" t="s">
        <v>252</v>
      </c>
      <c r="K7" s="438"/>
    </row>
    <row r="8" spans="1:19" ht="15" customHeight="1" x14ac:dyDescent="0.25">
      <c r="B8" s="452"/>
      <c r="C8" s="474"/>
      <c r="D8" s="474"/>
      <c r="E8" s="453"/>
      <c r="F8" s="7" t="s">
        <v>385</v>
      </c>
      <c r="G8" s="7" t="s">
        <v>223</v>
      </c>
      <c r="H8" s="7" t="s">
        <v>395</v>
      </c>
      <c r="I8" s="455"/>
      <c r="J8" s="7" t="str">
        <f>+F8</f>
        <v>$/DU</v>
      </c>
      <c r="K8" s="7" t="s">
        <v>223</v>
      </c>
    </row>
    <row r="9" spans="1:19" ht="15" customHeight="1" x14ac:dyDescent="0.25">
      <c r="B9" s="11" t="s">
        <v>384</v>
      </c>
      <c r="C9" s="12"/>
      <c r="D9" s="12"/>
      <c r="E9" s="13"/>
      <c r="F9" s="9">
        <v>359</v>
      </c>
      <c r="G9" s="25" t="s">
        <v>399</v>
      </c>
      <c r="H9" s="21">
        <v>91.8</v>
      </c>
      <c r="I9" s="10">
        <f>+Summary!$N$8/Pathways!H9</f>
        <v>1.537037037037037</v>
      </c>
      <c r="J9" s="9">
        <f>+F9*I9</f>
        <v>551.7962962962963</v>
      </c>
      <c r="K9" s="23">
        <f>+Summary!N5</f>
        <v>45627</v>
      </c>
      <c r="S9" s="82"/>
    </row>
    <row r="10" spans="1:19" ht="15" customHeight="1" x14ac:dyDescent="0.25">
      <c r="G10" s="84" t="s">
        <v>400</v>
      </c>
    </row>
    <row r="11" spans="1:19" ht="15" customHeight="1" x14ac:dyDescent="0.25">
      <c r="A11" s="148"/>
      <c r="B11" s="81"/>
      <c r="C11" s="148"/>
      <c r="D11" s="148"/>
      <c r="E11" s="148"/>
      <c r="F11" s="148"/>
      <c r="G11" s="148"/>
      <c r="H11" s="148"/>
      <c r="I11" s="148"/>
      <c r="J11" s="149"/>
    </row>
    <row r="12" spans="1:19" x14ac:dyDescent="0.25">
      <c r="A12" s="79" t="s">
        <v>232</v>
      </c>
      <c r="B12" s="81" t="s">
        <v>506</v>
      </c>
    </row>
    <row r="13" spans="1:19" x14ac:dyDescent="0.25">
      <c r="B13" s="3" t="s">
        <v>226</v>
      </c>
      <c r="C13" s="4"/>
      <c r="D13" s="4"/>
      <c r="E13" s="5"/>
      <c r="F13" s="3" t="s">
        <v>228</v>
      </c>
      <c r="G13" s="6"/>
      <c r="H13" s="7" t="s">
        <v>227</v>
      </c>
      <c r="I13" s="8" t="s">
        <v>383</v>
      </c>
      <c r="J13" s="7" t="s">
        <v>382</v>
      </c>
    </row>
    <row r="14" spans="1:19" ht="15" customHeight="1" x14ac:dyDescent="0.25">
      <c r="F14" s="447" t="str">
        <f>+IF(S14=1,"",IF($S$3=2,INDEX($G$71:$G$107,S14),INDEX($O$71:$O$107,S14)))</f>
        <v/>
      </c>
      <c r="G14" s="448"/>
      <c r="H14" s="98"/>
      <c r="I14" s="2" t="str">
        <f>+IF(OR(F14="FPA",F14="")," ",IF($S$3=2,INDEX($H$71:$H$107,S14),INDEX($P$71:$P$107,S14)))</f>
        <v xml:space="preserve"> </v>
      </c>
      <c r="J14" s="1" t="str">
        <f>+IF(I14=" ","",H14*I14)</f>
        <v/>
      </c>
      <c r="S14" s="82">
        <v>1</v>
      </c>
    </row>
    <row r="15" spans="1:19" ht="15" customHeight="1" x14ac:dyDescent="0.25">
      <c r="F15" s="447" t="str">
        <f>+IF(S15=1,"",IF($S$3=2,INDEX($G$71:$G$107,S15),INDEX($O$71:$O$107,S15)))</f>
        <v/>
      </c>
      <c r="G15" s="448"/>
      <c r="H15" s="98"/>
      <c r="I15" s="2" t="str">
        <f>+IF(OR(F15="FPA",F15="")," ",IF($S$3=2,INDEX($H$71:$H$107,S15),INDEX($P$71:$P$107,S15)))</f>
        <v xml:space="preserve"> </v>
      </c>
      <c r="J15" s="1" t="str">
        <f>+IF(I15=" ","",H15*I15)</f>
        <v/>
      </c>
      <c r="S15" s="82">
        <v>1</v>
      </c>
    </row>
    <row r="16" spans="1:19" ht="15" customHeight="1" x14ac:dyDescent="0.25">
      <c r="F16" s="447" t="str">
        <f>+IF(S16=1,"",IF($S$3=2,INDEX($G$71:$G$107,S16),INDEX($O$71:$O$107,S16)))</f>
        <v/>
      </c>
      <c r="G16" s="448"/>
      <c r="H16" s="98"/>
      <c r="I16" s="2" t="str">
        <f>+IF(OR(F16="FPA",F16="")," ",IF($S$3=2,INDEX($H$71:$H$107,S16),INDEX($P$71:$P$107,S16)))</f>
        <v xml:space="preserve"> </v>
      </c>
      <c r="J16" s="2" t="str">
        <f>+IF(I16=" ","",H16*I16)</f>
        <v/>
      </c>
      <c r="S16" s="82">
        <v>1</v>
      </c>
    </row>
    <row r="17" spans="1:19" ht="15" customHeight="1" x14ac:dyDescent="0.25">
      <c r="E17" s="85" t="str">
        <f>+IF(OR(F14="FPA",F15="FPA",F16="FPA")," Please summarise First Principles Assessment (FPA):","Do not use this line - First Principles Assessment only")</f>
        <v>Do not use this line - First Principles Assessment only</v>
      </c>
      <c r="F17" s="442"/>
      <c r="G17" s="443"/>
      <c r="H17" s="98"/>
      <c r="I17" s="48"/>
      <c r="J17" s="2">
        <f>+IF(I17=" ","",H17*I17)</f>
        <v>0</v>
      </c>
    </row>
    <row r="18" spans="1:19" x14ac:dyDescent="0.25">
      <c r="I18" s="87" t="s">
        <v>229</v>
      </c>
      <c r="J18" s="16">
        <f>SUM(J14:J17)</f>
        <v>0</v>
      </c>
    </row>
    <row r="20" spans="1:19" x14ac:dyDescent="0.25">
      <c r="A20" s="79" t="s">
        <v>233</v>
      </c>
      <c r="B20" s="81" t="s">
        <v>507</v>
      </c>
    </row>
    <row r="21" spans="1:19" x14ac:dyDescent="0.25">
      <c r="B21" s="3" t="s">
        <v>226</v>
      </c>
      <c r="C21" s="4"/>
      <c r="D21" s="4"/>
      <c r="E21" s="5"/>
      <c r="F21" s="3" t="s">
        <v>228</v>
      </c>
      <c r="G21" s="6"/>
      <c r="H21" s="7" t="s">
        <v>227</v>
      </c>
      <c r="I21" s="8" t="str">
        <f>+I13</f>
        <v>DU/unit</v>
      </c>
      <c r="J21" s="8" t="str">
        <f>+J13</f>
        <v>DU's</v>
      </c>
    </row>
    <row r="22" spans="1:19" ht="15" customHeight="1" x14ac:dyDescent="0.25">
      <c r="F22" s="475" t="str">
        <f>+IF(S22=1,"",IF($S$3=2,INDEX($G$71:$G$107,S22),INDEX($O$71:$O$107,S22)))</f>
        <v/>
      </c>
      <c r="G22" s="476"/>
      <c r="H22" s="98"/>
      <c r="I22" s="150" t="str">
        <f>+IF(OR(F22="FPA",F22="")," ",IF($S$3=2,INDEX($H$71:$H$107,S22),INDEX($P$71:$P$107,S22)))</f>
        <v xml:space="preserve"> </v>
      </c>
      <c r="J22" s="151" t="str">
        <f>+IF(I22=" ","",H22*I22)</f>
        <v/>
      </c>
      <c r="S22" s="82">
        <v>1</v>
      </c>
    </row>
    <row r="23" spans="1:19" ht="15" customHeight="1" x14ac:dyDescent="0.25">
      <c r="F23" s="475" t="str">
        <f>+IF(S23=1,"",IF($S$3=2,INDEX($G$71:$G$107,S23),INDEX($O$71:$O$107,S23)))</f>
        <v/>
      </c>
      <c r="G23" s="476"/>
      <c r="H23" s="98"/>
      <c r="I23" s="150" t="str">
        <f>+IF(OR(F23="FPA",F23="")," ",IF($S$3=2,INDEX($H$71:$H$107,S23),INDEX($P$71:$P$107,S23)))</f>
        <v xml:space="preserve"> </v>
      </c>
      <c r="J23" s="151" t="str">
        <f>+IF(I23=" ","",H23*I23)</f>
        <v/>
      </c>
      <c r="S23" s="82">
        <v>1</v>
      </c>
    </row>
    <row r="24" spans="1:19" ht="15" customHeight="1" x14ac:dyDescent="0.25">
      <c r="F24" s="475" t="str">
        <f>+IF(S24=1,"",IF($S$3=2,INDEX($G$71:$G$107,S24),INDEX($O$71:$O$107,S24)))</f>
        <v/>
      </c>
      <c r="G24" s="476"/>
      <c r="H24" s="98"/>
      <c r="I24" s="150" t="str">
        <f>+IF(OR(F24="FPA",F24="")," ",IF($S$3=2,INDEX($H$71:$H$107,S24),INDEX($P$71:$P$107,S24)))</f>
        <v xml:space="preserve"> </v>
      </c>
      <c r="J24" s="150" t="str">
        <f>+IF(I24=" ","",H24*I24)</f>
        <v/>
      </c>
      <c r="S24" s="82">
        <v>1</v>
      </c>
    </row>
    <row r="25" spans="1:19" ht="15" customHeight="1" x14ac:dyDescent="0.25">
      <c r="E25" s="85" t="str">
        <f>+IF(OR(F22="FPA",F23="FPA",F24="FPA")," Please summarise First Principles Assessment (FPA):","Do not use this line - First Principles Assessment only:")</f>
        <v>Do not use this line - First Principles Assessment only:</v>
      </c>
      <c r="F25" s="442"/>
      <c r="G25" s="443"/>
      <c r="H25" s="98"/>
      <c r="I25" s="48"/>
      <c r="J25" s="2">
        <f>+IF(I25=" ","",H25*I25)</f>
        <v>0</v>
      </c>
    </row>
    <row r="26" spans="1:19" x14ac:dyDescent="0.25">
      <c r="I26" s="87" t="s">
        <v>230</v>
      </c>
      <c r="J26" s="16">
        <f>SUM(J22:J25)</f>
        <v>0</v>
      </c>
    </row>
    <row r="28" spans="1:19" x14ac:dyDescent="0.25">
      <c r="A28" s="79" t="s">
        <v>234</v>
      </c>
      <c r="B28" s="81" t="s">
        <v>386</v>
      </c>
    </row>
    <row r="29" spans="1:19" ht="18.75" customHeight="1" x14ac:dyDescent="0.25">
      <c r="B29" s="287">
        <f>+IF(J18&gt;J26,(J18-J26)*J9,0)</f>
        <v>0</v>
      </c>
      <c r="C29" s="311">
        <f>+K9</f>
        <v>45627</v>
      </c>
      <c r="E29" s="92"/>
      <c r="H29" s="89" t="str">
        <f>+IF(J26&gt;J18,"No credit in excess of the demand is given","")</f>
        <v/>
      </c>
    </row>
    <row r="30" spans="1:19" x14ac:dyDescent="0.25">
      <c r="A30" s="79"/>
      <c r="B30" s="79"/>
      <c r="C30" s="89"/>
    </row>
    <row r="31" spans="1:19" x14ac:dyDescent="0.25">
      <c r="A31" s="79"/>
      <c r="B31" s="79"/>
      <c r="C31" s="89"/>
    </row>
    <row r="32" spans="1:19" x14ac:dyDescent="0.25">
      <c r="A32" s="79"/>
      <c r="B32" s="79"/>
      <c r="C32" s="89"/>
    </row>
    <row r="33" spans="1:3" x14ac:dyDescent="0.25">
      <c r="A33" s="79"/>
      <c r="B33" s="79"/>
      <c r="C33" s="89"/>
    </row>
    <row r="34" spans="1:3" x14ac:dyDescent="0.25">
      <c r="A34" s="79"/>
      <c r="B34" s="79"/>
      <c r="C34" s="89"/>
    </row>
    <row r="35" spans="1:3" x14ac:dyDescent="0.25">
      <c r="A35" s="79"/>
      <c r="B35" s="79"/>
      <c r="C35" s="89"/>
    </row>
    <row r="36" spans="1:3" x14ac:dyDescent="0.25">
      <c r="A36" s="79"/>
      <c r="B36" s="79"/>
      <c r="C36" s="89"/>
    </row>
    <row r="37" spans="1:3" x14ac:dyDescent="0.25">
      <c r="A37" s="79"/>
      <c r="B37" s="79"/>
      <c r="C37" s="89"/>
    </row>
    <row r="38" spans="1:3" x14ac:dyDescent="0.25">
      <c r="A38" s="79"/>
      <c r="B38" s="79"/>
      <c r="C38" s="89"/>
    </row>
    <row r="39" spans="1:3" x14ac:dyDescent="0.25">
      <c r="A39" s="79"/>
      <c r="B39" s="79"/>
      <c r="C39" s="89"/>
    </row>
    <row r="40" spans="1:3" x14ac:dyDescent="0.25">
      <c r="A40" s="79"/>
      <c r="B40" s="79"/>
      <c r="C40" s="89"/>
    </row>
    <row r="41" spans="1:3" x14ac:dyDescent="0.25">
      <c r="A41" s="79"/>
      <c r="B41" s="79"/>
      <c r="C41" s="89"/>
    </row>
    <row r="42" spans="1:3" x14ac:dyDescent="0.25">
      <c r="A42" s="79"/>
      <c r="B42" s="79"/>
      <c r="C42" s="89"/>
    </row>
    <row r="43" spans="1:3" x14ac:dyDescent="0.25">
      <c r="A43" s="79"/>
      <c r="B43" s="79"/>
      <c r="C43" s="89"/>
    </row>
    <row r="44" spans="1:3" x14ac:dyDescent="0.25">
      <c r="A44" s="79"/>
      <c r="B44" s="79"/>
      <c r="C44" s="89"/>
    </row>
    <row r="45" spans="1:3" x14ac:dyDescent="0.25">
      <c r="A45" s="79"/>
      <c r="B45" s="79"/>
      <c r="C45" s="89"/>
    </row>
    <row r="46" spans="1:3" x14ac:dyDescent="0.25">
      <c r="A46" s="79"/>
      <c r="B46" s="79"/>
      <c r="C46" s="89"/>
    </row>
    <row r="47" spans="1:3" x14ac:dyDescent="0.25">
      <c r="A47" s="79"/>
      <c r="B47" s="79"/>
      <c r="C47" s="89"/>
    </row>
    <row r="48" spans="1:3" x14ac:dyDescent="0.25">
      <c r="A48" s="79"/>
      <c r="B48" s="79"/>
      <c r="C48" s="89"/>
    </row>
    <row r="49" spans="1:5" x14ac:dyDescent="0.25">
      <c r="A49" s="79"/>
      <c r="B49" s="79"/>
      <c r="C49" s="89"/>
    </row>
    <row r="50" spans="1:5" x14ac:dyDescent="0.25">
      <c r="A50" s="79"/>
      <c r="B50" s="79"/>
      <c r="C50" s="89"/>
    </row>
    <row r="51" spans="1:5" x14ac:dyDescent="0.25">
      <c r="A51" s="79"/>
      <c r="B51" s="79"/>
      <c r="C51" s="89"/>
    </row>
    <row r="52" spans="1:5" x14ac:dyDescent="0.25">
      <c r="A52" s="79"/>
      <c r="B52" s="79"/>
      <c r="C52" s="89"/>
    </row>
    <row r="53" spans="1:5" x14ac:dyDescent="0.25">
      <c r="A53" s="79"/>
      <c r="B53" s="79"/>
      <c r="C53" s="89"/>
    </row>
    <row r="58" spans="1:5" x14ac:dyDescent="0.25">
      <c r="B58" s="96" t="s">
        <v>236</v>
      </c>
    </row>
    <row r="60" spans="1:5" x14ac:dyDescent="0.25">
      <c r="B60" s="444" t="s">
        <v>224</v>
      </c>
      <c r="C60" s="445"/>
      <c r="D60" s="445"/>
      <c r="E60" s="446"/>
    </row>
    <row r="61" spans="1:5" x14ac:dyDescent="0.25">
      <c r="B61" s="17" t="s">
        <v>229</v>
      </c>
      <c r="C61" s="18"/>
      <c r="D61" s="18"/>
      <c r="E61" s="19"/>
    </row>
    <row r="62" spans="1:5" x14ac:dyDescent="0.25">
      <c r="B62" s="103" t="s">
        <v>225</v>
      </c>
      <c r="C62" s="104"/>
      <c r="D62" s="104"/>
      <c r="E62" s="105"/>
    </row>
    <row r="63" spans="1:5" x14ac:dyDescent="0.25">
      <c r="B63" s="103" t="s">
        <v>381</v>
      </c>
      <c r="C63" s="104"/>
      <c r="D63" s="104"/>
      <c r="E63" s="105"/>
    </row>
    <row r="64" spans="1:5" ht="12.75" customHeight="1" x14ac:dyDescent="0.25">
      <c r="B64" s="45"/>
      <c r="C64" s="106"/>
      <c r="D64" s="106"/>
      <c r="E64" s="107"/>
    </row>
    <row r="69" spans="2:16" x14ac:dyDescent="0.25">
      <c r="B69" s="436" t="s">
        <v>249</v>
      </c>
      <c r="C69" s="437"/>
      <c r="D69" s="437"/>
      <c r="E69" s="437"/>
      <c r="F69" s="437"/>
      <c r="G69" s="437"/>
      <c r="H69" s="438"/>
      <c r="J69" s="477" t="s">
        <v>250</v>
      </c>
      <c r="K69" s="478"/>
      <c r="L69" s="478"/>
      <c r="M69" s="478"/>
      <c r="N69" s="478"/>
      <c r="O69" s="478"/>
      <c r="P69" s="479"/>
    </row>
    <row r="70" spans="2:16" x14ac:dyDescent="0.25">
      <c r="B70" s="452" t="s">
        <v>210</v>
      </c>
      <c r="C70" s="474"/>
      <c r="D70" s="474"/>
      <c r="E70" s="474"/>
      <c r="F70" s="453"/>
      <c r="G70" s="153" t="s">
        <v>211</v>
      </c>
      <c r="H70" s="154" t="s">
        <v>380</v>
      </c>
      <c r="J70" s="452" t="s">
        <v>210</v>
      </c>
      <c r="K70" s="474"/>
      <c r="L70" s="474"/>
      <c r="M70" s="474"/>
      <c r="N70" s="453"/>
      <c r="O70" s="153" t="s">
        <v>211</v>
      </c>
      <c r="P70" s="154" t="str">
        <f>+H70</f>
        <v>EDU/unit</v>
      </c>
    </row>
    <row r="71" spans="2:16" x14ac:dyDescent="0.25">
      <c r="B71" s="40"/>
      <c r="C71" s="51"/>
      <c r="D71" s="51"/>
      <c r="E71" s="51"/>
      <c r="F71" s="51"/>
      <c r="G71" s="40"/>
      <c r="H71" s="41"/>
      <c r="J71" s="40"/>
      <c r="K71" s="51"/>
      <c r="L71" s="51"/>
      <c r="M71" s="51"/>
      <c r="N71" s="51"/>
      <c r="O71" s="40"/>
      <c r="P71" s="41"/>
    </row>
    <row r="72" spans="2:16" x14ac:dyDescent="0.25">
      <c r="B72" s="103" t="s">
        <v>345</v>
      </c>
      <c r="C72" s="104"/>
      <c r="D72" s="104"/>
      <c r="E72" s="104"/>
      <c r="F72" s="104"/>
      <c r="G72" s="113"/>
      <c r="H72" s="110"/>
      <c r="J72" s="103" t="s">
        <v>345</v>
      </c>
      <c r="K72" s="104"/>
      <c r="L72" s="104"/>
      <c r="M72" s="104"/>
      <c r="N72" s="104"/>
      <c r="O72" s="113"/>
      <c r="P72" s="110"/>
    </row>
    <row r="73" spans="2:16" x14ac:dyDescent="0.25">
      <c r="B73" s="103" t="s">
        <v>206</v>
      </c>
      <c r="C73" s="104"/>
      <c r="D73" s="104"/>
      <c r="E73" s="104"/>
      <c r="F73" s="104"/>
      <c r="G73" s="113" t="s">
        <v>212</v>
      </c>
      <c r="H73" s="110">
        <v>1</v>
      </c>
      <c r="J73" s="103" t="s">
        <v>206</v>
      </c>
      <c r="K73" s="104"/>
      <c r="L73" s="104"/>
      <c r="M73" s="104"/>
      <c r="N73" s="104"/>
      <c r="O73" s="113" t="s">
        <v>318</v>
      </c>
      <c r="P73" s="110">
        <v>1</v>
      </c>
    </row>
    <row r="74" spans="2:16" x14ac:dyDescent="0.25">
      <c r="B74" s="103" t="s">
        <v>207</v>
      </c>
      <c r="C74" s="104"/>
      <c r="D74" s="104"/>
      <c r="E74" s="104"/>
      <c r="F74" s="104"/>
      <c r="G74" s="113" t="s">
        <v>212</v>
      </c>
      <c r="H74" s="110">
        <v>1</v>
      </c>
      <c r="J74" s="103" t="s">
        <v>207</v>
      </c>
      <c r="K74" s="104"/>
      <c r="L74" s="104"/>
      <c r="M74" s="104"/>
      <c r="N74" s="104"/>
      <c r="O74" s="113" t="s">
        <v>318</v>
      </c>
      <c r="P74" s="110">
        <v>0.8</v>
      </c>
    </row>
    <row r="75" spans="2:16" x14ac:dyDescent="0.25">
      <c r="B75" s="103" t="s">
        <v>347</v>
      </c>
      <c r="C75" s="104"/>
      <c r="D75" s="104"/>
      <c r="E75" s="104"/>
      <c r="F75" s="104"/>
      <c r="G75" s="113" t="s">
        <v>212</v>
      </c>
      <c r="H75" s="110">
        <v>1</v>
      </c>
      <c r="J75" s="103" t="s">
        <v>347</v>
      </c>
      <c r="K75" s="104"/>
      <c r="L75" s="104"/>
      <c r="M75" s="104"/>
      <c r="N75" s="104"/>
      <c r="O75" s="113" t="s">
        <v>318</v>
      </c>
      <c r="P75" s="110">
        <v>1</v>
      </c>
    </row>
    <row r="76" spans="2:16" x14ac:dyDescent="0.25">
      <c r="B76" s="45"/>
      <c r="C76" s="106"/>
      <c r="D76" s="106"/>
      <c r="E76" s="106"/>
      <c r="F76" s="106"/>
      <c r="G76" s="114"/>
      <c r="H76" s="111"/>
      <c r="J76" s="45"/>
      <c r="K76" s="106"/>
      <c r="L76" s="106"/>
      <c r="M76" s="106"/>
      <c r="N76" s="106"/>
      <c r="O76" s="114"/>
      <c r="P76" s="111"/>
    </row>
    <row r="77" spans="2:16" x14ac:dyDescent="0.25">
      <c r="B77" s="17" t="s">
        <v>353</v>
      </c>
      <c r="C77" s="18"/>
      <c r="D77" s="18"/>
      <c r="E77" s="18"/>
      <c r="F77" s="18"/>
      <c r="G77" s="109"/>
      <c r="H77" s="115"/>
      <c r="J77" s="17" t="s">
        <v>353</v>
      </c>
      <c r="K77" s="18"/>
      <c r="L77" s="18"/>
      <c r="M77" s="18"/>
      <c r="N77" s="18"/>
      <c r="O77" s="109"/>
      <c r="P77" s="115"/>
    </row>
    <row r="78" spans="2:16" x14ac:dyDescent="0.25">
      <c r="B78" s="103" t="s">
        <v>354</v>
      </c>
      <c r="C78" s="104"/>
      <c r="D78" s="104"/>
      <c r="E78" s="104"/>
      <c r="F78" s="104"/>
      <c r="G78" s="113" t="s">
        <v>212</v>
      </c>
      <c r="H78" s="110">
        <v>1</v>
      </c>
      <c r="J78" s="103" t="s">
        <v>354</v>
      </c>
      <c r="K78" s="104"/>
      <c r="L78" s="104"/>
      <c r="M78" s="104"/>
      <c r="N78" s="104"/>
      <c r="O78" s="113" t="s">
        <v>318</v>
      </c>
      <c r="P78" s="110">
        <v>1</v>
      </c>
    </row>
    <row r="79" spans="2:16" x14ac:dyDescent="0.25">
      <c r="B79" s="103" t="s">
        <v>355</v>
      </c>
      <c r="C79" s="104"/>
      <c r="D79" s="104"/>
      <c r="E79" s="104"/>
      <c r="F79" s="104"/>
      <c r="G79" s="113" t="s">
        <v>212</v>
      </c>
      <c r="H79" s="110">
        <v>1</v>
      </c>
      <c r="J79" s="103" t="s">
        <v>355</v>
      </c>
      <c r="K79" s="104"/>
      <c r="L79" s="104"/>
      <c r="M79" s="104"/>
      <c r="N79" s="104"/>
      <c r="O79" s="113" t="s">
        <v>318</v>
      </c>
      <c r="P79" s="110">
        <v>1</v>
      </c>
    </row>
    <row r="80" spans="2:16" x14ac:dyDescent="0.25">
      <c r="B80" s="103" t="s">
        <v>356</v>
      </c>
      <c r="C80" s="104"/>
      <c r="D80" s="104"/>
      <c r="E80" s="104"/>
      <c r="F80" s="104"/>
      <c r="G80" s="113" t="s">
        <v>212</v>
      </c>
      <c r="H80" s="110">
        <v>1</v>
      </c>
      <c r="J80" s="103" t="s">
        <v>356</v>
      </c>
      <c r="K80" s="104"/>
      <c r="L80" s="104"/>
      <c r="M80" s="104"/>
      <c r="N80" s="104"/>
      <c r="O80" s="113" t="s">
        <v>318</v>
      </c>
      <c r="P80" s="110">
        <v>1</v>
      </c>
    </row>
    <row r="81" spans="2:16" x14ac:dyDescent="0.25">
      <c r="B81" s="103"/>
      <c r="C81" s="104"/>
      <c r="D81" s="104"/>
      <c r="E81" s="104"/>
      <c r="F81" s="104"/>
      <c r="G81" s="113"/>
      <c r="H81" s="110"/>
      <c r="J81" s="103"/>
      <c r="K81" s="104"/>
      <c r="L81" s="104"/>
      <c r="M81" s="104"/>
      <c r="N81" s="104"/>
      <c r="O81" s="113"/>
      <c r="P81" s="110"/>
    </row>
    <row r="82" spans="2:16" x14ac:dyDescent="0.25">
      <c r="B82" s="17" t="s">
        <v>357</v>
      </c>
      <c r="C82" s="18"/>
      <c r="D82" s="18"/>
      <c r="E82" s="18"/>
      <c r="F82" s="18"/>
      <c r="G82" s="109"/>
      <c r="H82" s="115"/>
      <c r="J82" s="17" t="s">
        <v>357</v>
      </c>
      <c r="K82" s="18"/>
      <c r="L82" s="18"/>
      <c r="M82" s="18"/>
      <c r="N82" s="18"/>
      <c r="O82" s="109"/>
      <c r="P82" s="115"/>
    </row>
    <row r="83" spans="2:16" x14ac:dyDescent="0.25">
      <c r="B83" s="103" t="s">
        <v>354</v>
      </c>
      <c r="C83" s="104"/>
      <c r="D83" s="104"/>
      <c r="E83" s="104"/>
      <c r="F83" s="104"/>
      <c r="G83" s="113" t="s">
        <v>212</v>
      </c>
      <c r="H83" s="110">
        <v>1</v>
      </c>
      <c r="J83" s="103" t="s">
        <v>354</v>
      </c>
      <c r="K83" s="104"/>
      <c r="L83" s="104"/>
      <c r="M83" s="104"/>
      <c r="N83" s="104"/>
      <c r="O83" s="113" t="s">
        <v>318</v>
      </c>
      <c r="P83" s="110">
        <v>1</v>
      </c>
    </row>
    <row r="84" spans="2:16" x14ac:dyDescent="0.25">
      <c r="B84" s="103"/>
      <c r="C84" s="104"/>
      <c r="D84" s="104"/>
      <c r="E84" s="104"/>
      <c r="F84" s="104"/>
      <c r="G84" s="113"/>
      <c r="H84" s="110"/>
      <c r="J84" s="103"/>
      <c r="K84" s="104"/>
      <c r="L84" s="104"/>
      <c r="M84" s="104"/>
      <c r="N84" s="104"/>
      <c r="O84" s="113"/>
      <c r="P84" s="110"/>
    </row>
    <row r="85" spans="2:16" x14ac:dyDescent="0.25">
      <c r="B85" s="17" t="s">
        <v>358</v>
      </c>
      <c r="C85" s="18"/>
      <c r="D85" s="18"/>
      <c r="E85" s="18"/>
      <c r="F85" s="18"/>
      <c r="G85" s="109"/>
      <c r="H85" s="115"/>
      <c r="J85" s="17" t="s">
        <v>358</v>
      </c>
      <c r="K85" s="18"/>
      <c r="L85" s="18"/>
      <c r="M85" s="18"/>
      <c r="N85" s="18"/>
      <c r="O85" s="109"/>
      <c r="P85" s="115"/>
    </row>
    <row r="86" spans="2:16" x14ac:dyDescent="0.25">
      <c r="B86" s="103" t="s">
        <v>343</v>
      </c>
      <c r="C86" s="104"/>
      <c r="D86" s="104"/>
      <c r="E86" s="104"/>
      <c r="F86" s="104"/>
      <c r="G86" s="113" t="s">
        <v>214</v>
      </c>
      <c r="H86" s="110"/>
      <c r="J86" s="103" t="s">
        <v>343</v>
      </c>
      <c r="K86" s="104"/>
      <c r="L86" s="104"/>
      <c r="M86" s="104"/>
      <c r="N86" s="104"/>
      <c r="O86" s="113" t="s">
        <v>214</v>
      </c>
      <c r="P86" s="110"/>
    </row>
    <row r="87" spans="2:16" x14ac:dyDescent="0.25">
      <c r="B87" s="103" t="s">
        <v>369</v>
      </c>
      <c r="C87" s="104"/>
      <c r="D87" s="104"/>
      <c r="E87" s="104"/>
      <c r="F87" s="104"/>
      <c r="G87" s="113" t="s">
        <v>214</v>
      </c>
      <c r="H87" s="110"/>
      <c r="J87" s="103" t="s">
        <v>369</v>
      </c>
      <c r="K87" s="104"/>
      <c r="L87" s="104"/>
      <c r="M87" s="104"/>
      <c r="N87" s="104"/>
      <c r="O87" s="113" t="s">
        <v>214</v>
      </c>
      <c r="P87" s="110"/>
    </row>
    <row r="88" spans="2:16" x14ac:dyDescent="0.25">
      <c r="B88" s="103" t="s">
        <v>370</v>
      </c>
      <c r="C88" s="104"/>
      <c r="D88" s="104"/>
      <c r="E88" s="104"/>
      <c r="F88" s="104"/>
      <c r="G88" s="113" t="s">
        <v>214</v>
      </c>
      <c r="H88" s="110"/>
      <c r="J88" s="103" t="s">
        <v>370</v>
      </c>
      <c r="K88" s="104"/>
      <c r="L88" s="104"/>
      <c r="M88" s="104"/>
      <c r="N88" s="104"/>
      <c r="O88" s="113" t="s">
        <v>214</v>
      </c>
      <c r="P88" s="110"/>
    </row>
    <row r="89" spans="2:16" x14ac:dyDescent="0.25">
      <c r="B89" s="103" t="s">
        <v>371</v>
      </c>
      <c r="C89" s="104"/>
      <c r="D89" s="104"/>
      <c r="E89" s="104"/>
      <c r="F89" s="104"/>
      <c r="G89" s="113" t="s">
        <v>214</v>
      </c>
      <c r="H89" s="110"/>
      <c r="J89" s="103" t="s">
        <v>371</v>
      </c>
      <c r="K89" s="104"/>
      <c r="L89" s="104"/>
      <c r="M89" s="104"/>
      <c r="N89" s="104"/>
      <c r="O89" s="113" t="s">
        <v>214</v>
      </c>
      <c r="P89" s="110"/>
    </row>
    <row r="90" spans="2:16" x14ac:dyDescent="0.25">
      <c r="B90" s="103"/>
      <c r="C90" s="104"/>
      <c r="D90" s="104"/>
      <c r="E90" s="104"/>
      <c r="F90" s="104"/>
      <c r="G90" s="113"/>
      <c r="H90" s="110"/>
      <c r="J90" s="103"/>
      <c r="K90" s="104"/>
      <c r="L90" s="104"/>
      <c r="M90" s="104"/>
      <c r="N90" s="104"/>
      <c r="O90" s="113"/>
      <c r="P90" s="110"/>
    </row>
    <row r="91" spans="2:16" x14ac:dyDescent="0.25">
      <c r="B91" s="17" t="s">
        <v>359</v>
      </c>
      <c r="C91" s="18"/>
      <c r="D91" s="18"/>
      <c r="E91" s="18"/>
      <c r="F91" s="18"/>
      <c r="G91" s="109"/>
      <c r="H91" s="115"/>
      <c r="J91" s="17" t="s">
        <v>359</v>
      </c>
      <c r="K91" s="18"/>
      <c r="L91" s="18"/>
      <c r="M91" s="18"/>
      <c r="N91" s="18"/>
      <c r="O91" s="109"/>
      <c r="P91" s="115"/>
    </row>
    <row r="92" spans="2:16" x14ac:dyDescent="0.25">
      <c r="B92" s="103" t="s">
        <v>344</v>
      </c>
      <c r="C92" s="104"/>
      <c r="D92" s="104"/>
      <c r="E92" s="104"/>
      <c r="F92" s="104"/>
      <c r="G92" s="113" t="s">
        <v>214</v>
      </c>
      <c r="H92" s="110"/>
      <c r="J92" s="103" t="s">
        <v>344</v>
      </c>
      <c r="K92" s="104"/>
      <c r="L92" s="104"/>
      <c r="M92" s="104"/>
      <c r="N92" s="104"/>
      <c r="O92" s="113" t="s">
        <v>214</v>
      </c>
      <c r="P92" s="110"/>
    </row>
    <row r="93" spans="2:16" x14ac:dyDescent="0.25">
      <c r="B93" s="103" t="s">
        <v>364</v>
      </c>
      <c r="C93" s="104"/>
      <c r="D93" s="104"/>
      <c r="E93" s="104"/>
      <c r="F93" s="104"/>
      <c r="G93" s="113" t="s">
        <v>214</v>
      </c>
      <c r="H93" s="110"/>
      <c r="J93" s="103" t="s">
        <v>364</v>
      </c>
      <c r="K93" s="104"/>
      <c r="L93" s="104"/>
      <c r="M93" s="104"/>
      <c r="N93" s="104"/>
      <c r="O93" s="113" t="s">
        <v>214</v>
      </c>
      <c r="P93" s="110"/>
    </row>
    <row r="94" spans="2:16" x14ac:dyDescent="0.25">
      <c r="B94" s="103" t="s">
        <v>368</v>
      </c>
      <c r="C94" s="104"/>
      <c r="D94" s="104"/>
      <c r="E94" s="104"/>
      <c r="F94" s="104"/>
      <c r="G94" s="113" t="s">
        <v>214</v>
      </c>
      <c r="H94" s="110"/>
      <c r="J94" s="103" t="s">
        <v>368</v>
      </c>
      <c r="K94" s="104"/>
      <c r="L94" s="104"/>
      <c r="M94" s="104"/>
      <c r="N94" s="104"/>
      <c r="O94" s="113" t="s">
        <v>214</v>
      </c>
      <c r="P94" s="110"/>
    </row>
    <row r="95" spans="2:16" x14ac:dyDescent="0.25">
      <c r="B95" s="45"/>
      <c r="C95" s="106"/>
      <c r="D95" s="106"/>
      <c r="E95" s="106"/>
      <c r="F95" s="106"/>
      <c r="G95" s="111"/>
      <c r="H95" s="152"/>
      <c r="J95" s="45"/>
      <c r="K95" s="106"/>
      <c r="L95" s="106"/>
      <c r="M95" s="106"/>
      <c r="N95" s="106"/>
      <c r="O95" s="111"/>
      <c r="P95" s="152"/>
    </row>
    <row r="96" spans="2:16" x14ac:dyDescent="0.25">
      <c r="B96" s="17" t="s">
        <v>360</v>
      </c>
      <c r="C96" s="104"/>
      <c r="D96" s="104"/>
      <c r="E96" s="104"/>
      <c r="F96" s="104"/>
      <c r="G96" s="113"/>
      <c r="H96" s="110"/>
      <c r="J96" s="17" t="s">
        <v>360</v>
      </c>
      <c r="K96" s="104"/>
      <c r="L96" s="104"/>
      <c r="M96" s="104"/>
      <c r="N96" s="104"/>
      <c r="O96" s="113"/>
      <c r="P96" s="110"/>
    </row>
    <row r="97" spans="2:16" x14ac:dyDescent="0.25">
      <c r="B97" s="103" t="s">
        <v>362</v>
      </c>
      <c r="C97" s="104"/>
      <c r="D97" s="104"/>
      <c r="E97" s="104"/>
      <c r="F97" s="104"/>
      <c r="G97" s="113" t="s">
        <v>214</v>
      </c>
      <c r="H97" s="110"/>
      <c r="J97" s="103" t="s">
        <v>362</v>
      </c>
      <c r="K97" s="104"/>
      <c r="L97" s="104"/>
      <c r="M97" s="104"/>
      <c r="N97" s="104"/>
      <c r="O97" s="113" t="s">
        <v>214</v>
      </c>
      <c r="P97" s="110"/>
    </row>
    <row r="98" spans="2:16" x14ac:dyDescent="0.25">
      <c r="B98" s="103" t="s">
        <v>364</v>
      </c>
      <c r="C98" s="104"/>
      <c r="D98" s="104"/>
      <c r="E98" s="104"/>
      <c r="F98" s="104"/>
      <c r="G98" s="113" t="s">
        <v>214</v>
      </c>
      <c r="H98" s="110"/>
      <c r="J98" s="103" t="s">
        <v>364</v>
      </c>
      <c r="K98" s="104"/>
      <c r="L98" s="104"/>
      <c r="M98" s="104"/>
      <c r="N98" s="104"/>
      <c r="O98" s="113" t="s">
        <v>214</v>
      </c>
      <c r="P98" s="110"/>
    </row>
    <row r="99" spans="2:16" x14ac:dyDescent="0.25">
      <c r="B99" s="103" t="s">
        <v>365</v>
      </c>
      <c r="C99" s="104"/>
      <c r="D99" s="104"/>
      <c r="E99" s="104"/>
      <c r="F99" s="104"/>
      <c r="G99" s="113" t="s">
        <v>214</v>
      </c>
      <c r="H99" s="110"/>
      <c r="J99" s="103" t="s">
        <v>365</v>
      </c>
      <c r="K99" s="104"/>
      <c r="L99" s="104"/>
      <c r="M99" s="104"/>
      <c r="N99" s="104"/>
      <c r="O99" s="113" t="s">
        <v>214</v>
      </c>
      <c r="P99" s="110"/>
    </row>
    <row r="100" spans="2:16" x14ac:dyDescent="0.25">
      <c r="B100" s="103" t="s">
        <v>363</v>
      </c>
      <c r="C100" s="104"/>
      <c r="D100" s="104"/>
      <c r="E100" s="104"/>
      <c r="F100" s="104"/>
      <c r="G100" s="113" t="s">
        <v>212</v>
      </c>
      <c r="H100" s="110">
        <v>1</v>
      </c>
      <c r="J100" s="103" t="s">
        <v>363</v>
      </c>
      <c r="K100" s="104"/>
      <c r="L100" s="104"/>
      <c r="M100" s="104"/>
      <c r="N100" s="104"/>
      <c r="O100" s="113" t="s">
        <v>318</v>
      </c>
      <c r="P100" s="110">
        <v>1</v>
      </c>
    </row>
    <row r="101" spans="2:16" x14ac:dyDescent="0.25">
      <c r="B101" s="103" t="s">
        <v>366</v>
      </c>
      <c r="C101" s="104"/>
      <c r="D101" s="104"/>
      <c r="E101" s="104"/>
      <c r="F101" s="104"/>
      <c r="G101" s="113" t="s">
        <v>212</v>
      </c>
      <c r="H101" s="110">
        <v>1</v>
      </c>
      <c r="J101" s="103" t="s">
        <v>366</v>
      </c>
      <c r="K101" s="104"/>
      <c r="L101" s="104"/>
      <c r="M101" s="104"/>
      <c r="N101" s="104"/>
      <c r="O101" s="113" t="s">
        <v>318</v>
      </c>
      <c r="P101" s="110">
        <v>1</v>
      </c>
    </row>
    <row r="102" spans="2:16" x14ac:dyDescent="0.25">
      <c r="B102" s="103" t="s">
        <v>367</v>
      </c>
      <c r="C102" s="104"/>
      <c r="D102" s="104"/>
      <c r="E102" s="104"/>
      <c r="F102" s="104"/>
      <c r="G102" s="113" t="s">
        <v>212</v>
      </c>
      <c r="H102" s="110">
        <v>1</v>
      </c>
      <c r="J102" s="103" t="s">
        <v>367</v>
      </c>
      <c r="K102" s="104"/>
      <c r="L102" s="104"/>
      <c r="M102" s="104"/>
      <c r="N102" s="104"/>
      <c r="O102" s="113" t="s">
        <v>318</v>
      </c>
      <c r="P102" s="110">
        <v>1</v>
      </c>
    </row>
    <row r="103" spans="2:16" x14ac:dyDescent="0.25">
      <c r="B103" s="103"/>
      <c r="C103" s="104"/>
      <c r="D103" s="104"/>
      <c r="E103" s="104"/>
      <c r="F103" s="104"/>
      <c r="G103" s="113"/>
      <c r="H103" s="110"/>
      <c r="J103" s="103"/>
      <c r="K103" s="104"/>
      <c r="L103" s="104"/>
      <c r="M103" s="104"/>
      <c r="N103" s="104"/>
      <c r="O103" s="113"/>
      <c r="P103" s="110"/>
    </row>
    <row r="104" spans="2:16" x14ac:dyDescent="0.25">
      <c r="B104" s="17" t="s">
        <v>361</v>
      </c>
      <c r="C104" s="18"/>
      <c r="D104" s="18"/>
      <c r="E104" s="18"/>
      <c r="F104" s="18"/>
      <c r="G104" s="109"/>
      <c r="H104" s="115"/>
      <c r="J104" s="17" t="s">
        <v>361</v>
      </c>
      <c r="K104" s="18"/>
      <c r="L104" s="18"/>
      <c r="M104" s="18"/>
      <c r="N104" s="18"/>
      <c r="O104" s="109"/>
      <c r="P104" s="115"/>
    </row>
    <row r="105" spans="2:16" x14ac:dyDescent="0.25">
      <c r="B105" s="103" t="s">
        <v>373</v>
      </c>
      <c r="C105" s="104"/>
      <c r="D105" s="104"/>
      <c r="E105" s="104"/>
      <c r="F105" s="104"/>
      <c r="G105" s="113" t="s">
        <v>212</v>
      </c>
      <c r="H105" s="110">
        <v>1</v>
      </c>
      <c r="J105" s="103" t="s">
        <v>373</v>
      </c>
      <c r="K105" s="104"/>
      <c r="L105" s="104"/>
      <c r="M105" s="104"/>
      <c r="N105" s="104"/>
      <c r="O105" s="113" t="s">
        <v>318</v>
      </c>
      <c r="P105" s="110">
        <v>0.8</v>
      </c>
    </row>
    <row r="106" spans="2:16" x14ac:dyDescent="0.25">
      <c r="B106" s="103" t="s">
        <v>374</v>
      </c>
      <c r="C106" s="104"/>
      <c r="D106" s="104"/>
      <c r="E106" s="104"/>
      <c r="F106" s="104"/>
      <c r="G106" s="113" t="s">
        <v>212</v>
      </c>
      <c r="H106" s="110">
        <v>1</v>
      </c>
      <c r="J106" s="103" t="s">
        <v>374</v>
      </c>
      <c r="K106" s="104"/>
      <c r="L106" s="104"/>
      <c r="M106" s="104"/>
      <c r="N106" s="104"/>
      <c r="O106" s="113" t="s">
        <v>318</v>
      </c>
      <c r="P106" s="110">
        <v>0.8</v>
      </c>
    </row>
    <row r="107" spans="2:16" x14ac:dyDescent="0.25">
      <c r="B107" s="45" t="s">
        <v>375</v>
      </c>
      <c r="C107" s="106"/>
      <c r="D107" s="106"/>
      <c r="E107" s="106"/>
      <c r="F107" s="106"/>
      <c r="G107" s="114" t="s">
        <v>212</v>
      </c>
      <c r="H107" s="111">
        <v>1</v>
      </c>
      <c r="J107" s="45" t="s">
        <v>375</v>
      </c>
      <c r="K107" s="106"/>
      <c r="L107" s="106"/>
      <c r="M107" s="106"/>
      <c r="N107" s="106"/>
      <c r="O107" s="114" t="s">
        <v>318</v>
      </c>
      <c r="P107" s="111">
        <v>0.8</v>
      </c>
    </row>
    <row r="165" spans="10:11" x14ac:dyDescent="0.25">
      <c r="J165" s="80"/>
      <c r="K165" s="80"/>
    </row>
    <row r="166" spans="10:11" x14ac:dyDescent="0.25">
      <c r="J166" s="80"/>
      <c r="K166" s="80"/>
    </row>
    <row r="167" spans="10:11" x14ac:dyDescent="0.25">
      <c r="J167" s="80"/>
      <c r="K167" s="80"/>
    </row>
    <row r="168" spans="10:11" x14ac:dyDescent="0.25">
      <c r="J168" s="80"/>
      <c r="K168" s="80"/>
    </row>
    <row r="169" spans="10:11" x14ac:dyDescent="0.25">
      <c r="J169" s="80"/>
      <c r="K169" s="80"/>
    </row>
    <row r="170" spans="10:11" x14ac:dyDescent="0.25">
      <c r="J170" s="80"/>
      <c r="K170" s="80"/>
    </row>
    <row r="171" spans="10:11" x14ac:dyDescent="0.25">
      <c r="J171" s="80"/>
      <c r="K171" s="80"/>
    </row>
    <row r="172" spans="10:11" x14ac:dyDescent="0.25">
      <c r="J172" s="80"/>
      <c r="K172" s="80"/>
    </row>
    <row r="173" spans="10:11" x14ac:dyDescent="0.25">
      <c r="J173" s="80"/>
      <c r="K173" s="80"/>
    </row>
    <row r="174" spans="10:11" x14ac:dyDescent="0.25">
      <c r="J174" s="80"/>
      <c r="K174" s="80"/>
    </row>
    <row r="175" spans="10:11" x14ac:dyDescent="0.25">
      <c r="J175" s="80"/>
      <c r="K175" s="80"/>
    </row>
    <row r="176" spans="10:11" x14ac:dyDescent="0.25">
      <c r="J176" s="80"/>
      <c r="K176" s="80"/>
    </row>
    <row r="177" spans="10:11" x14ac:dyDescent="0.25">
      <c r="J177" s="80"/>
      <c r="K177" s="80"/>
    </row>
    <row r="178" spans="10:11" x14ac:dyDescent="0.25">
      <c r="J178" s="80"/>
      <c r="K178" s="80"/>
    </row>
    <row r="179" spans="10:11" x14ac:dyDescent="0.25">
      <c r="J179" s="80"/>
      <c r="K179" s="80"/>
    </row>
    <row r="180" spans="10:11" x14ac:dyDescent="0.25">
      <c r="J180" s="80"/>
      <c r="K180" s="80"/>
    </row>
    <row r="181" spans="10:11" x14ac:dyDescent="0.25">
      <c r="J181" s="80"/>
      <c r="K181" s="80"/>
    </row>
    <row r="182" spans="10:11" x14ac:dyDescent="0.25">
      <c r="J182" s="80"/>
      <c r="K182" s="80"/>
    </row>
    <row r="183" spans="10:11" x14ac:dyDescent="0.25">
      <c r="J183" s="80"/>
      <c r="K183" s="80"/>
    </row>
    <row r="184" spans="10:11" x14ac:dyDescent="0.25">
      <c r="J184" s="80"/>
      <c r="K184" s="80"/>
    </row>
    <row r="185" spans="10:11" x14ac:dyDescent="0.25">
      <c r="J185" s="80"/>
      <c r="K185" s="80"/>
    </row>
  </sheetData>
  <sheetProtection password="CDF4" sheet="1" objects="1" scenarios="1"/>
  <mergeCells count="18">
    <mergeCell ref="A1:I1"/>
    <mergeCell ref="F14:G14"/>
    <mergeCell ref="F15:G15"/>
    <mergeCell ref="F16:G16"/>
    <mergeCell ref="F7:H7"/>
    <mergeCell ref="I7:I8"/>
    <mergeCell ref="B70:F70"/>
    <mergeCell ref="J70:N70"/>
    <mergeCell ref="B60:E60"/>
    <mergeCell ref="F25:G25"/>
    <mergeCell ref="B7:E8"/>
    <mergeCell ref="F17:G17"/>
    <mergeCell ref="F22:G22"/>
    <mergeCell ref="F23:G23"/>
    <mergeCell ref="F24:G24"/>
    <mergeCell ref="J7:K7"/>
    <mergeCell ref="B69:H69"/>
    <mergeCell ref="J69:P69"/>
  </mergeCells>
  <phoneticPr fontId="4" type="noConversion"/>
  <pageMargins left="0.14000000000000001" right="3.937007874015748E-2" top="0.95" bottom="0.98425196850393704" header="0.51181102362204722" footer="0.51181102362204722"/>
  <pageSetup paperSize="9" scale="94"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72" r:id="rId4" name="Drop Down 12">
              <controlPr defaultSize="0" autoLine="0" autoPict="0">
                <anchor moveWithCells="1">
                  <from>
                    <xdr:col>1</xdr:col>
                    <xdr:colOff>7620</xdr:colOff>
                    <xdr:row>13</xdr:row>
                    <xdr:rowOff>0</xdr:rowOff>
                  </from>
                  <to>
                    <xdr:col>5</xdr:col>
                    <xdr:colOff>0</xdr:colOff>
                    <xdr:row>14</xdr:row>
                    <xdr:rowOff>7620</xdr:rowOff>
                  </to>
                </anchor>
              </controlPr>
            </control>
          </mc:Choice>
        </mc:AlternateContent>
        <mc:AlternateContent xmlns:mc="http://schemas.openxmlformats.org/markup-compatibility/2006">
          <mc:Choice Requires="x14">
            <control shapeId="15373" r:id="rId5" name="Drop Down 13">
              <controlPr defaultSize="0" autoLine="0" autoPict="0">
                <anchor moveWithCells="1">
                  <from>
                    <xdr:col>1</xdr:col>
                    <xdr:colOff>7620</xdr:colOff>
                    <xdr:row>14</xdr:row>
                    <xdr:rowOff>0</xdr:rowOff>
                  </from>
                  <to>
                    <xdr:col>5</xdr:col>
                    <xdr:colOff>0</xdr:colOff>
                    <xdr:row>15</xdr:row>
                    <xdr:rowOff>22860</xdr:rowOff>
                  </to>
                </anchor>
              </controlPr>
            </control>
          </mc:Choice>
        </mc:AlternateContent>
        <mc:AlternateContent xmlns:mc="http://schemas.openxmlformats.org/markup-compatibility/2006">
          <mc:Choice Requires="x14">
            <control shapeId="15374" r:id="rId6" name="Drop Down 14">
              <controlPr defaultSize="0" autoLine="0" autoPict="0">
                <anchor moveWithCells="1">
                  <from>
                    <xdr:col>1</xdr:col>
                    <xdr:colOff>7620</xdr:colOff>
                    <xdr:row>15</xdr:row>
                    <xdr:rowOff>0</xdr:rowOff>
                  </from>
                  <to>
                    <xdr:col>5</xdr:col>
                    <xdr:colOff>0</xdr:colOff>
                    <xdr:row>16</xdr:row>
                    <xdr:rowOff>7620</xdr:rowOff>
                  </to>
                </anchor>
              </controlPr>
            </control>
          </mc:Choice>
        </mc:AlternateContent>
        <mc:AlternateContent xmlns:mc="http://schemas.openxmlformats.org/markup-compatibility/2006">
          <mc:Choice Requires="x14">
            <control shapeId="15375" r:id="rId7" name="Drop Down 15">
              <controlPr defaultSize="0" autoLine="0" autoPict="0">
                <anchor moveWithCells="1">
                  <from>
                    <xdr:col>1</xdr:col>
                    <xdr:colOff>7620</xdr:colOff>
                    <xdr:row>21</xdr:row>
                    <xdr:rowOff>0</xdr:rowOff>
                  </from>
                  <to>
                    <xdr:col>5</xdr:col>
                    <xdr:colOff>22860</xdr:colOff>
                    <xdr:row>22</xdr:row>
                    <xdr:rowOff>7620</xdr:rowOff>
                  </to>
                </anchor>
              </controlPr>
            </control>
          </mc:Choice>
        </mc:AlternateContent>
        <mc:AlternateContent xmlns:mc="http://schemas.openxmlformats.org/markup-compatibility/2006">
          <mc:Choice Requires="x14">
            <control shapeId="15376" r:id="rId8" name="Drop Down 16">
              <controlPr defaultSize="0" autoLine="0" autoPict="0">
                <anchor moveWithCells="1">
                  <from>
                    <xdr:col>1</xdr:col>
                    <xdr:colOff>7620</xdr:colOff>
                    <xdr:row>22</xdr:row>
                    <xdr:rowOff>0</xdr:rowOff>
                  </from>
                  <to>
                    <xdr:col>5</xdr:col>
                    <xdr:colOff>7620</xdr:colOff>
                    <xdr:row>23</xdr:row>
                    <xdr:rowOff>7620</xdr:rowOff>
                  </to>
                </anchor>
              </controlPr>
            </control>
          </mc:Choice>
        </mc:AlternateContent>
        <mc:AlternateContent xmlns:mc="http://schemas.openxmlformats.org/markup-compatibility/2006">
          <mc:Choice Requires="x14">
            <control shapeId="15377" r:id="rId9" name="Drop Down 17">
              <controlPr defaultSize="0" autoLine="0" autoPict="0">
                <anchor moveWithCells="1">
                  <from>
                    <xdr:col>1</xdr:col>
                    <xdr:colOff>7620</xdr:colOff>
                    <xdr:row>23</xdr:row>
                    <xdr:rowOff>0</xdr:rowOff>
                  </from>
                  <to>
                    <xdr:col>5</xdr:col>
                    <xdr:colOff>22860</xdr:colOff>
                    <xdr:row>24</xdr:row>
                    <xdr:rowOff>7620</xdr:rowOff>
                  </to>
                </anchor>
              </controlPr>
            </control>
          </mc:Choice>
        </mc:AlternateContent>
        <mc:AlternateContent xmlns:mc="http://schemas.openxmlformats.org/markup-compatibility/2006">
          <mc:Choice Requires="x14">
            <control shapeId="15378" r:id="rId10" name="Drop Down 18">
              <controlPr defaultSize="0" autoLine="0" autoPict="0">
                <anchor moveWithCells="1">
                  <from>
                    <xdr:col>1</xdr:col>
                    <xdr:colOff>7620</xdr:colOff>
                    <xdr:row>23</xdr:row>
                    <xdr:rowOff>0</xdr:rowOff>
                  </from>
                  <to>
                    <xdr:col>5</xdr:col>
                    <xdr:colOff>0</xdr:colOff>
                    <xdr:row>24</xdr:row>
                    <xdr:rowOff>7620</xdr:rowOff>
                  </to>
                </anchor>
              </controlPr>
            </control>
          </mc:Choice>
        </mc:AlternateContent>
        <mc:AlternateContent xmlns:mc="http://schemas.openxmlformats.org/markup-compatibility/2006">
          <mc:Choice Requires="x14">
            <control shapeId="15379" r:id="rId11" name="Drop Down 19">
              <controlPr defaultSize="0" autoLine="0" autoPict="0">
                <anchor moveWithCells="1">
                  <from>
                    <xdr:col>3</xdr:col>
                    <xdr:colOff>99060</xdr:colOff>
                    <xdr:row>2</xdr:row>
                    <xdr:rowOff>60960</xdr:rowOff>
                  </from>
                  <to>
                    <xdr:col>7</xdr:col>
                    <xdr:colOff>381000</xdr:colOff>
                    <xdr:row>3</xdr:row>
                    <xdr:rowOff>68580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94"/>
  <sheetViews>
    <sheetView showGridLines="0" zoomScale="75" workbookViewId="0">
      <selection activeCell="G7" sqref="G7"/>
    </sheetView>
  </sheetViews>
  <sheetFormatPr defaultColWidth="9.109375" defaultRowHeight="13.2" x14ac:dyDescent="0.25"/>
  <cols>
    <col min="1" max="1" width="5.109375" style="55" customWidth="1"/>
    <col min="2" max="2" width="11.44140625" style="55" customWidth="1"/>
    <col min="3" max="3" width="10.6640625" style="55" customWidth="1"/>
    <col min="4" max="4" width="14.33203125" style="55" customWidth="1"/>
    <col min="5" max="5" width="13.109375" style="55" customWidth="1"/>
    <col min="6" max="6" width="11.88671875" style="55" customWidth="1"/>
    <col min="7" max="7" width="9.109375" style="55"/>
    <col min="8" max="8" width="11.5546875" style="55" customWidth="1"/>
    <col min="9" max="9" width="11.88671875" style="55" customWidth="1"/>
    <col min="10" max="13" width="9.109375" style="55"/>
    <col min="14" max="14" width="12.109375" style="55" customWidth="1"/>
    <col min="15" max="15" width="12" style="55" customWidth="1"/>
    <col min="16" max="16" width="11.88671875" style="55" customWidth="1"/>
    <col min="17" max="17" width="16.88671875" style="55" customWidth="1"/>
    <col min="18" max="18" width="9.109375" style="55"/>
    <col min="19" max="19" width="9.109375" style="55" hidden="1" customWidth="1"/>
    <col min="20" max="21" width="9.109375" style="55"/>
    <col min="22" max="22" width="12.109375" style="55" customWidth="1"/>
    <col min="23" max="16384" width="9.109375" style="55"/>
  </cols>
  <sheetData>
    <row r="1" spans="1:19" ht="18" customHeight="1" x14ac:dyDescent="0.25">
      <c r="A1" s="480" t="s">
        <v>523</v>
      </c>
      <c r="B1" s="480"/>
      <c r="C1" s="480"/>
      <c r="D1" s="480"/>
      <c r="E1" s="480"/>
      <c r="F1" s="480"/>
      <c r="G1" s="480"/>
      <c r="H1" s="480"/>
      <c r="I1" s="480"/>
      <c r="N1" s="147"/>
    </row>
    <row r="2" spans="1:19" ht="82.5" customHeight="1" x14ac:dyDescent="0.3">
      <c r="A2" s="143"/>
      <c r="O2" s="147"/>
    </row>
    <row r="3" spans="1:19" x14ac:dyDescent="0.25">
      <c r="A3" s="79" t="s">
        <v>238</v>
      </c>
      <c r="B3" s="81" t="s">
        <v>224</v>
      </c>
      <c r="C3" s="81"/>
      <c r="S3" s="82">
        <v>1</v>
      </c>
    </row>
    <row r="4" spans="1:19" x14ac:dyDescent="0.25">
      <c r="A4" s="79"/>
      <c r="C4" s="81"/>
      <c r="S4" s="82"/>
    </row>
    <row r="5" spans="1:19" x14ac:dyDescent="0.25">
      <c r="A5" s="79" t="s">
        <v>231</v>
      </c>
      <c r="B5" s="81" t="s">
        <v>506</v>
      </c>
      <c r="S5" s="82"/>
    </row>
    <row r="6" spans="1:19" ht="15" customHeight="1" x14ac:dyDescent="0.25">
      <c r="B6" s="436" t="s">
        <v>226</v>
      </c>
      <c r="C6" s="437"/>
      <c r="D6" s="438"/>
      <c r="E6" s="436" t="s">
        <v>228</v>
      </c>
      <c r="F6" s="438"/>
      <c r="G6" s="7" t="s">
        <v>227</v>
      </c>
      <c r="H6" s="50" t="s">
        <v>346</v>
      </c>
      <c r="I6" s="27" t="s">
        <v>372</v>
      </c>
      <c r="S6" s="82"/>
    </row>
    <row r="7" spans="1:19" ht="15" customHeight="1" x14ac:dyDescent="0.25">
      <c r="E7" s="447" t="str">
        <f>+IF(S7&gt;1,INDEX($Q$82:$Q$151,S7),"")</f>
        <v/>
      </c>
      <c r="F7" s="448"/>
      <c r="G7" s="48"/>
      <c r="H7" s="47" t="str">
        <f>+IF(OR(E7="FPA",E7="")," ",INDEX($R$82:$R$151,S7))</f>
        <v xml:space="preserve"> </v>
      </c>
      <c r="I7" s="1" t="str">
        <f>+IF(H7=" ","",G7*H7)</f>
        <v/>
      </c>
      <c r="K7" s="96" t="s">
        <v>30</v>
      </c>
      <c r="S7" s="82">
        <v>1</v>
      </c>
    </row>
    <row r="8" spans="1:19" ht="15" customHeight="1" x14ac:dyDescent="0.25">
      <c r="E8" s="447" t="str">
        <f>+IF(S8&gt;1,INDEX($Q$82:$Q$151,S8),"")</f>
        <v/>
      </c>
      <c r="F8" s="448"/>
      <c r="G8" s="48"/>
      <c r="H8" s="47" t="str">
        <f>+IF(OR(E8="FPA",E8="")," ",INDEX($R$82:$R$151,S8))</f>
        <v xml:space="preserve"> </v>
      </c>
      <c r="I8" s="1" t="str">
        <f>+IF(H8=" ","",G8*H8)</f>
        <v/>
      </c>
      <c r="K8" s="55" t="s">
        <v>31</v>
      </c>
      <c r="S8" s="82">
        <v>1</v>
      </c>
    </row>
    <row r="9" spans="1:19" ht="15" customHeight="1" x14ac:dyDescent="0.25">
      <c r="E9" s="447" t="str">
        <f>+IF(S9&gt;1,INDEX($Q$82:$Q$151,S9),"")</f>
        <v/>
      </c>
      <c r="F9" s="448"/>
      <c r="G9" s="48"/>
      <c r="H9" s="47" t="str">
        <f>+IF(OR(E9="FPA",E9="")," ",INDEX($R$82:$R$151,S9))</f>
        <v xml:space="preserve"> </v>
      </c>
      <c r="I9" s="2" t="str">
        <f>+IF(H9=" ","",G9*H9)</f>
        <v/>
      </c>
      <c r="K9" s="55" t="s">
        <v>33</v>
      </c>
      <c r="S9" s="82">
        <v>1</v>
      </c>
    </row>
    <row r="10" spans="1:19" ht="15" customHeight="1" x14ac:dyDescent="0.25">
      <c r="D10" s="85" t="str">
        <f>+IF(OR(E7="FPA",E8="FPA",E9="FPA")," Summarise First Principles Assessment (FPA):","First Principles Assessment only:")</f>
        <v>First Principles Assessment only:</v>
      </c>
      <c r="E10" s="442"/>
      <c r="F10" s="443"/>
      <c r="G10" s="48"/>
      <c r="H10" s="48"/>
      <c r="I10" s="2">
        <f>+IF(H10=" ","",G10*H10)</f>
        <v>0</v>
      </c>
      <c r="K10" s="55" t="s">
        <v>34</v>
      </c>
      <c r="S10" s="82"/>
    </row>
    <row r="11" spans="1:19" ht="15" customHeight="1" x14ac:dyDescent="0.25">
      <c r="H11" s="87" t="s">
        <v>230</v>
      </c>
      <c r="I11" s="16">
        <f>SUM(I7:I10)</f>
        <v>0</v>
      </c>
      <c r="K11" s="55" t="s">
        <v>32</v>
      </c>
      <c r="S11" s="82"/>
    </row>
    <row r="12" spans="1:19" x14ac:dyDescent="0.25">
      <c r="S12" s="82"/>
    </row>
    <row r="13" spans="1:19" x14ac:dyDescent="0.25">
      <c r="A13" s="79" t="s">
        <v>232</v>
      </c>
      <c r="B13" s="81" t="s">
        <v>507</v>
      </c>
      <c r="S13" s="82"/>
    </row>
    <row r="14" spans="1:19" ht="15" customHeight="1" x14ac:dyDescent="0.25">
      <c r="B14" s="436" t="s">
        <v>226</v>
      </c>
      <c r="C14" s="437"/>
      <c r="D14" s="438"/>
      <c r="E14" s="436" t="s">
        <v>228</v>
      </c>
      <c r="F14" s="438"/>
      <c r="G14" s="7" t="s">
        <v>227</v>
      </c>
      <c r="H14" s="8" t="str">
        <f>+H6</f>
        <v>TDU/unit</v>
      </c>
      <c r="I14" s="7" t="str">
        <f>+I6</f>
        <v>TDU's</v>
      </c>
      <c r="S14" s="82"/>
    </row>
    <row r="15" spans="1:19" ht="15" customHeight="1" x14ac:dyDescent="0.25">
      <c r="E15" s="447" t="str">
        <f>+IF(S15&gt;1,INDEX($Q$82:$Q$151,S15),"")</f>
        <v/>
      </c>
      <c r="F15" s="448"/>
      <c r="G15" s="48"/>
      <c r="H15" s="47" t="str">
        <f>+IF(OR(E15="FPA",E15="")," ",INDEX($R$82:$R$151,S15))</f>
        <v xml:space="preserve"> </v>
      </c>
      <c r="I15" s="1" t="str">
        <f>+IF(H15=" ","",G15*H15)</f>
        <v/>
      </c>
      <c r="S15" s="82">
        <v>1</v>
      </c>
    </row>
    <row r="16" spans="1:19" ht="15" customHeight="1" x14ac:dyDescent="0.25">
      <c r="E16" s="447" t="str">
        <f>+IF(S16&gt;1,INDEX($Q$82:$Q$151,S16),"")</f>
        <v/>
      </c>
      <c r="F16" s="448"/>
      <c r="G16" s="48"/>
      <c r="H16" s="47" t="str">
        <f>+IF(OR(E16="FPA",E16="")," ",INDEX($R$82:$R$151,S16))</f>
        <v xml:space="preserve"> </v>
      </c>
      <c r="I16" s="1" t="str">
        <f>+IF(H16=" ","",G16*H16)</f>
        <v/>
      </c>
      <c r="S16" s="82">
        <v>1</v>
      </c>
    </row>
    <row r="17" spans="1:19" ht="15" customHeight="1" x14ac:dyDescent="0.25">
      <c r="E17" s="447" t="str">
        <f>+IF(S17&gt;1,INDEX($Q$82:$Q$151,S17),"")</f>
        <v/>
      </c>
      <c r="F17" s="448"/>
      <c r="G17" s="48"/>
      <c r="H17" s="47" t="str">
        <f>+IF(OR(E17="FPA",E17="")," ",INDEX($R$82:$R$151,S17))</f>
        <v xml:space="preserve"> </v>
      </c>
      <c r="I17" s="2" t="str">
        <f>+IF(H17=" ","",G17*H17)</f>
        <v/>
      </c>
      <c r="S17" s="82">
        <v>1</v>
      </c>
    </row>
    <row r="18" spans="1:19" ht="15" customHeight="1" x14ac:dyDescent="0.25">
      <c r="D18" s="85" t="str">
        <f>+IF(OR(E15="FPA",E16="FPA",E17="FPA")," Summarise First Principles Assessment (FPA):","First Principles Assessment only:")</f>
        <v>First Principles Assessment only:</v>
      </c>
      <c r="E18" s="442"/>
      <c r="F18" s="443"/>
      <c r="G18" s="48"/>
      <c r="H18" s="48"/>
      <c r="I18" s="2">
        <f>+IF(H18=" ","",G18*H18)</f>
        <v>0</v>
      </c>
      <c r="S18" s="82"/>
    </row>
    <row r="19" spans="1:19" ht="15" customHeight="1" x14ac:dyDescent="0.25">
      <c r="H19" s="87" t="s">
        <v>230</v>
      </c>
      <c r="I19" s="16">
        <f>SUM(I15:I18)</f>
        <v>0</v>
      </c>
      <c r="S19" s="82"/>
    </row>
    <row r="20" spans="1:19" x14ac:dyDescent="0.25">
      <c r="S20" s="82"/>
    </row>
    <row r="21" spans="1:19" x14ac:dyDescent="0.25">
      <c r="A21" s="79" t="s">
        <v>233</v>
      </c>
      <c r="B21" s="81" t="s">
        <v>244</v>
      </c>
      <c r="S21" s="82"/>
    </row>
    <row r="22" spans="1:19" ht="15" customHeight="1" x14ac:dyDescent="0.25">
      <c r="B22" s="450" t="s">
        <v>222</v>
      </c>
      <c r="C22" s="473"/>
      <c r="D22" s="451"/>
      <c r="E22" s="160"/>
      <c r="F22" s="436" t="s">
        <v>235</v>
      </c>
      <c r="G22" s="437"/>
      <c r="H22" s="437"/>
      <c r="I22" s="438"/>
      <c r="J22" s="454" t="s">
        <v>251</v>
      </c>
      <c r="K22" s="436" t="s">
        <v>252</v>
      </c>
      <c r="L22" s="438"/>
      <c r="M22" s="454" t="s">
        <v>45</v>
      </c>
      <c r="S22" s="82"/>
    </row>
    <row r="23" spans="1:19" ht="15" customHeight="1" x14ac:dyDescent="0.25">
      <c r="B23" s="452"/>
      <c r="C23" s="474"/>
      <c r="D23" s="453"/>
      <c r="E23" s="161" t="s">
        <v>243</v>
      </c>
      <c r="F23" s="162" t="s">
        <v>402</v>
      </c>
      <c r="G23" s="26" t="s">
        <v>223</v>
      </c>
      <c r="H23" s="436" t="s">
        <v>429</v>
      </c>
      <c r="I23" s="437"/>
      <c r="J23" s="455"/>
      <c r="K23" s="7" t="str">
        <f>+F23</f>
        <v>$/TDU</v>
      </c>
      <c r="L23" s="7" t="s">
        <v>223</v>
      </c>
      <c r="M23" s="455"/>
      <c r="S23" s="82"/>
    </row>
    <row r="24" spans="1:19" ht="15" customHeight="1" x14ac:dyDescent="0.25">
      <c r="E24" s="52" t="s">
        <v>451</v>
      </c>
      <c r="F24" s="9">
        <f>+INDEX($E$67:$E$77,$S$24)</f>
        <v>0</v>
      </c>
      <c r="G24" s="25" t="s">
        <v>428</v>
      </c>
      <c r="H24" s="53" t="s">
        <v>395</v>
      </c>
      <c r="I24" s="54">
        <v>80.099999999999994</v>
      </c>
      <c r="J24" s="10">
        <f>+Summary!$N$8/Roads!I24</f>
        <v>1.7615480649188515</v>
      </c>
      <c r="K24" s="9">
        <f>+J24*F24</f>
        <v>0</v>
      </c>
      <c r="L24" s="25">
        <f>+Summary!$N$5</f>
        <v>45627</v>
      </c>
      <c r="M24" s="34" t="str">
        <f>+IF(S24=1,"",INDEX($I$67:$I$77,S24))</f>
        <v/>
      </c>
      <c r="S24" s="82">
        <v>1</v>
      </c>
    </row>
    <row r="25" spans="1:19" ht="15" customHeight="1" x14ac:dyDescent="0.25">
      <c r="B25" s="84"/>
      <c r="E25" s="52" t="s">
        <v>452</v>
      </c>
      <c r="F25" s="9">
        <f>+INDEX($F$67:$F$77,$S$24)</f>
        <v>0</v>
      </c>
      <c r="G25" s="25" t="s">
        <v>428</v>
      </c>
      <c r="H25" s="30" t="s">
        <v>255</v>
      </c>
      <c r="I25" s="54">
        <v>84.5</v>
      </c>
      <c r="J25" s="10">
        <f>+Summary!$N$7/Roads!I25</f>
        <v>1.663905325443787</v>
      </c>
      <c r="K25" s="9">
        <f>+J25*F25</f>
        <v>0</v>
      </c>
      <c r="L25" s="25">
        <f>+Summary!$N$5</f>
        <v>45627</v>
      </c>
      <c r="M25" s="34" t="str">
        <f>+M24</f>
        <v/>
      </c>
    </row>
    <row r="26" spans="1:19" x14ac:dyDescent="0.25">
      <c r="B26" s="84"/>
      <c r="F26" s="147" t="s">
        <v>446</v>
      </c>
    </row>
    <row r="28" spans="1:19" x14ac:dyDescent="0.25">
      <c r="A28" s="79">
        <v>5</v>
      </c>
      <c r="B28" s="81" t="s">
        <v>386</v>
      </c>
    </row>
    <row r="29" spans="1:19" x14ac:dyDescent="0.25">
      <c r="B29" s="155">
        <f>+IF($I$11&gt;$I$19,($I$11-$I$19)*K24,0)</f>
        <v>0</v>
      </c>
      <c r="C29" s="156" t="str">
        <f>+E24</f>
        <v>Works</v>
      </c>
      <c r="E29" s="89"/>
    </row>
    <row r="30" spans="1:19" ht="15" x14ac:dyDescent="0.4">
      <c r="B30" s="157">
        <f>+IF($I$11&gt;$I$19,($I$11-$I$19)*K25,0)</f>
        <v>0</v>
      </c>
      <c r="C30" s="156" t="str">
        <f>+E25</f>
        <v>Land</v>
      </c>
    </row>
    <row r="31" spans="1:19" x14ac:dyDescent="0.25">
      <c r="B31" s="155">
        <f>SUM(B29:B30)</f>
        <v>0</v>
      </c>
      <c r="C31" s="158">
        <f>+L24</f>
        <v>45627</v>
      </c>
      <c r="E31" s="89" t="str">
        <f>+IF(I19&gt;I11,"No credit in excess of the demand is given","")</f>
        <v/>
      </c>
    </row>
    <row r="32" spans="1:19" x14ac:dyDescent="0.25">
      <c r="B32" s="79"/>
      <c r="C32" s="159"/>
    </row>
    <row r="33" spans="2:3" x14ac:dyDescent="0.25">
      <c r="B33" s="79"/>
      <c r="C33" s="159"/>
    </row>
    <row r="34" spans="2:3" x14ac:dyDescent="0.25">
      <c r="B34" s="79"/>
      <c r="C34" s="159"/>
    </row>
    <row r="35" spans="2:3" x14ac:dyDescent="0.25">
      <c r="B35" s="79"/>
      <c r="C35" s="159"/>
    </row>
    <row r="36" spans="2:3" x14ac:dyDescent="0.25">
      <c r="B36" s="79"/>
      <c r="C36" s="159"/>
    </row>
    <row r="37" spans="2:3" x14ac:dyDescent="0.25">
      <c r="B37" s="79"/>
      <c r="C37" s="159"/>
    </row>
    <row r="38" spans="2:3" x14ac:dyDescent="0.25">
      <c r="B38" s="79"/>
      <c r="C38" s="159"/>
    </row>
    <row r="39" spans="2:3" x14ac:dyDescent="0.25">
      <c r="B39" s="79"/>
      <c r="C39" s="159"/>
    </row>
    <row r="40" spans="2:3" x14ac:dyDescent="0.25">
      <c r="B40" s="79"/>
      <c r="C40" s="159"/>
    </row>
    <row r="41" spans="2:3" x14ac:dyDescent="0.25">
      <c r="B41" s="79"/>
      <c r="C41" s="159"/>
    </row>
    <row r="42" spans="2:3" x14ac:dyDescent="0.25">
      <c r="B42" s="79"/>
      <c r="C42" s="159"/>
    </row>
    <row r="43" spans="2:3" x14ac:dyDescent="0.25">
      <c r="B43" s="79"/>
      <c r="C43" s="159"/>
    </row>
    <row r="44" spans="2:3" x14ac:dyDescent="0.25">
      <c r="B44" s="79"/>
      <c r="C44" s="159"/>
    </row>
    <row r="45" spans="2:3" x14ac:dyDescent="0.25">
      <c r="B45" s="79"/>
      <c r="C45" s="159"/>
    </row>
    <row r="46" spans="2:3" x14ac:dyDescent="0.25">
      <c r="B46" s="79"/>
      <c r="C46" s="159"/>
    </row>
    <row r="47" spans="2:3" x14ac:dyDescent="0.25">
      <c r="B47" s="79"/>
      <c r="C47" s="159"/>
    </row>
    <row r="48" spans="2:3" x14ac:dyDescent="0.25">
      <c r="B48" s="79"/>
      <c r="C48" s="159"/>
    </row>
    <row r="49" spans="2:10" x14ac:dyDescent="0.25">
      <c r="B49" s="79"/>
      <c r="C49" s="159"/>
    </row>
    <row r="52" spans="2:10" x14ac:dyDescent="0.25">
      <c r="B52" s="96" t="s">
        <v>236</v>
      </c>
    </row>
    <row r="54" spans="2:10" x14ac:dyDescent="0.25">
      <c r="B54" s="436" t="s">
        <v>224</v>
      </c>
      <c r="C54" s="437"/>
      <c r="D54" s="437"/>
      <c r="E54" s="437"/>
      <c r="F54" s="438"/>
    </row>
    <row r="55" spans="2:10" x14ac:dyDescent="0.25">
      <c r="B55" s="17"/>
      <c r="C55" s="18"/>
      <c r="D55" s="18"/>
      <c r="E55" s="18"/>
      <c r="F55" s="19"/>
    </row>
    <row r="56" spans="2:10" x14ac:dyDescent="0.25">
      <c r="B56" s="103" t="s">
        <v>381</v>
      </c>
      <c r="C56" s="104"/>
      <c r="D56" s="104"/>
      <c r="E56" s="104"/>
      <c r="F56" s="105"/>
    </row>
    <row r="57" spans="2:10" x14ac:dyDescent="0.25">
      <c r="B57" s="103" t="s">
        <v>447</v>
      </c>
      <c r="C57" s="104"/>
      <c r="D57" s="104"/>
      <c r="E57" s="104"/>
      <c r="F57" s="105"/>
    </row>
    <row r="58" spans="2:10" x14ac:dyDescent="0.25">
      <c r="B58" s="45"/>
      <c r="C58" s="106"/>
      <c r="D58" s="106"/>
      <c r="E58" s="106"/>
      <c r="F58" s="107"/>
    </row>
    <row r="64" spans="2:10" x14ac:dyDescent="0.25">
      <c r="B64" s="489" t="s">
        <v>448</v>
      </c>
      <c r="C64" s="490"/>
      <c r="D64" s="490"/>
      <c r="E64" s="490"/>
      <c r="F64" s="490"/>
      <c r="G64" s="490"/>
      <c r="H64" s="491"/>
      <c r="I64" s="485" t="s">
        <v>29</v>
      </c>
      <c r="J64" s="486"/>
    </row>
    <row r="65" spans="2:18" ht="12.75" customHeight="1" x14ac:dyDescent="0.25">
      <c r="B65" s="492" t="s">
        <v>222</v>
      </c>
      <c r="C65" s="493"/>
      <c r="D65" s="494"/>
      <c r="E65" s="483" t="s">
        <v>449</v>
      </c>
      <c r="F65" s="484"/>
      <c r="G65" s="483" t="s">
        <v>450</v>
      </c>
      <c r="H65" s="484"/>
      <c r="I65" s="487"/>
      <c r="J65" s="488"/>
    </row>
    <row r="66" spans="2:18" x14ac:dyDescent="0.25">
      <c r="B66" s="492"/>
      <c r="C66" s="493"/>
      <c r="D66" s="494"/>
      <c r="E66" s="99" t="s">
        <v>451</v>
      </c>
      <c r="F66" s="20" t="s">
        <v>452</v>
      </c>
      <c r="G66" s="99" t="s">
        <v>451</v>
      </c>
      <c r="H66" s="7" t="s">
        <v>452</v>
      </c>
      <c r="I66" s="43" t="s">
        <v>37</v>
      </c>
      <c r="J66" s="43" t="s">
        <v>38</v>
      </c>
    </row>
    <row r="67" spans="2:18" x14ac:dyDescent="0.25">
      <c r="B67" s="495" t="s">
        <v>229</v>
      </c>
      <c r="C67" s="496"/>
      <c r="D67" s="19"/>
      <c r="E67" s="163"/>
      <c r="F67" s="15"/>
      <c r="G67" s="163"/>
      <c r="H67" s="108"/>
      <c r="I67" s="164"/>
      <c r="J67" s="108"/>
    </row>
    <row r="68" spans="2:18" x14ac:dyDescent="0.25">
      <c r="B68" s="135" t="s">
        <v>498</v>
      </c>
      <c r="C68" s="142"/>
      <c r="D68" s="105"/>
      <c r="E68" s="164">
        <v>831</v>
      </c>
      <c r="F68" s="108">
        <v>269</v>
      </c>
      <c r="G68" s="164">
        <v>0</v>
      </c>
      <c r="H68" s="108">
        <v>0</v>
      </c>
      <c r="I68" s="164" t="s">
        <v>39</v>
      </c>
      <c r="J68" s="108" t="s">
        <v>35</v>
      </c>
    </row>
    <row r="69" spans="2:18" x14ac:dyDescent="0.25">
      <c r="B69" s="135" t="s">
        <v>499</v>
      </c>
      <c r="C69" s="165"/>
      <c r="D69" s="105"/>
      <c r="E69" s="164">
        <v>823</v>
      </c>
      <c r="F69" s="108">
        <v>126</v>
      </c>
      <c r="G69" s="164">
        <v>0</v>
      </c>
      <c r="H69" s="108">
        <v>0</v>
      </c>
      <c r="I69" s="164" t="s">
        <v>40</v>
      </c>
      <c r="J69" s="108" t="s">
        <v>36</v>
      </c>
    </row>
    <row r="70" spans="2:18" x14ac:dyDescent="0.25">
      <c r="B70" s="135" t="s">
        <v>0</v>
      </c>
      <c r="C70" s="165"/>
      <c r="D70" s="105"/>
      <c r="E70" s="164">
        <v>2772</v>
      </c>
      <c r="F70" s="108">
        <v>343</v>
      </c>
      <c r="G70" s="164">
        <v>0</v>
      </c>
      <c r="H70" s="108">
        <v>0</v>
      </c>
      <c r="I70" s="164" t="s">
        <v>41</v>
      </c>
      <c r="J70" s="108" t="s">
        <v>43</v>
      </c>
    </row>
    <row r="71" spans="2:18" x14ac:dyDescent="0.25">
      <c r="B71" s="135" t="s">
        <v>1</v>
      </c>
      <c r="C71" s="165"/>
      <c r="D71" s="105"/>
      <c r="E71" s="164">
        <v>90</v>
      </c>
      <c r="F71" s="108">
        <v>1</v>
      </c>
      <c r="G71" s="164">
        <v>0</v>
      </c>
      <c r="H71" s="108">
        <v>0</v>
      </c>
      <c r="I71" s="164" t="s">
        <v>42</v>
      </c>
      <c r="J71" s="108" t="s">
        <v>44</v>
      </c>
    </row>
    <row r="72" spans="2:18" x14ac:dyDescent="0.25">
      <c r="B72" s="142" t="s">
        <v>229</v>
      </c>
      <c r="C72" s="165"/>
      <c r="D72" s="105"/>
      <c r="E72" s="164" t="s">
        <v>229</v>
      </c>
      <c r="F72" s="108" t="s">
        <v>229</v>
      </c>
      <c r="G72" s="164" t="s">
        <v>229</v>
      </c>
      <c r="H72" s="108" t="s">
        <v>229</v>
      </c>
      <c r="I72" s="164" t="s">
        <v>229</v>
      </c>
      <c r="J72" s="108"/>
    </row>
    <row r="73" spans="2:18" x14ac:dyDescent="0.25">
      <c r="B73" s="142" t="s">
        <v>229</v>
      </c>
      <c r="C73" s="165"/>
      <c r="D73" s="105"/>
      <c r="E73" s="164" t="s">
        <v>229</v>
      </c>
      <c r="F73" s="108" t="s">
        <v>229</v>
      </c>
      <c r="G73" s="164" t="s">
        <v>229</v>
      </c>
      <c r="H73" s="108" t="s">
        <v>229</v>
      </c>
      <c r="I73" s="164"/>
      <c r="J73" s="108"/>
    </row>
    <row r="74" spans="2:18" x14ac:dyDescent="0.25">
      <c r="B74" s="142" t="s">
        <v>229</v>
      </c>
      <c r="C74" s="165"/>
      <c r="D74" s="105"/>
      <c r="E74" s="164" t="s">
        <v>229</v>
      </c>
      <c r="F74" s="108" t="s">
        <v>229</v>
      </c>
      <c r="G74" s="164" t="s">
        <v>229</v>
      </c>
      <c r="H74" s="108" t="s">
        <v>229</v>
      </c>
      <c r="I74" s="164"/>
      <c r="J74" s="108"/>
    </row>
    <row r="75" spans="2:18" x14ac:dyDescent="0.25">
      <c r="B75" s="142" t="s">
        <v>229</v>
      </c>
      <c r="C75" s="165"/>
      <c r="D75" s="105"/>
      <c r="E75" s="164" t="s">
        <v>229</v>
      </c>
      <c r="F75" s="108" t="s">
        <v>229</v>
      </c>
      <c r="G75" s="164" t="s">
        <v>229</v>
      </c>
      <c r="H75" s="108" t="s">
        <v>229</v>
      </c>
      <c r="I75" s="164"/>
      <c r="J75" s="108"/>
    </row>
    <row r="76" spans="2:18" x14ac:dyDescent="0.25">
      <c r="B76" s="142" t="s">
        <v>229</v>
      </c>
      <c r="C76" s="165"/>
      <c r="D76" s="105"/>
      <c r="E76" s="164" t="s">
        <v>229</v>
      </c>
      <c r="F76" s="108" t="s">
        <v>229</v>
      </c>
      <c r="G76" s="164" t="s">
        <v>229</v>
      </c>
      <c r="H76" s="108" t="s">
        <v>229</v>
      </c>
      <c r="I76" s="164"/>
      <c r="J76" s="108"/>
    </row>
    <row r="77" spans="2:18" x14ac:dyDescent="0.25">
      <c r="B77" s="497" t="s">
        <v>229</v>
      </c>
      <c r="C77" s="498"/>
      <c r="D77" s="107"/>
      <c r="E77" s="167" t="s">
        <v>229</v>
      </c>
      <c r="F77" s="44" t="s">
        <v>229</v>
      </c>
      <c r="G77" s="167" t="s">
        <v>229</v>
      </c>
      <c r="H77" s="44" t="s">
        <v>229</v>
      </c>
      <c r="I77" s="167"/>
      <c r="J77" s="44"/>
    </row>
    <row r="80" spans="2:18" ht="12.75" customHeight="1" x14ac:dyDescent="0.25">
      <c r="B80" s="482" t="s">
        <v>436</v>
      </c>
      <c r="C80" s="440"/>
      <c r="D80" s="440"/>
      <c r="E80" s="440"/>
      <c r="F80" s="441"/>
      <c r="H80" s="482" t="s">
        <v>453</v>
      </c>
      <c r="I80" s="440"/>
      <c r="J80" s="440"/>
      <c r="K80" s="440"/>
      <c r="L80" s="441"/>
      <c r="N80" s="482" t="s">
        <v>237</v>
      </c>
      <c r="O80" s="440"/>
      <c r="P80" s="440"/>
      <c r="Q80" s="440"/>
      <c r="R80" s="441"/>
    </row>
    <row r="81" spans="2:18" x14ac:dyDescent="0.25">
      <c r="B81" s="450" t="s">
        <v>239</v>
      </c>
      <c r="C81" s="473"/>
      <c r="D81" s="451"/>
      <c r="E81" s="42" t="s">
        <v>211</v>
      </c>
      <c r="F81" s="137" t="s">
        <v>346</v>
      </c>
      <c r="H81" s="450" t="s">
        <v>210</v>
      </c>
      <c r="I81" s="473"/>
      <c r="J81" s="451"/>
      <c r="K81" s="42" t="s">
        <v>211</v>
      </c>
      <c r="L81" s="137" t="s">
        <v>346</v>
      </c>
      <c r="N81" s="450" t="str">
        <f>+IF($S$3=2,B81,IF($S$3=3,H81,""))</f>
        <v/>
      </c>
      <c r="O81" s="473"/>
      <c r="P81" s="451"/>
      <c r="Q81" s="433" t="str">
        <f>+IF($S$3=2,E81,IF($S$3=3,K81,""))</f>
        <v/>
      </c>
      <c r="R81" s="435"/>
    </row>
    <row r="82" spans="2:18" x14ac:dyDescent="0.25">
      <c r="B82" s="17"/>
      <c r="C82" s="18"/>
      <c r="D82" s="18"/>
      <c r="E82" s="109"/>
      <c r="F82" s="115"/>
      <c r="H82" s="17"/>
      <c r="I82" s="18"/>
      <c r="J82" s="18"/>
      <c r="K82" s="112"/>
      <c r="L82" s="109"/>
      <c r="N82" s="168"/>
      <c r="O82" s="169"/>
      <c r="P82" s="46"/>
      <c r="Q82" s="115"/>
      <c r="R82" s="115"/>
    </row>
    <row r="83" spans="2:18" x14ac:dyDescent="0.25">
      <c r="B83" s="135" t="s">
        <v>454</v>
      </c>
      <c r="C83" s="104"/>
      <c r="D83" s="104"/>
      <c r="E83" s="323" t="s">
        <v>17</v>
      </c>
      <c r="F83" s="141">
        <v>0.7</v>
      </c>
      <c r="H83" s="142" t="s">
        <v>50</v>
      </c>
      <c r="I83" s="104"/>
      <c r="J83" s="104"/>
      <c r="K83" s="113" t="s">
        <v>418</v>
      </c>
      <c r="L83" s="110">
        <v>2.8</v>
      </c>
      <c r="N83" s="103" t="str">
        <f t="shared" ref="N83:N91" si="0">+IF($S$3=2,B83,IF($S$3=3,H83,""))</f>
        <v/>
      </c>
      <c r="O83" s="170"/>
      <c r="P83" s="171"/>
      <c r="Q83" s="141" t="str">
        <f t="shared" ref="Q83:Q91" si="1">+IF($S$3=2,E83,IF($S$3=3,K83,""))</f>
        <v/>
      </c>
      <c r="R83" s="141" t="str">
        <f t="shared" ref="R83:R91" si="2">+IF($S$3=2,F83,IF($S$3=3,L83,""))</f>
        <v/>
      </c>
    </row>
    <row r="84" spans="2:18" x14ac:dyDescent="0.25">
      <c r="B84" s="135" t="s">
        <v>6</v>
      </c>
      <c r="C84" s="104"/>
      <c r="D84" s="104"/>
      <c r="E84" s="110" t="s">
        <v>219</v>
      </c>
      <c r="F84" s="141">
        <v>0.9</v>
      </c>
      <c r="H84" s="142"/>
      <c r="I84" s="104"/>
      <c r="J84" s="104"/>
      <c r="K84" s="113"/>
      <c r="L84" s="110"/>
      <c r="N84" s="103" t="str">
        <f t="shared" si="0"/>
        <v/>
      </c>
      <c r="O84" s="170"/>
      <c r="P84" s="171"/>
      <c r="Q84" s="141" t="str">
        <f t="shared" si="1"/>
        <v/>
      </c>
      <c r="R84" s="141" t="str">
        <f t="shared" si="2"/>
        <v/>
      </c>
    </row>
    <row r="85" spans="2:18" x14ac:dyDescent="0.25">
      <c r="B85" s="135" t="s">
        <v>7</v>
      </c>
      <c r="C85" s="104"/>
      <c r="D85" s="104"/>
      <c r="E85" s="110" t="s">
        <v>455</v>
      </c>
      <c r="F85" s="141">
        <v>0.2</v>
      </c>
      <c r="H85" s="142"/>
      <c r="I85" s="104"/>
      <c r="J85" s="104"/>
      <c r="K85" s="113"/>
      <c r="L85" s="110"/>
      <c r="N85" s="103" t="str">
        <f t="shared" si="0"/>
        <v/>
      </c>
      <c r="O85" s="104"/>
      <c r="P85" s="105"/>
      <c r="Q85" s="141" t="str">
        <f t="shared" si="1"/>
        <v/>
      </c>
      <c r="R85" s="141" t="str">
        <f t="shared" si="2"/>
        <v/>
      </c>
    </row>
    <row r="86" spans="2:18" x14ac:dyDescent="0.25">
      <c r="B86" s="135" t="s">
        <v>8</v>
      </c>
      <c r="C86" s="104"/>
      <c r="D86" s="104"/>
      <c r="E86" s="110" t="s">
        <v>306</v>
      </c>
      <c r="F86" s="141">
        <v>0.4</v>
      </c>
      <c r="H86" s="103"/>
      <c r="I86" s="104"/>
      <c r="J86" s="104"/>
      <c r="K86" s="113"/>
      <c r="L86" s="110"/>
      <c r="N86" s="103" t="str">
        <f t="shared" si="0"/>
        <v/>
      </c>
      <c r="O86" s="104"/>
      <c r="P86" s="105"/>
      <c r="Q86" s="141" t="str">
        <f t="shared" si="1"/>
        <v/>
      </c>
      <c r="R86" s="141" t="str">
        <f t="shared" si="2"/>
        <v/>
      </c>
    </row>
    <row r="87" spans="2:18" x14ac:dyDescent="0.25">
      <c r="B87" s="142" t="s">
        <v>280</v>
      </c>
      <c r="C87" s="104"/>
      <c r="D87" s="104"/>
      <c r="E87" s="110" t="s">
        <v>9</v>
      </c>
      <c r="F87" s="141">
        <v>1.7</v>
      </c>
      <c r="H87" s="103"/>
      <c r="I87" s="104"/>
      <c r="J87" s="104"/>
      <c r="K87" s="113"/>
      <c r="L87" s="110"/>
      <c r="N87" s="103" t="str">
        <f t="shared" si="0"/>
        <v/>
      </c>
      <c r="O87" s="104"/>
      <c r="P87" s="105"/>
      <c r="Q87" s="141" t="str">
        <f t="shared" si="1"/>
        <v/>
      </c>
      <c r="R87" s="141" t="str">
        <f t="shared" si="2"/>
        <v/>
      </c>
    </row>
    <row r="88" spans="2:18" x14ac:dyDescent="0.25">
      <c r="B88" s="135" t="s">
        <v>456</v>
      </c>
      <c r="C88" s="104"/>
      <c r="D88" s="104"/>
      <c r="E88" s="110" t="s">
        <v>457</v>
      </c>
      <c r="F88" s="141">
        <v>1.1000000000000001</v>
      </c>
      <c r="H88" s="103"/>
      <c r="I88" s="104"/>
      <c r="J88" s="104"/>
      <c r="K88" s="113"/>
      <c r="L88" s="110"/>
      <c r="N88" s="103" t="str">
        <f t="shared" si="0"/>
        <v/>
      </c>
      <c r="O88" s="104"/>
      <c r="P88" s="105"/>
      <c r="Q88" s="141" t="str">
        <f t="shared" si="1"/>
        <v/>
      </c>
      <c r="R88" s="141" t="str">
        <f t="shared" si="2"/>
        <v/>
      </c>
    </row>
    <row r="89" spans="2:18" x14ac:dyDescent="0.25">
      <c r="B89" s="135" t="s">
        <v>456</v>
      </c>
      <c r="C89" s="104"/>
      <c r="D89" s="104"/>
      <c r="E89" s="110" t="s">
        <v>458</v>
      </c>
      <c r="F89" s="141">
        <v>0.6</v>
      </c>
      <c r="H89" s="103"/>
      <c r="I89" s="104"/>
      <c r="J89" s="104"/>
      <c r="K89" s="113"/>
      <c r="L89" s="110"/>
      <c r="N89" s="103" t="str">
        <f t="shared" si="0"/>
        <v/>
      </c>
      <c r="O89" s="104"/>
      <c r="P89" s="105"/>
      <c r="Q89" s="141" t="str">
        <f t="shared" si="1"/>
        <v/>
      </c>
      <c r="R89" s="141" t="str">
        <f t="shared" si="2"/>
        <v/>
      </c>
    </row>
    <row r="90" spans="2:18" x14ac:dyDescent="0.25">
      <c r="B90" s="103" t="s">
        <v>10</v>
      </c>
      <c r="C90" s="104"/>
      <c r="D90" s="104"/>
      <c r="E90" s="131" t="s">
        <v>27</v>
      </c>
      <c r="F90" s="141">
        <v>17.2</v>
      </c>
      <c r="H90" s="103"/>
      <c r="I90" s="104"/>
      <c r="J90" s="104"/>
      <c r="K90" s="113"/>
      <c r="L90" s="110"/>
      <c r="N90" s="103" t="str">
        <f t="shared" si="0"/>
        <v/>
      </c>
      <c r="O90" s="104"/>
      <c r="P90" s="105"/>
      <c r="Q90" s="141" t="str">
        <f t="shared" si="1"/>
        <v/>
      </c>
      <c r="R90" s="141" t="str">
        <f t="shared" si="2"/>
        <v/>
      </c>
    </row>
    <row r="91" spans="2:18" x14ac:dyDescent="0.25">
      <c r="B91" s="135" t="s">
        <v>11</v>
      </c>
      <c r="C91" s="104"/>
      <c r="D91" s="104"/>
      <c r="E91" s="131" t="s">
        <v>27</v>
      </c>
      <c r="F91" s="141">
        <v>5.2</v>
      </c>
      <c r="H91" s="135"/>
      <c r="I91" s="104"/>
      <c r="J91" s="104"/>
      <c r="K91" s="113"/>
      <c r="L91" s="110"/>
      <c r="N91" s="103" t="str">
        <f t="shared" si="0"/>
        <v/>
      </c>
      <c r="O91" s="104"/>
      <c r="P91" s="105"/>
      <c r="Q91" s="141" t="str">
        <f t="shared" si="1"/>
        <v/>
      </c>
      <c r="R91" s="141" t="str">
        <f t="shared" si="2"/>
        <v/>
      </c>
    </row>
    <row r="92" spans="2:18" x14ac:dyDescent="0.25">
      <c r="B92" s="135" t="s">
        <v>459</v>
      </c>
      <c r="C92" s="104"/>
      <c r="D92" s="104"/>
      <c r="E92" s="110" t="s">
        <v>460</v>
      </c>
      <c r="F92" s="141">
        <v>1.3</v>
      </c>
      <c r="H92" s="103"/>
      <c r="I92" s="104"/>
      <c r="J92" s="104"/>
      <c r="K92" s="113"/>
      <c r="L92" s="110"/>
      <c r="N92" s="103" t="str">
        <f t="shared" ref="N92:N147" si="3">+IF($S$3=2,B92,IF($S$3=3,H92,""))</f>
        <v/>
      </c>
      <c r="O92" s="104"/>
      <c r="P92" s="105"/>
      <c r="Q92" s="141" t="str">
        <f t="shared" ref="Q92:R147" si="4">+IF($S$3=2,E92,IF($S$3=3,K92,""))</f>
        <v/>
      </c>
      <c r="R92" s="141" t="str">
        <f t="shared" si="4"/>
        <v/>
      </c>
    </row>
    <row r="93" spans="2:18" x14ac:dyDescent="0.25">
      <c r="B93" s="135" t="s">
        <v>461</v>
      </c>
      <c r="C93" s="104"/>
      <c r="D93" s="104"/>
      <c r="E93" s="110" t="s">
        <v>460</v>
      </c>
      <c r="F93" s="141">
        <v>2.8</v>
      </c>
      <c r="H93" s="103"/>
      <c r="I93" s="104"/>
      <c r="J93" s="104"/>
      <c r="K93" s="113"/>
      <c r="L93" s="110"/>
      <c r="N93" s="103" t="str">
        <f t="shared" si="3"/>
        <v/>
      </c>
      <c r="O93" s="104"/>
      <c r="P93" s="105"/>
      <c r="Q93" s="141" t="str">
        <f t="shared" si="4"/>
        <v/>
      </c>
      <c r="R93" s="141" t="str">
        <f t="shared" si="4"/>
        <v/>
      </c>
    </row>
    <row r="94" spans="2:18" x14ac:dyDescent="0.25">
      <c r="B94" s="103" t="s">
        <v>462</v>
      </c>
      <c r="C94" s="104"/>
      <c r="D94" s="104"/>
      <c r="E94" s="110" t="s">
        <v>219</v>
      </c>
      <c r="F94" s="141">
        <v>1.4</v>
      </c>
      <c r="H94" s="103"/>
      <c r="I94" s="104"/>
      <c r="J94" s="104"/>
      <c r="K94" s="113"/>
      <c r="L94" s="110"/>
      <c r="N94" s="103" t="str">
        <f t="shared" si="3"/>
        <v/>
      </c>
      <c r="O94" s="104"/>
      <c r="P94" s="105"/>
      <c r="Q94" s="141" t="str">
        <f t="shared" si="4"/>
        <v/>
      </c>
      <c r="R94" s="141" t="str">
        <f t="shared" si="4"/>
        <v/>
      </c>
    </row>
    <row r="95" spans="2:18" x14ac:dyDescent="0.25">
      <c r="B95" s="135" t="s">
        <v>463</v>
      </c>
      <c r="C95" s="104"/>
      <c r="D95" s="104"/>
      <c r="E95" s="110" t="s">
        <v>219</v>
      </c>
      <c r="F95" s="141">
        <v>2.8</v>
      </c>
      <c r="H95" s="103"/>
      <c r="I95" s="104"/>
      <c r="J95" s="104"/>
      <c r="K95" s="113"/>
      <c r="L95" s="110"/>
      <c r="N95" s="103" t="str">
        <f t="shared" si="3"/>
        <v/>
      </c>
      <c r="O95" s="104"/>
      <c r="P95" s="105"/>
      <c r="Q95" s="141" t="str">
        <f t="shared" si="4"/>
        <v/>
      </c>
      <c r="R95" s="141" t="str">
        <f t="shared" si="4"/>
        <v/>
      </c>
    </row>
    <row r="96" spans="2:18" x14ac:dyDescent="0.25">
      <c r="B96" s="103" t="s">
        <v>464</v>
      </c>
      <c r="C96" s="104"/>
      <c r="D96" s="104"/>
      <c r="E96" s="110" t="s">
        <v>465</v>
      </c>
      <c r="F96" s="141">
        <v>0.9</v>
      </c>
      <c r="H96" s="103"/>
      <c r="I96" s="104"/>
      <c r="J96" s="104"/>
      <c r="K96" s="113"/>
      <c r="L96" s="110"/>
      <c r="N96" s="103" t="str">
        <f t="shared" si="3"/>
        <v/>
      </c>
      <c r="O96" s="104"/>
      <c r="P96" s="105"/>
      <c r="Q96" s="141" t="str">
        <f t="shared" si="4"/>
        <v/>
      </c>
      <c r="R96" s="141" t="str">
        <f t="shared" si="4"/>
        <v/>
      </c>
    </row>
    <row r="97" spans="2:18" x14ac:dyDescent="0.25">
      <c r="B97" s="142" t="s">
        <v>12</v>
      </c>
      <c r="C97" s="104"/>
      <c r="D97" s="104"/>
      <c r="E97" s="110" t="s">
        <v>455</v>
      </c>
      <c r="F97" s="141">
        <v>1.7</v>
      </c>
      <c r="H97" s="103"/>
      <c r="I97" s="104"/>
      <c r="J97" s="104"/>
      <c r="K97" s="113"/>
      <c r="L97" s="110"/>
      <c r="N97" s="103" t="str">
        <f t="shared" si="3"/>
        <v/>
      </c>
      <c r="O97" s="104"/>
      <c r="P97" s="105"/>
      <c r="Q97" s="141" t="str">
        <f t="shared" si="4"/>
        <v/>
      </c>
      <c r="R97" s="141" t="str">
        <f t="shared" si="4"/>
        <v/>
      </c>
    </row>
    <row r="98" spans="2:18" x14ac:dyDescent="0.25">
      <c r="B98" s="135" t="s">
        <v>289</v>
      </c>
      <c r="C98" s="104"/>
      <c r="D98" s="104"/>
      <c r="E98" s="110" t="s">
        <v>219</v>
      </c>
      <c r="F98" s="141">
        <v>2.8</v>
      </c>
      <c r="H98" s="103"/>
      <c r="I98" s="104"/>
      <c r="J98" s="104"/>
      <c r="K98" s="113"/>
      <c r="L98" s="110"/>
      <c r="N98" s="103" t="str">
        <f t="shared" si="3"/>
        <v/>
      </c>
      <c r="O98" s="104"/>
      <c r="P98" s="105"/>
      <c r="Q98" s="141" t="str">
        <f t="shared" si="4"/>
        <v/>
      </c>
      <c r="R98" s="141" t="str">
        <f t="shared" si="4"/>
        <v/>
      </c>
    </row>
    <row r="99" spans="2:18" x14ac:dyDescent="0.25">
      <c r="B99" s="135" t="s">
        <v>2</v>
      </c>
      <c r="C99" s="104"/>
      <c r="D99" s="104"/>
      <c r="E99" s="131" t="s">
        <v>27</v>
      </c>
      <c r="F99" s="141">
        <v>6.9</v>
      </c>
      <c r="H99" s="103"/>
      <c r="I99" s="104"/>
      <c r="J99" s="104"/>
      <c r="K99" s="113"/>
      <c r="L99" s="110"/>
      <c r="N99" s="103" t="str">
        <f t="shared" si="3"/>
        <v/>
      </c>
      <c r="O99" s="104"/>
      <c r="P99" s="105"/>
      <c r="Q99" s="141" t="str">
        <f t="shared" si="4"/>
        <v/>
      </c>
      <c r="R99" s="141" t="str">
        <f t="shared" si="4"/>
        <v/>
      </c>
    </row>
    <row r="100" spans="2:18" x14ac:dyDescent="0.25">
      <c r="B100" s="103" t="s">
        <v>466</v>
      </c>
      <c r="C100" s="104"/>
      <c r="D100" s="104"/>
      <c r="E100" s="110" t="s">
        <v>219</v>
      </c>
      <c r="F100" s="141">
        <v>1.7</v>
      </c>
      <c r="H100" s="103"/>
      <c r="I100" s="104"/>
      <c r="J100" s="104"/>
      <c r="K100" s="113"/>
      <c r="L100" s="110"/>
      <c r="N100" s="103" t="str">
        <f t="shared" si="3"/>
        <v/>
      </c>
      <c r="O100" s="104"/>
      <c r="P100" s="105"/>
      <c r="Q100" s="141" t="str">
        <f t="shared" si="4"/>
        <v/>
      </c>
      <c r="R100" s="141" t="str">
        <f t="shared" si="4"/>
        <v/>
      </c>
    </row>
    <row r="101" spans="2:18" x14ac:dyDescent="0.25">
      <c r="B101" s="103" t="s">
        <v>221</v>
      </c>
      <c r="C101" s="104"/>
      <c r="D101" s="104"/>
      <c r="E101" s="110" t="s">
        <v>465</v>
      </c>
      <c r="F101" s="141">
        <v>0.8</v>
      </c>
      <c r="H101" s="103"/>
      <c r="I101" s="104"/>
      <c r="J101" s="104"/>
      <c r="K101" s="113"/>
      <c r="L101" s="110"/>
      <c r="N101" s="103" t="str">
        <f t="shared" si="3"/>
        <v/>
      </c>
      <c r="O101" s="104"/>
      <c r="P101" s="105"/>
      <c r="Q101" s="141" t="str">
        <f t="shared" si="4"/>
        <v/>
      </c>
      <c r="R101" s="141" t="str">
        <f t="shared" si="4"/>
        <v/>
      </c>
    </row>
    <row r="102" spans="2:18" x14ac:dyDescent="0.25">
      <c r="B102" s="142" t="s">
        <v>13</v>
      </c>
      <c r="C102" s="104"/>
      <c r="D102" s="104"/>
      <c r="E102" s="131" t="s">
        <v>27</v>
      </c>
      <c r="F102" s="141">
        <v>6.9</v>
      </c>
      <c r="H102" s="103"/>
      <c r="I102" s="104"/>
      <c r="J102" s="104"/>
      <c r="K102" s="113"/>
      <c r="L102" s="110"/>
      <c r="N102" s="103" t="str">
        <f t="shared" si="3"/>
        <v/>
      </c>
      <c r="O102" s="104"/>
      <c r="P102" s="105"/>
      <c r="Q102" s="141" t="str">
        <f t="shared" si="4"/>
        <v/>
      </c>
      <c r="R102" s="141" t="str">
        <f t="shared" si="4"/>
        <v/>
      </c>
    </row>
    <row r="103" spans="2:18" x14ac:dyDescent="0.25">
      <c r="B103" s="135" t="s">
        <v>378</v>
      </c>
      <c r="C103" s="104"/>
      <c r="D103" s="104"/>
      <c r="E103" s="131" t="s">
        <v>27</v>
      </c>
      <c r="F103" s="141">
        <v>17.2</v>
      </c>
      <c r="H103" s="103"/>
      <c r="I103" s="104"/>
      <c r="J103" s="104"/>
      <c r="K103" s="113"/>
      <c r="L103" s="110"/>
      <c r="N103" s="103" t="str">
        <f t="shared" si="3"/>
        <v/>
      </c>
      <c r="O103" s="104"/>
      <c r="P103" s="105"/>
      <c r="Q103" s="141" t="str">
        <f t="shared" si="4"/>
        <v/>
      </c>
      <c r="R103" s="141" t="str">
        <f t="shared" si="4"/>
        <v/>
      </c>
    </row>
    <row r="104" spans="2:18" x14ac:dyDescent="0.25">
      <c r="B104" s="135" t="s">
        <v>3</v>
      </c>
      <c r="C104" s="104"/>
      <c r="D104" s="104"/>
      <c r="E104" s="371" t="s">
        <v>9</v>
      </c>
      <c r="F104" s="371">
        <v>1.7</v>
      </c>
      <c r="H104" s="103"/>
      <c r="I104" s="104"/>
      <c r="J104" s="104"/>
      <c r="K104" s="113"/>
      <c r="L104" s="110"/>
      <c r="N104" s="103" t="str">
        <f t="shared" si="3"/>
        <v/>
      </c>
      <c r="O104" s="104"/>
      <c r="P104" s="105"/>
      <c r="Q104" s="141" t="str">
        <f t="shared" si="4"/>
        <v/>
      </c>
      <c r="R104" s="141" t="str">
        <f t="shared" si="4"/>
        <v/>
      </c>
    </row>
    <row r="105" spans="2:18" x14ac:dyDescent="0.25">
      <c r="B105" s="103" t="s">
        <v>467</v>
      </c>
      <c r="C105" s="104"/>
      <c r="D105" s="104"/>
      <c r="E105" s="131" t="s">
        <v>27</v>
      </c>
      <c r="F105" s="141">
        <v>4.3</v>
      </c>
      <c r="H105" s="103"/>
      <c r="I105" s="104"/>
      <c r="J105" s="104"/>
      <c r="K105" s="113"/>
      <c r="L105" s="110"/>
      <c r="N105" s="103" t="str">
        <f t="shared" si="3"/>
        <v/>
      </c>
      <c r="O105" s="104"/>
      <c r="P105" s="105"/>
      <c r="Q105" s="141" t="str">
        <f t="shared" si="4"/>
        <v/>
      </c>
      <c r="R105" s="141" t="str">
        <f t="shared" si="4"/>
        <v/>
      </c>
    </row>
    <row r="106" spans="2:18" x14ac:dyDescent="0.25">
      <c r="B106" s="103" t="s">
        <v>220</v>
      </c>
      <c r="C106" s="104"/>
      <c r="D106" s="104"/>
      <c r="E106" s="131" t="s">
        <v>27</v>
      </c>
      <c r="F106" s="141">
        <v>2.2000000000000002</v>
      </c>
      <c r="H106" s="103"/>
      <c r="I106" s="104"/>
      <c r="J106" s="104"/>
      <c r="K106" s="113"/>
      <c r="L106" s="110"/>
      <c r="N106" s="103" t="str">
        <f t="shared" si="3"/>
        <v/>
      </c>
      <c r="O106" s="104"/>
      <c r="P106" s="105"/>
      <c r="Q106" s="141" t="str">
        <f t="shared" si="4"/>
        <v/>
      </c>
      <c r="R106" s="141" t="str">
        <f t="shared" si="4"/>
        <v/>
      </c>
    </row>
    <row r="107" spans="2:18" x14ac:dyDescent="0.25">
      <c r="B107" s="142" t="s">
        <v>14</v>
      </c>
      <c r="C107" s="104"/>
      <c r="D107" s="104"/>
      <c r="E107" s="131" t="s">
        <v>27</v>
      </c>
      <c r="F107" s="141">
        <v>17.2</v>
      </c>
      <c r="H107" s="135"/>
      <c r="I107" s="104"/>
      <c r="J107" s="104"/>
      <c r="K107" s="113"/>
      <c r="L107" s="110"/>
      <c r="N107" s="103" t="str">
        <f t="shared" si="3"/>
        <v/>
      </c>
      <c r="O107" s="104"/>
      <c r="P107" s="105"/>
      <c r="Q107" s="141" t="str">
        <f t="shared" si="4"/>
        <v/>
      </c>
      <c r="R107" s="141" t="str">
        <f t="shared" si="4"/>
        <v/>
      </c>
    </row>
    <row r="108" spans="2:18" x14ac:dyDescent="0.25">
      <c r="B108" s="135" t="s">
        <v>4</v>
      </c>
      <c r="C108" s="104"/>
      <c r="D108" s="104"/>
      <c r="E108" s="110" t="s">
        <v>219</v>
      </c>
      <c r="F108" s="141">
        <v>6.9</v>
      </c>
      <c r="H108" s="103"/>
      <c r="I108" s="104"/>
      <c r="J108" s="104"/>
      <c r="K108" s="113"/>
      <c r="L108" s="108"/>
      <c r="N108" s="103" t="str">
        <f t="shared" si="3"/>
        <v/>
      </c>
      <c r="O108" s="104"/>
      <c r="P108" s="105"/>
      <c r="Q108" s="141" t="str">
        <f t="shared" si="4"/>
        <v/>
      </c>
      <c r="R108" s="141" t="str">
        <f t="shared" si="4"/>
        <v/>
      </c>
    </row>
    <row r="109" spans="2:18" x14ac:dyDescent="0.25">
      <c r="B109" s="103" t="s">
        <v>468</v>
      </c>
      <c r="C109" s="104"/>
      <c r="D109" s="104"/>
      <c r="E109" s="110" t="s">
        <v>455</v>
      </c>
      <c r="F109" s="141">
        <v>0.9</v>
      </c>
      <c r="H109" s="103" t="s">
        <v>229</v>
      </c>
      <c r="I109" s="104"/>
      <c r="J109" s="104"/>
      <c r="K109" s="113" t="s">
        <v>229</v>
      </c>
      <c r="L109" s="108" t="s">
        <v>229</v>
      </c>
      <c r="N109" s="103" t="str">
        <f t="shared" si="3"/>
        <v/>
      </c>
      <c r="O109" s="104"/>
      <c r="P109" s="105"/>
      <c r="Q109" s="141" t="str">
        <f t="shared" si="4"/>
        <v/>
      </c>
      <c r="R109" s="141" t="str">
        <f t="shared" si="4"/>
        <v/>
      </c>
    </row>
    <row r="110" spans="2:18" x14ac:dyDescent="0.25">
      <c r="B110" s="103" t="s">
        <v>469</v>
      </c>
      <c r="C110" s="104"/>
      <c r="D110" s="104"/>
      <c r="E110" s="131" t="s">
        <v>27</v>
      </c>
      <c r="F110" s="141">
        <v>17.2</v>
      </c>
      <c r="H110" s="103" t="s">
        <v>229</v>
      </c>
      <c r="I110" s="104"/>
      <c r="J110" s="104"/>
      <c r="K110" s="103" t="s">
        <v>229</v>
      </c>
      <c r="L110" s="108" t="s">
        <v>229</v>
      </c>
      <c r="N110" s="103" t="str">
        <f t="shared" si="3"/>
        <v/>
      </c>
      <c r="O110" s="104"/>
      <c r="P110" s="105"/>
      <c r="Q110" s="141" t="str">
        <f t="shared" si="4"/>
        <v/>
      </c>
      <c r="R110" s="141" t="str">
        <f t="shared" si="4"/>
        <v/>
      </c>
    </row>
    <row r="111" spans="2:18" x14ac:dyDescent="0.25">
      <c r="B111" s="103" t="s">
        <v>470</v>
      </c>
      <c r="C111" s="104"/>
      <c r="D111" s="104"/>
      <c r="E111" s="110" t="s">
        <v>471</v>
      </c>
      <c r="F111" s="141">
        <v>12.9</v>
      </c>
      <c r="H111" s="103" t="s">
        <v>229</v>
      </c>
      <c r="I111" s="104"/>
      <c r="J111" s="104"/>
      <c r="K111" s="103" t="s">
        <v>229</v>
      </c>
      <c r="L111" s="108" t="s">
        <v>229</v>
      </c>
      <c r="N111" s="103" t="str">
        <f t="shared" si="3"/>
        <v/>
      </c>
      <c r="O111" s="104"/>
      <c r="P111" s="105"/>
      <c r="Q111" s="141" t="str">
        <f t="shared" si="4"/>
        <v/>
      </c>
      <c r="R111" s="141" t="str">
        <f t="shared" si="4"/>
        <v/>
      </c>
    </row>
    <row r="112" spans="2:18" x14ac:dyDescent="0.25">
      <c r="B112" s="135" t="s">
        <v>472</v>
      </c>
      <c r="C112" s="104"/>
      <c r="D112" s="104"/>
      <c r="E112" s="110" t="s">
        <v>473</v>
      </c>
      <c r="F112" s="141">
        <v>0.6</v>
      </c>
      <c r="H112" s="103" t="s">
        <v>229</v>
      </c>
      <c r="I112" s="104"/>
      <c r="J112" s="104"/>
      <c r="K112" s="103" t="s">
        <v>229</v>
      </c>
      <c r="L112" s="108" t="s">
        <v>229</v>
      </c>
      <c r="N112" s="103" t="str">
        <f t="shared" si="3"/>
        <v/>
      </c>
      <c r="O112" s="104"/>
      <c r="P112" s="105"/>
      <c r="Q112" s="141" t="str">
        <f t="shared" si="4"/>
        <v/>
      </c>
      <c r="R112" s="141" t="str">
        <f t="shared" si="4"/>
        <v/>
      </c>
    </row>
    <row r="113" spans="2:18" x14ac:dyDescent="0.25">
      <c r="B113" s="135" t="s">
        <v>474</v>
      </c>
      <c r="C113" s="104"/>
      <c r="D113" s="104"/>
      <c r="E113" s="131" t="s">
        <v>28</v>
      </c>
      <c r="F113" s="141">
        <v>28</v>
      </c>
      <c r="H113" s="103" t="s">
        <v>229</v>
      </c>
      <c r="I113" s="104"/>
      <c r="J113" s="104"/>
      <c r="K113" s="103" t="s">
        <v>229</v>
      </c>
      <c r="L113" s="108" t="s">
        <v>229</v>
      </c>
      <c r="N113" s="103" t="str">
        <f t="shared" si="3"/>
        <v/>
      </c>
      <c r="O113" s="104"/>
      <c r="P113" s="105"/>
      <c r="Q113" s="141" t="str">
        <f t="shared" si="4"/>
        <v/>
      </c>
      <c r="R113" s="141" t="str">
        <f t="shared" si="4"/>
        <v/>
      </c>
    </row>
    <row r="114" spans="2:18" x14ac:dyDescent="0.25">
      <c r="B114" s="135" t="s">
        <v>475</v>
      </c>
      <c r="C114" s="104"/>
      <c r="D114" s="104"/>
      <c r="E114" s="131" t="s">
        <v>27</v>
      </c>
      <c r="F114" s="141">
        <v>17.2</v>
      </c>
      <c r="H114" s="103" t="s">
        <v>229</v>
      </c>
      <c r="I114" s="104"/>
      <c r="J114" s="104"/>
      <c r="K114" s="103" t="s">
        <v>229</v>
      </c>
      <c r="L114" s="108" t="s">
        <v>229</v>
      </c>
      <c r="N114" s="103" t="str">
        <f t="shared" si="3"/>
        <v/>
      </c>
      <c r="O114" s="104"/>
      <c r="P114" s="105"/>
      <c r="Q114" s="141" t="str">
        <f t="shared" si="4"/>
        <v/>
      </c>
      <c r="R114" s="141" t="str">
        <f t="shared" si="4"/>
        <v/>
      </c>
    </row>
    <row r="115" spans="2:18" x14ac:dyDescent="0.25">
      <c r="B115" s="103" t="s">
        <v>5</v>
      </c>
      <c r="C115" s="104"/>
      <c r="D115" s="104"/>
      <c r="E115" s="131" t="s">
        <v>27</v>
      </c>
      <c r="F115" s="141">
        <v>2.2000000000000002</v>
      </c>
      <c r="H115" s="103" t="s">
        <v>229</v>
      </c>
      <c r="I115" s="104"/>
      <c r="J115" s="104"/>
      <c r="K115" s="103" t="s">
        <v>229</v>
      </c>
      <c r="L115" s="108" t="s">
        <v>229</v>
      </c>
      <c r="N115" s="103" t="str">
        <f t="shared" si="3"/>
        <v/>
      </c>
      <c r="O115" s="104"/>
      <c r="P115" s="105"/>
      <c r="Q115" s="141" t="str">
        <f t="shared" si="4"/>
        <v/>
      </c>
      <c r="R115" s="141" t="str">
        <f t="shared" si="4"/>
        <v/>
      </c>
    </row>
    <row r="116" spans="2:18" x14ac:dyDescent="0.25">
      <c r="B116" s="103" t="s">
        <v>476</v>
      </c>
      <c r="C116" s="104"/>
      <c r="D116" s="104"/>
      <c r="E116" s="131" t="s">
        <v>27</v>
      </c>
      <c r="F116" s="141">
        <v>4.3</v>
      </c>
      <c r="H116" s="103" t="s">
        <v>229</v>
      </c>
      <c r="I116" s="104"/>
      <c r="J116" s="104"/>
      <c r="K116" s="103" t="s">
        <v>229</v>
      </c>
      <c r="L116" s="108" t="s">
        <v>229</v>
      </c>
      <c r="N116" s="103" t="str">
        <f t="shared" si="3"/>
        <v/>
      </c>
      <c r="O116" s="104"/>
      <c r="P116" s="105"/>
      <c r="Q116" s="141" t="str">
        <f t="shared" si="4"/>
        <v/>
      </c>
      <c r="R116" s="141" t="str">
        <f t="shared" si="4"/>
        <v/>
      </c>
    </row>
    <row r="117" spans="2:18" x14ac:dyDescent="0.25">
      <c r="B117" s="103" t="s">
        <v>377</v>
      </c>
      <c r="C117" s="104"/>
      <c r="D117" s="104"/>
      <c r="E117" s="131" t="s">
        <v>27</v>
      </c>
      <c r="F117" s="141">
        <v>8.6</v>
      </c>
      <c r="H117" s="103" t="s">
        <v>229</v>
      </c>
      <c r="I117" s="104"/>
      <c r="J117" s="104"/>
      <c r="K117" s="103" t="s">
        <v>229</v>
      </c>
      <c r="L117" s="108" t="s">
        <v>229</v>
      </c>
      <c r="N117" s="103" t="str">
        <f t="shared" si="3"/>
        <v/>
      </c>
      <c r="O117" s="104"/>
      <c r="P117" s="105"/>
      <c r="Q117" s="141" t="str">
        <f t="shared" si="4"/>
        <v/>
      </c>
      <c r="R117" s="141" t="str">
        <f t="shared" si="4"/>
        <v/>
      </c>
    </row>
    <row r="118" spans="2:18" x14ac:dyDescent="0.25">
      <c r="B118" s="103" t="s">
        <v>477</v>
      </c>
      <c r="C118" s="104"/>
      <c r="D118" s="104"/>
      <c r="E118" s="110" t="s">
        <v>478</v>
      </c>
      <c r="F118" s="141">
        <v>5.6</v>
      </c>
      <c r="H118" s="103" t="s">
        <v>229</v>
      </c>
      <c r="I118" s="104"/>
      <c r="J118" s="104"/>
      <c r="K118" s="103" t="s">
        <v>229</v>
      </c>
      <c r="L118" s="108" t="s">
        <v>229</v>
      </c>
      <c r="N118" s="103" t="str">
        <f t="shared" si="3"/>
        <v/>
      </c>
      <c r="O118" s="104"/>
      <c r="P118" s="105"/>
      <c r="Q118" s="141" t="str">
        <f t="shared" si="4"/>
        <v/>
      </c>
      <c r="R118" s="141" t="str">
        <f t="shared" si="4"/>
        <v/>
      </c>
    </row>
    <row r="119" spans="2:18" x14ac:dyDescent="0.25">
      <c r="B119" s="103" t="s">
        <v>217</v>
      </c>
      <c r="C119" s="104"/>
      <c r="D119" s="104"/>
      <c r="E119" s="131" t="s">
        <v>27</v>
      </c>
      <c r="F119" s="141">
        <v>17.2</v>
      </c>
      <c r="H119" s="103" t="s">
        <v>229</v>
      </c>
      <c r="I119" s="104"/>
      <c r="J119" s="104"/>
      <c r="K119" s="103" t="s">
        <v>229</v>
      </c>
      <c r="L119" s="108" t="s">
        <v>229</v>
      </c>
      <c r="N119" s="103" t="str">
        <f t="shared" si="3"/>
        <v/>
      </c>
      <c r="O119" s="104"/>
      <c r="P119" s="105"/>
      <c r="Q119" s="141" t="str">
        <f t="shared" si="4"/>
        <v/>
      </c>
      <c r="R119" s="141" t="str">
        <f t="shared" si="4"/>
        <v/>
      </c>
    </row>
    <row r="120" spans="2:18" x14ac:dyDescent="0.25">
      <c r="B120" s="103" t="s">
        <v>218</v>
      </c>
      <c r="C120" s="104"/>
      <c r="D120" s="104"/>
      <c r="E120" s="110" t="s">
        <v>457</v>
      </c>
      <c r="F120" s="141">
        <v>1.1000000000000001</v>
      </c>
      <c r="H120" s="103" t="s">
        <v>229</v>
      </c>
      <c r="I120" s="104"/>
      <c r="J120" s="104"/>
      <c r="K120" s="103" t="s">
        <v>229</v>
      </c>
      <c r="L120" s="108" t="s">
        <v>229</v>
      </c>
      <c r="N120" s="103" t="str">
        <f t="shared" si="3"/>
        <v/>
      </c>
      <c r="O120" s="104"/>
      <c r="P120" s="105"/>
      <c r="Q120" s="141" t="str">
        <f t="shared" si="4"/>
        <v/>
      </c>
      <c r="R120" s="141" t="str">
        <f t="shared" si="4"/>
        <v/>
      </c>
    </row>
    <row r="121" spans="2:18" x14ac:dyDescent="0.25">
      <c r="B121" s="103" t="s">
        <v>479</v>
      </c>
      <c r="C121" s="104"/>
      <c r="D121" s="104"/>
      <c r="E121" s="110" t="s">
        <v>219</v>
      </c>
      <c r="F121" s="141">
        <v>1.4</v>
      </c>
      <c r="H121" s="103" t="s">
        <v>229</v>
      </c>
      <c r="I121" s="104"/>
      <c r="J121" s="104"/>
      <c r="K121" s="103" t="s">
        <v>229</v>
      </c>
      <c r="L121" s="108" t="s">
        <v>229</v>
      </c>
      <c r="N121" s="103" t="str">
        <f t="shared" si="3"/>
        <v/>
      </c>
      <c r="O121" s="104"/>
      <c r="P121" s="105"/>
      <c r="Q121" s="141" t="str">
        <f t="shared" si="4"/>
        <v/>
      </c>
      <c r="R121" s="141" t="str">
        <f t="shared" si="4"/>
        <v/>
      </c>
    </row>
    <row r="122" spans="2:18" x14ac:dyDescent="0.25">
      <c r="B122" s="135" t="s">
        <v>480</v>
      </c>
      <c r="C122" s="104"/>
      <c r="D122" s="104"/>
      <c r="E122" s="110" t="s">
        <v>219</v>
      </c>
      <c r="F122" s="141">
        <v>1.8</v>
      </c>
      <c r="H122" s="103" t="s">
        <v>229</v>
      </c>
      <c r="I122" s="104"/>
      <c r="J122" s="104"/>
      <c r="K122" s="103" t="s">
        <v>229</v>
      </c>
      <c r="L122" s="108" t="s">
        <v>229</v>
      </c>
      <c r="N122" s="103" t="str">
        <f t="shared" si="3"/>
        <v/>
      </c>
      <c r="O122" s="104"/>
      <c r="P122" s="105"/>
      <c r="Q122" s="141" t="str">
        <f t="shared" si="4"/>
        <v/>
      </c>
      <c r="R122" s="141" t="str">
        <f t="shared" si="4"/>
        <v/>
      </c>
    </row>
    <row r="123" spans="2:18" x14ac:dyDescent="0.25">
      <c r="B123" s="103" t="s">
        <v>481</v>
      </c>
      <c r="C123" s="104"/>
      <c r="D123" s="104"/>
      <c r="E123" s="131" t="s">
        <v>28</v>
      </c>
      <c r="F123" s="141">
        <v>3.6</v>
      </c>
      <c r="H123" s="103" t="s">
        <v>229</v>
      </c>
      <c r="I123" s="104"/>
      <c r="J123" s="104"/>
      <c r="K123" s="103" t="s">
        <v>229</v>
      </c>
      <c r="L123" s="108" t="s">
        <v>229</v>
      </c>
      <c r="N123" s="103" t="str">
        <f t="shared" si="3"/>
        <v/>
      </c>
      <c r="O123" s="104"/>
      <c r="P123" s="105"/>
      <c r="Q123" s="141" t="str">
        <f t="shared" si="4"/>
        <v/>
      </c>
      <c r="R123" s="141" t="str">
        <f t="shared" si="4"/>
        <v/>
      </c>
    </row>
    <row r="124" spans="2:18" x14ac:dyDescent="0.25">
      <c r="B124" s="103" t="s">
        <v>482</v>
      </c>
      <c r="C124" s="104"/>
      <c r="D124" s="104"/>
      <c r="E124" s="110" t="s">
        <v>471</v>
      </c>
      <c r="F124" s="141">
        <v>14</v>
      </c>
      <c r="H124" s="103" t="s">
        <v>229</v>
      </c>
      <c r="I124" s="104"/>
      <c r="J124" s="104"/>
      <c r="K124" s="103" t="s">
        <v>229</v>
      </c>
      <c r="L124" s="108" t="s">
        <v>229</v>
      </c>
      <c r="N124" s="103" t="str">
        <f t="shared" si="3"/>
        <v/>
      </c>
      <c r="O124" s="104"/>
      <c r="P124" s="105"/>
      <c r="Q124" s="141" t="str">
        <f t="shared" si="4"/>
        <v/>
      </c>
      <c r="R124" s="141" t="str">
        <f t="shared" si="4"/>
        <v/>
      </c>
    </row>
    <row r="125" spans="2:18" x14ac:dyDescent="0.25">
      <c r="B125" s="135" t="s">
        <v>483</v>
      </c>
      <c r="C125" s="104"/>
      <c r="D125" s="104"/>
      <c r="E125" s="110" t="s">
        <v>484</v>
      </c>
      <c r="F125" s="141">
        <v>12.9</v>
      </c>
      <c r="H125" s="103" t="s">
        <v>229</v>
      </c>
      <c r="I125" s="104"/>
      <c r="J125" s="104"/>
      <c r="K125" s="103" t="s">
        <v>229</v>
      </c>
      <c r="L125" s="108" t="s">
        <v>229</v>
      </c>
      <c r="N125" s="103" t="str">
        <f t="shared" si="3"/>
        <v/>
      </c>
      <c r="O125" s="104"/>
      <c r="P125" s="105"/>
      <c r="Q125" s="141" t="str">
        <f t="shared" si="4"/>
        <v/>
      </c>
      <c r="R125" s="141" t="str">
        <f t="shared" si="4"/>
        <v/>
      </c>
    </row>
    <row r="126" spans="2:18" x14ac:dyDescent="0.25">
      <c r="B126" s="135" t="s">
        <v>485</v>
      </c>
      <c r="C126" s="104"/>
      <c r="D126" s="104"/>
      <c r="E126" s="131" t="s">
        <v>27</v>
      </c>
      <c r="F126" s="141">
        <v>3.2</v>
      </c>
      <c r="H126" s="103" t="s">
        <v>229</v>
      </c>
      <c r="I126" s="104"/>
      <c r="J126" s="104"/>
      <c r="K126" s="103" t="s">
        <v>229</v>
      </c>
      <c r="L126" s="108" t="s">
        <v>229</v>
      </c>
      <c r="N126" s="103" t="str">
        <f t="shared" si="3"/>
        <v/>
      </c>
      <c r="O126" s="104"/>
      <c r="P126" s="105"/>
      <c r="Q126" s="141" t="str">
        <f t="shared" si="4"/>
        <v/>
      </c>
      <c r="R126" s="141" t="str">
        <f t="shared" si="4"/>
        <v/>
      </c>
    </row>
    <row r="127" spans="2:18" x14ac:dyDescent="0.25">
      <c r="B127" s="135" t="s">
        <v>486</v>
      </c>
      <c r="C127" s="104"/>
      <c r="D127" s="104"/>
      <c r="E127" s="110" t="s">
        <v>487</v>
      </c>
      <c r="F127" s="141">
        <v>3.2</v>
      </c>
      <c r="H127" s="103" t="s">
        <v>229</v>
      </c>
      <c r="I127" s="104"/>
      <c r="J127" s="104"/>
      <c r="K127" s="103" t="s">
        <v>229</v>
      </c>
      <c r="L127" s="108" t="s">
        <v>229</v>
      </c>
      <c r="N127" s="103" t="str">
        <f t="shared" si="3"/>
        <v/>
      </c>
      <c r="O127" s="104"/>
      <c r="P127" s="105"/>
      <c r="Q127" s="141" t="str">
        <f t="shared" si="4"/>
        <v/>
      </c>
      <c r="R127" s="141" t="str">
        <f t="shared" si="4"/>
        <v/>
      </c>
    </row>
    <row r="128" spans="2:18" x14ac:dyDescent="0.25">
      <c r="B128" s="135" t="s">
        <v>488</v>
      </c>
      <c r="C128" s="104"/>
      <c r="D128" s="104"/>
      <c r="E128" s="131" t="s">
        <v>27</v>
      </c>
      <c r="F128" s="141">
        <v>17.2</v>
      </c>
      <c r="H128" s="103" t="s">
        <v>229</v>
      </c>
      <c r="I128" s="104"/>
      <c r="J128" s="104"/>
      <c r="K128" s="103" t="s">
        <v>229</v>
      </c>
      <c r="L128" s="108" t="s">
        <v>229</v>
      </c>
      <c r="N128" s="103" t="str">
        <f t="shared" si="3"/>
        <v/>
      </c>
      <c r="O128" s="104"/>
      <c r="P128" s="105"/>
      <c r="Q128" s="141" t="str">
        <f t="shared" si="4"/>
        <v/>
      </c>
      <c r="R128" s="141" t="str">
        <f t="shared" si="4"/>
        <v/>
      </c>
    </row>
    <row r="129" spans="2:18" x14ac:dyDescent="0.25">
      <c r="B129" s="135" t="s">
        <v>335</v>
      </c>
      <c r="C129" s="104"/>
      <c r="D129" s="104"/>
      <c r="E129" s="131" t="s">
        <v>27</v>
      </c>
      <c r="F129" s="141">
        <v>1.6</v>
      </c>
      <c r="H129" s="103" t="s">
        <v>229</v>
      </c>
      <c r="I129" s="104"/>
      <c r="J129" s="104"/>
      <c r="K129" s="103" t="s">
        <v>229</v>
      </c>
      <c r="L129" s="108" t="s">
        <v>229</v>
      </c>
      <c r="N129" s="103" t="str">
        <f t="shared" si="3"/>
        <v/>
      </c>
      <c r="O129" s="104"/>
      <c r="P129" s="105"/>
      <c r="Q129" s="141" t="str">
        <f t="shared" si="4"/>
        <v/>
      </c>
      <c r="R129" s="141" t="str">
        <f t="shared" si="4"/>
        <v/>
      </c>
    </row>
    <row r="130" spans="2:18" x14ac:dyDescent="0.25">
      <c r="B130" s="103" t="s">
        <v>15</v>
      </c>
      <c r="C130" s="104"/>
      <c r="D130" s="104"/>
      <c r="E130" s="131" t="s">
        <v>27</v>
      </c>
      <c r="F130" s="141">
        <v>17.2</v>
      </c>
      <c r="H130" s="103" t="s">
        <v>229</v>
      </c>
      <c r="I130" s="104"/>
      <c r="J130" s="104"/>
      <c r="K130" s="103" t="s">
        <v>229</v>
      </c>
      <c r="L130" s="108" t="s">
        <v>229</v>
      </c>
      <c r="N130" s="103" t="str">
        <f t="shared" si="3"/>
        <v/>
      </c>
      <c r="O130" s="104"/>
      <c r="P130" s="105"/>
      <c r="Q130" s="141" t="str">
        <f t="shared" si="4"/>
        <v/>
      </c>
      <c r="R130" s="141" t="str">
        <f t="shared" si="4"/>
        <v/>
      </c>
    </row>
    <row r="131" spans="2:18" x14ac:dyDescent="0.25">
      <c r="B131" s="103" t="s">
        <v>216</v>
      </c>
      <c r="C131" s="104"/>
      <c r="D131" s="104"/>
      <c r="E131" s="131" t="s">
        <v>28</v>
      </c>
      <c r="F131" s="141">
        <v>18.7</v>
      </c>
      <c r="H131" s="103" t="s">
        <v>229</v>
      </c>
      <c r="I131" s="104"/>
      <c r="J131" s="104"/>
      <c r="K131" s="103" t="s">
        <v>229</v>
      </c>
      <c r="L131" s="108" t="s">
        <v>229</v>
      </c>
      <c r="N131" s="103" t="str">
        <f t="shared" si="3"/>
        <v/>
      </c>
      <c r="O131" s="104"/>
      <c r="P131" s="105"/>
      <c r="Q131" s="141" t="str">
        <f t="shared" si="4"/>
        <v/>
      </c>
      <c r="R131" s="141" t="str">
        <f t="shared" si="4"/>
        <v/>
      </c>
    </row>
    <row r="132" spans="2:18" x14ac:dyDescent="0.25">
      <c r="B132" s="103" t="s">
        <v>16</v>
      </c>
      <c r="C132" s="104"/>
      <c r="D132" s="104"/>
      <c r="E132" s="110" t="s">
        <v>17</v>
      </c>
      <c r="F132" s="141">
        <v>0.7</v>
      </c>
      <c r="H132" s="103" t="s">
        <v>229</v>
      </c>
      <c r="I132" s="104"/>
      <c r="J132" s="104"/>
      <c r="K132" s="103" t="s">
        <v>229</v>
      </c>
      <c r="L132" s="108" t="s">
        <v>229</v>
      </c>
      <c r="N132" s="103" t="str">
        <f t="shared" si="3"/>
        <v/>
      </c>
      <c r="O132" s="104"/>
      <c r="P132" s="105"/>
      <c r="Q132" s="141" t="str">
        <f t="shared" si="4"/>
        <v/>
      </c>
      <c r="R132" s="141" t="str">
        <f t="shared" si="4"/>
        <v/>
      </c>
    </row>
    <row r="133" spans="2:18" x14ac:dyDescent="0.25">
      <c r="B133" s="142" t="s">
        <v>18</v>
      </c>
      <c r="C133" s="104"/>
      <c r="D133" s="104"/>
      <c r="E133" s="110" t="s">
        <v>17</v>
      </c>
      <c r="F133" s="141">
        <v>0.7</v>
      </c>
      <c r="H133" s="103" t="s">
        <v>229</v>
      </c>
      <c r="I133" s="104"/>
      <c r="J133" s="104"/>
      <c r="K133" s="103" t="s">
        <v>229</v>
      </c>
      <c r="L133" s="108" t="s">
        <v>229</v>
      </c>
      <c r="N133" s="103" t="str">
        <f t="shared" si="3"/>
        <v/>
      </c>
      <c r="O133" s="104"/>
      <c r="P133" s="105"/>
      <c r="Q133" s="141" t="str">
        <f t="shared" si="4"/>
        <v/>
      </c>
      <c r="R133" s="141" t="str">
        <f t="shared" si="4"/>
        <v/>
      </c>
    </row>
    <row r="134" spans="2:18" x14ac:dyDescent="0.25">
      <c r="B134" s="103" t="s">
        <v>19</v>
      </c>
      <c r="C134" s="104"/>
      <c r="D134" s="104"/>
      <c r="E134" s="131" t="s">
        <v>318</v>
      </c>
      <c r="F134" s="141">
        <v>2.8</v>
      </c>
      <c r="H134" s="103" t="s">
        <v>229</v>
      </c>
      <c r="I134" s="104"/>
      <c r="J134" s="104"/>
      <c r="K134" s="103" t="s">
        <v>229</v>
      </c>
      <c r="L134" s="108" t="s">
        <v>229</v>
      </c>
      <c r="N134" s="103" t="str">
        <f t="shared" si="3"/>
        <v/>
      </c>
      <c r="O134" s="104"/>
      <c r="P134" s="105"/>
      <c r="Q134" s="141" t="str">
        <f t="shared" si="4"/>
        <v/>
      </c>
      <c r="R134" s="141" t="str">
        <f t="shared" si="4"/>
        <v/>
      </c>
    </row>
    <row r="135" spans="2:18" x14ac:dyDescent="0.25">
      <c r="B135" s="103" t="s">
        <v>489</v>
      </c>
      <c r="C135" s="104"/>
      <c r="D135" s="104"/>
      <c r="E135" s="131" t="s">
        <v>27</v>
      </c>
      <c r="F135" s="141">
        <v>1.7</v>
      </c>
      <c r="H135" s="103" t="s">
        <v>229</v>
      </c>
      <c r="I135" s="104"/>
      <c r="J135" s="104"/>
      <c r="K135" s="103" t="s">
        <v>229</v>
      </c>
      <c r="L135" s="108" t="s">
        <v>229</v>
      </c>
      <c r="N135" s="103" t="str">
        <f t="shared" si="3"/>
        <v/>
      </c>
      <c r="O135" s="104"/>
      <c r="P135" s="105"/>
      <c r="Q135" s="141" t="str">
        <f t="shared" si="4"/>
        <v/>
      </c>
      <c r="R135" s="141" t="str">
        <f t="shared" si="4"/>
        <v/>
      </c>
    </row>
    <row r="136" spans="2:18" x14ac:dyDescent="0.25">
      <c r="B136" s="135" t="s">
        <v>490</v>
      </c>
      <c r="C136" s="104"/>
      <c r="D136" s="104"/>
      <c r="E136" s="131" t="s">
        <v>27</v>
      </c>
      <c r="F136" s="141">
        <v>6.9</v>
      </c>
      <c r="H136" s="103" t="s">
        <v>229</v>
      </c>
      <c r="I136" s="104"/>
      <c r="J136" s="104"/>
      <c r="K136" s="103" t="s">
        <v>229</v>
      </c>
      <c r="L136" s="108" t="s">
        <v>229</v>
      </c>
      <c r="N136" s="103" t="str">
        <f t="shared" si="3"/>
        <v/>
      </c>
      <c r="O136" s="104"/>
      <c r="P136" s="105"/>
      <c r="Q136" s="141" t="str">
        <f t="shared" si="4"/>
        <v/>
      </c>
      <c r="R136" s="141" t="str">
        <f t="shared" si="4"/>
        <v/>
      </c>
    </row>
    <row r="137" spans="2:18" x14ac:dyDescent="0.25">
      <c r="B137" s="135" t="s">
        <v>20</v>
      </c>
      <c r="C137" s="104"/>
      <c r="D137" s="104"/>
      <c r="E137" s="131" t="s">
        <v>28</v>
      </c>
      <c r="F137" s="141">
        <v>3.6</v>
      </c>
      <c r="H137" s="103" t="s">
        <v>229</v>
      </c>
      <c r="I137" s="104"/>
      <c r="J137" s="104"/>
      <c r="K137" s="103" t="s">
        <v>229</v>
      </c>
      <c r="L137" s="108" t="s">
        <v>229</v>
      </c>
      <c r="N137" s="103" t="str">
        <f t="shared" si="3"/>
        <v/>
      </c>
      <c r="O137" s="104"/>
      <c r="P137" s="105"/>
      <c r="Q137" s="141" t="str">
        <f t="shared" si="4"/>
        <v/>
      </c>
      <c r="R137" s="141" t="str">
        <f t="shared" si="4"/>
        <v/>
      </c>
    </row>
    <row r="138" spans="2:18" x14ac:dyDescent="0.25">
      <c r="B138" s="135" t="s">
        <v>491</v>
      </c>
      <c r="C138" s="104"/>
      <c r="D138" s="104"/>
      <c r="E138" s="110" t="s">
        <v>492</v>
      </c>
      <c r="F138" s="141">
        <v>3.4</v>
      </c>
      <c r="H138" s="103" t="s">
        <v>229</v>
      </c>
      <c r="I138" s="104"/>
      <c r="J138" s="104"/>
      <c r="K138" s="103" t="s">
        <v>229</v>
      </c>
      <c r="L138" s="108" t="s">
        <v>229</v>
      </c>
      <c r="N138" s="103" t="str">
        <f t="shared" si="3"/>
        <v/>
      </c>
      <c r="O138" s="104"/>
      <c r="P138" s="105"/>
      <c r="Q138" s="141" t="str">
        <f t="shared" si="4"/>
        <v/>
      </c>
      <c r="R138" s="141" t="str">
        <f t="shared" si="4"/>
        <v/>
      </c>
    </row>
    <row r="139" spans="2:18" x14ac:dyDescent="0.25">
      <c r="B139" s="135" t="s">
        <v>493</v>
      </c>
      <c r="C139" s="104"/>
      <c r="D139" s="104"/>
      <c r="E139" s="131" t="s">
        <v>27</v>
      </c>
      <c r="F139" s="141">
        <v>5.2</v>
      </c>
      <c r="H139" s="103" t="s">
        <v>229</v>
      </c>
      <c r="I139" s="104"/>
      <c r="J139" s="104"/>
      <c r="K139" s="103" t="s">
        <v>229</v>
      </c>
      <c r="L139" s="108" t="s">
        <v>229</v>
      </c>
      <c r="N139" s="103" t="str">
        <f t="shared" si="3"/>
        <v/>
      </c>
      <c r="O139" s="104"/>
      <c r="P139" s="105"/>
      <c r="Q139" s="141" t="str">
        <f t="shared" si="4"/>
        <v/>
      </c>
      <c r="R139" s="141" t="str">
        <f t="shared" si="4"/>
        <v/>
      </c>
    </row>
    <row r="140" spans="2:18" x14ac:dyDescent="0.25">
      <c r="B140" s="135" t="s">
        <v>494</v>
      </c>
      <c r="C140" s="104"/>
      <c r="D140" s="104"/>
      <c r="E140" s="131" t="s">
        <v>27</v>
      </c>
      <c r="F140" s="141">
        <v>3.4</v>
      </c>
      <c r="H140" s="103" t="s">
        <v>229</v>
      </c>
      <c r="I140" s="104"/>
      <c r="J140" s="104"/>
      <c r="K140" s="103" t="s">
        <v>229</v>
      </c>
      <c r="L140" s="108" t="s">
        <v>229</v>
      </c>
      <c r="N140" s="103" t="str">
        <f t="shared" si="3"/>
        <v/>
      </c>
      <c r="O140" s="104"/>
      <c r="P140" s="105"/>
      <c r="Q140" s="141" t="str">
        <f t="shared" si="4"/>
        <v/>
      </c>
      <c r="R140" s="141" t="str">
        <f t="shared" si="4"/>
        <v/>
      </c>
    </row>
    <row r="141" spans="2:18" x14ac:dyDescent="0.25">
      <c r="B141" s="142" t="s">
        <v>495</v>
      </c>
      <c r="C141" s="104"/>
      <c r="D141" s="104"/>
      <c r="E141" s="131" t="s">
        <v>27</v>
      </c>
      <c r="F141" s="141">
        <v>17.2</v>
      </c>
      <c r="H141" s="103" t="s">
        <v>229</v>
      </c>
      <c r="I141" s="104"/>
      <c r="J141" s="104"/>
      <c r="K141" s="103" t="s">
        <v>229</v>
      </c>
      <c r="L141" s="108" t="s">
        <v>229</v>
      </c>
      <c r="N141" s="103" t="str">
        <f t="shared" si="3"/>
        <v/>
      </c>
      <c r="O141" s="104"/>
      <c r="P141" s="105"/>
      <c r="Q141" s="141" t="str">
        <f t="shared" si="4"/>
        <v/>
      </c>
      <c r="R141" s="141" t="str">
        <f t="shared" si="4"/>
        <v/>
      </c>
    </row>
    <row r="142" spans="2:18" x14ac:dyDescent="0.25">
      <c r="B142" s="135" t="s">
        <v>21</v>
      </c>
      <c r="C142" s="104"/>
      <c r="D142" s="104"/>
      <c r="E142" s="131" t="s">
        <v>28</v>
      </c>
      <c r="F142" s="141">
        <v>28.6</v>
      </c>
      <c r="H142" s="103" t="s">
        <v>229</v>
      </c>
      <c r="I142" s="104"/>
      <c r="J142" s="104"/>
      <c r="K142" s="103" t="s">
        <v>229</v>
      </c>
      <c r="L142" s="108" t="s">
        <v>229</v>
      </c>
      <c r="N142" s="103" t="str">
        <f t="shared" si="3"/>
        <v/>
      </c>
      <c r="O142" s="104"/>
      <c r="P142" s="105"/>
      <c r="Q142" s="141" t="str">
        <f t="shared" si="4"/>
        <v/>
      </c>
      <c r="R142" s="141" t="str">
        <f t="shared" si="4"/>
        <v/>
      </c>
    </row>
    <row r="143" spans="2:18" x14ac:dyDescent="0.25">
      <c r="B143" s="135" t="s">
        <v>22</v>
      </c>
      <c r="C143" s="104"/>
      <c r="D143" s="104"/>
      <c r="E143" s="131" t="s">
        <v>28</v>
      </c>
      <c r="F143" s="141">
        <v>18.399999999999999</v>
      </c>
      <c r="H143" s="103" t="s">
        <v>229</v>
      </c>
      <c r="I143" s="104"/>
      <c r="J143" s="104"/>
      <c r="K143" s="103" t="s">
        <v>229</v>
      </c>
      <c r="L143" s="108" t="s">
        <v>229</v>
      </c>
      <c r="N143" s="103" t="str">
        <f t="shared" si="3"/>
        <v/>
      </c>
      <c r="O143" s="104"/>
      <c r="P143" s="105"/>
      <c r="Q143" s="141" t="str">
        <f t="shared" si="4"/>
        <v/>
      </c>
      <c r="R143" s="141" t="str">
        <f t="shared" si="4"/>
        <v/>
      </c>
    </row>
    <row r="144" spans="2:18" x14ac:dyDescent="0.25">
      <c r="B144" s="135" t="s">
        <v>23</v>
      </c>
      <c r="C144" s="104"/>
      <c r="D144" s="104"/>
      <c r="E144" s="131" t="s">
        <v>28</v>
      </c>
      <c r="F144" s="141">
        <v>14.9</v>
      </c>
      <c r="H144" s="103" t="s">
        <v>229</v>
      </c>
      <c r="I144" s="104"/>
      <c r="J144" s="104"/>
      <c r="K144" s="103" t="s">
        <v>229</v>
      </c>
      <c r="L144" s="108" t="s">
        <v>229</v>
      </c>
      <c r="N144" s="103" t="str">
        <f t="shared" si="3"/>
        <v/>
      </c>
      <c r="O144" s="104"/>
      <c r="P144" s="105"/>
      <c r="Q144" s="141" t="str">
        <f t="shared" si="4"/>
        <v/>
      </c>
      <c r="R144" s="141" t="str">
        <f t="shared" si="4"/>
        <v/>
      </c>
    </row>
    <row r="145" spans="2:18" x14ac:dyDescent="0.25">
      <c r="B145" s="135" t="s">
        <v>24</v>
      </c>
      <c r="C145" s="104"/>
      <c r="D145" s="104"/>
      <c r="E145" s="131" t="s">
        <v>28</v>
      </c>
      <c r="F145" s="141">
        <v>11.8</v>
      </c>
      <c r="H145" s="103" t="s">
        <v>229</v>
      </c>
      <c r="I145" s="104"/>
      <c r="J145" s="104"/>
      <c r="K145" s="103" t="s">
        <v>229</v>
      </c>
      <c r="L145" s="108" t="s">
        <v>229</v>
      </c>
      <c r="N145" s="103" t="str">
        <f t="shared" si="3"/>
        <v/>
      </c>
      <c r="O145" s="104"/>
      <c r="P145" s="105"/>
      <c r="Q145" s="141" t="str">
        <f t="shared" si="4"/>
        <v/>
      </c>
      <c r="R145" s="141" t="str">
        <f t="shared" si="4"/>
        <v/>
      </c>
    </row>
    <row r="146" spans="2:18" x14ac:dyDescent="0.25">
      <c r="B146" s="103" t="s">
        <v>496</v>
      </c>
      <c r="C146" s="104"/>
      <c r="D146" s="104"/>
      <c r="E146" s="131" t="s">
        <v>27</v>
      </c>
      <c r="F146" s="141">
        <v>8.6999999999999993</v>
      </c>
      <c r="H146" s="103" t="s">
        <v>229</v>
      </c>
      <c r="I146" s="104"/>
      <c r="J146" s="104"/>
      <c r="K146" s="103" t="s">
        <v>229</v>
      </c>
      <c r="L146" s="108" t="s">
        <v>229</v>
      </c>
      <c r="N146" s="103" t="str">
        <f t="shared" si="3"/>
        <v/>
      </c>
      <c r="O146" s="104"/>
      <c r="P146" s="105"/>
      <c r="Q146" s="141" t="str">
        <f t="shared" si="4"/>
        <v/>
      </c>
      <c r="R146" s="141" t="str">
        <f t="shared" si="4"/>
        <v/>
      </c>
    </row>
    <row r="147" spans="2:18" x14ac:dyDescent="0.25">
      <c r="B147" s="103" t="s">
        <v>497</v>
      </c>
      <c r="C147" s="104"/>
      <c r="D147" s="104"/>
      <c r="E147" s="131" t="s">
        <v>27</v>
      </c>
      <c r="F147" s="141">
        <v>5.3</v>
      </c>
      <c r="H147" s="103" t="s">
        <v>229</v>
      </c>
      <c r="I147" s="104"/>
      <c r="J147" s="104"/>
      <c r="K147" s="103" t="s">
        <v>229</v>
      </c>
      <c r="L147" s="108" t="s">
        <v>229</v>
      </c>
      <c r="N147" s="103" t="str">
        <f t="shared" si="3"/>
        <v/>
      </c>
      <c r="O147" s="104"/>
      <c r="P147" s="105"/>
      <c r="Q147" s="141" t="str">
        <f t="shared" si="4"/>
        <v/>
      </c>
      <c r="R147" s="141" t="str">
        <f t="shared" si="4"/>
        <v/>
      </c>
    </row>
    <row r="148" spans="2:18" x14ac:dyDescent="0.25">
      <c r="B148" s="103" t="s">
        <v>25</v>
      </c>
      <c r="C148" s="104"/>
      <c r="D148" s="104"/>
      <c r="E148" s="131" t="s">
        <v>27</v>
      </c>
      <c r="F148" s="141">
        <v>8.6</v>
      </c>
      <c r="H148" s="103" t="s">
        <v>229</v>
      </c>
      <c r="I148" s="104"/>
      <c r="J148" s="104"/>
      <c r="K148" s="103" t="s">
        <v>229</v>
      </c>
      <c r="L148" s="108" t="s">
        <v>229</v>
      </c>
      <c r="N148" s="103" t="str">
        <f>+IF($S$3=2,B148,IF($S$3=3,H148,""))</f>
        <v/>
      </c>
      <c r="O148" s="104"/>
      <c r="P148" s="105"/>
      <c r="Q148" s="141" t="str">
        <f t="shared" ref="Q148:R151" si="5">+IF($S$3=2,E148,IF($S$3=3,K148,""))</f>
        <v/>
      </c>
      <c r="R148" s="141" t="str">
        <f t="shared" si="5"/>
        <v/>
      </c>
    </row>
    <row r="149" spans="2:18" x14ac:dyDescent="0.25">
      <c r="B149" s="103" t="s">
        <v>376</v>
      </c>
      <c r="C149" s="104"/>
      <c r="D149" s="104"/>
      <c r="E149" s="131" t="s">
        <v>27</v>
      </c>
      <c r="F149" s="141">
        <v>2.2000000000000002</v>
      </c>
      <c r="H149" s="103" t="s">
        <v>229</v>
      </c>
      <c r="I149" s="104"/>
      <c r="J149" s="104"/>
      <c r="K149" s="103" t="s">
        <v>229</v>
      </c>
      <c r="L149" s="108" t="s">
        <v>229</v>
      </c>
      <c r="N149" s="103" t="str">
        <f>+IF($S$3=2,B149,IF($S$3=3,H149,""))</f>
        <v/>
      </c>
      <c r="O149" s="104"/>
      <c r="P149" s="105"/>
      <c r="Q149" s="141" t="str">
        <f t="shared" si="5"/>
        <v/>
      </c>
      <c r="R149" s="141" t="str">
        <f t="shared" si="5"/>
        <v/>
      </c>
    </row>
    <row r="150" spans="2:18" x14ac:dyDescent="0.25">
      <c r="B150" s="103" t="s">
        <v>26</v>
      </c>
      <c r="C150" s="104"/>
      <c r="D150" s="104"/>
      <c r="E150" s="131" t="s">
        <v>27</v>
      </c>
      <c r="F150" s="141">
        <v>2.2000000000000002</v>
      </c>
      <c r="H150" s="103" t="s">
        <v>229</v>
      </c>
      <c r="I150" s="104"/>
      <c r="J150" s="104"/>
      <c r="K150" s="103" t="s">
        <v>229</v>
      </c>
      <c r="L150" s="108" t="s">
        <v>229</v>
      </c>
      <c r="N150" s="103" t="str">
        <f>+IF($S$3=2,B150,IF($S$3=3,H150,""))</f>
        <v/>
      </c>
      <c r="O150" s="104"/>
      <c r="P150" s="105"/>
      <c r="Q150" s="141" t="str">
        <f t="shared" si="5"/>
        <v/>
      </c>
      <c r="R150" s="141" t="str">
        <f t="shared" si="5"/>
        <v/>
      </c>
    </row>
    <row r="151" spans="2:18" x14ac:dyDescent="0.25">
      <c r="B151" s="45" t="s">
        <v>215</v>
      </c>
      <c r="C151" s="106"/>
      <c r="D151" s="106"/>
      <c r="E151" s="111" t="s">
        <v>214</v>
      </c>
      <c r="F151" s="107" t="s">
        <v>229</v>
      </c>
      <c r="H151" s="45" t="s">
        <v>229</v>
      </c>
      <c r="I151" s="106"/>
      <c r="J151" s="106"/>
      <c r="K151" s="45" t="s">
        <v>229</v>
      </c>
      <c r="L151" s="44" t="s">
        <v>229</v>
      </c>
      <c r="N151" s="45" t="str">
        <f>+IF($S$3=2,B151,IF($S$3=3,H151,""))</f>
        <v/>
      </c>
      <c r="O151" s="106"/>
      <c r="P151" s="107"/>
      <c r="Q151" s="152" t="str">
        <f t="shared" si="5"/>
        <v/>
      </c>
      <c r="R151" s="152" t="str">
        <f t="shared" si="5"/>
        <v/>
      </c>
    </row>
    <row r="164" spans="10:11" x14ac:dyDescent="0.25">
      <c r="K164" s="80"/>
    </row>
    <row r="165" spans="10:11" x14ac:dyDescent="0.25">
      <c r="K165" s="80"/>
    </row>
    <row r="166" spans="10:11" x14ac:dyDescent="0.25">
      <c r="K166" s="80"/>
    </row>
    <row r="167" spans="10:11" x14ac:dyDescent="0.25">
      <c r="K167" s="80"/>
    </row>
    <row r="168" spans="10:11" x14ac:dyDescent="0.25">
      <c r="K168" s="80"/>
    </row>
    <row r="169" spans="10:11" x14ac:dyDescent="0.25">
      <c r="K169" s="80"/>
    </row>
    <row r="170" spans="10:11" x14ac:dyDescent="0.25">
      <c r="K170" s="80"/>
    </row>
    <row r="171" spans="10:11" x14ac:dyDescent="0.25">
      <c r="K171" s="80"/>
    </row>
    <row r="172" spans="10:11" x14ac:dyDescent="0.25">
      <c r="K172" s="80"/>
    </row>
    <row r="173" spans="10:11" x14ac:dyDescent="0.25">
      <c r="J173" s="80"/>
      <c r="K173" s="80"/>
    </row>
    <row r="174" spans="10:11" x14ac:dyDescent="0.25">
      <c r="J174" s="80"/>
      <c r="K174" s="80"/>
    </row>
    <row r="175" spans="10:11" x14ac:dyDescent="0.25">
      <c r="J175" s="80"/>
      <c r="K175" s="80"/>
    </row>
    <row r="176" spans="10:11" x14ac:dyDescent="0.25">
      <c r="J176" s="80"/>
      <c r="K176" s="80"/>
    </row>
    <row r="177" spans="10:11" x14ac:dyDescent="0.25">
      <c r="J177" s="80"/>
      <c r="K177" s="80"/>
    </row>
    <row r="178" spans="10:11" x14ac:dyDescent="0.25">
      <c r="J178" s="80"/>
      <c r="K178" s="80"/>
    </row>
    <row r="179" spans="10:11" x14ac:dyDescent="0.25">
      <c r="J179" s="80"/>
      <c r="K179" s="80"/>
    </row>
    <row r="180" spans="10:11" x14ac:dyDescent="0.25">
      <c r="J180" s="80"/>
      <c r="K180" s="80"/>
    </row>
    <row r="181" spans="10:11" x14ac:dyDescent="0.25">
      <c r="J181" s="80"/>
      <c r="K181" s="80"/>
    </row>
    <row r="182" spans="10:11" x14ac:dyDescent="0.25">
      <c r="J182" s="80"/>
      <c r="K182" s="80"/>
    </row>
    <row r="183" spans="10:11" x14ac:dyDescent="0.25">
      <c r="J183" s="80"/>
      <c r="K183" s="80"/>
    </row>
    <row r="184" spans="10:11" x14ac:dyDescent="0.25">
      <c r="J184" s="80"/>
      <c r="K184" s="80"/>
    </row>
    <row r="185" spans="10:11" x14ac:dyDescent="0.25">
      <c r="J185" s="80"/>
      <c r="K185" s="80"/>
    </row>
    <row r="186" spans="10:11" x14ac:dyDescent="0.25">
      <c r="J186" s="80"/>
      <c r="K186" s="80"/>
    </row>
    <row r="187" spans="10:11" x14ac:dyDescent="0.25">
      <c r="J187" s="80"/>
      <c r="K187" s="80"/>
    </row>
    <row r="188" spans="10:11" x14ac:dyDescent="0.25">
      <c r="J188" s="80"/>
      <c r="K188" s="80"/>
    </row>
    <row r="189" spans="10:11" x14ac:dyDescent="0.25">
      <c r="J189" s="80"/>
      <c r="K189" s="80"/>
    </row>
    <row r="190" spans="10:11" x14ac:dyDescent="0.25">
      <c r="J190" s="80"/>
      <c r="K190" s="80"/>
    </row>
    <row r="191" spans="10:11" x14ac:dyDescent="0.25">
      <c r="J191" s="80"/>
      <c r="K191" s="80"/>
    </row>
    <row r="192" spans="10:11" x14ac:dyDescent="0.25">
      <c r="J192" s="80"/>
      <c r="K192" s="80"/>
    </row>
    <row r="193" spans="10:11" x14ac:dyDescent="0.25">
      <c r="J193" s="80"/>
      <c r="K193" s="80"/>
    </row>
    <row r="194" spans="10:11" x14ac:dyDescent="0.25">
      <c r="J194" s="80"/>
      <c r="K194" s="80"/>
    </row>
  </sheetData>
  <sheetProtection password="CDF4" sheet="1" objects="1" scenarios="1"/>
  <autoFilter ref="B82:F151" xr:uid="{00000000-0009-0000-0000-000006000000}"/>
  <mergeCells count="34">
    <mergeCell ref="B14:D14"/>
    <mergeCell ref="E14:F14"/>
    <mergeCell ref="A1:I1"/>
    <mergeCell ref="E10:F10"/>
    <mergeCell ref="B6:D6"/>
    <mergeCell ref="E6:F6"/>
    <mergeCell ref="E7:F7"/>
    <mergeCell ref="E8:F8"/>
    <mergeCell ref="E9:F9"/>
    <mergeCell ref="E15:F15"/>
    <mergeCell ref="E16:F16"/>
    <mergeCell ref="E17:F17"/>
    <mergeCell ref="B54:F54"/>
    <mergeCell ref="E18:F18"/>
    <mergeCell ref="B22:D23"/>
    <mergeCell ref="F22:I22"/>
    <mergeCell ref="H23:I23"/>
    <mergeCell ref="B81:D81"/>
    <mergeCell ref="H81:J81"/>
    <mergeCell ref="N81:P81"/>
    <mergeCell ref="Q81:R81"/>
    <mergeCell ref="B67:C67"/>
    <mergeCell ref="B77:C77"/>
    <mergeCell ref="B80:F80"/>
    <mergeCell ref="H80:L80"/>
    <mergeCell ref="M22:M23"/>
    <mergeCell ref="N80:R80"/>
    <mergeCell ref="J22:J23"/>
    <mergeCell ref="K22:L22"/>
    <mergeCell ref="G65:H65"/>
    <mergeCell ref="I64:J65"/>
    <mergeCell ref="B64:H64"/>
    <mergeCell ref="B65:D66"/>
    <mergeCell ref="E65:F65"/>
  </mergeCells>
  <phoneticPr fontId="4" type="noConversion"/>
  <pageMargins left="0.14000000000000001" right="3.937007874015748E-2" top="0.95" bottom="0.98425196850393704" header="0.51181102362204722" footer="0.51181102362204722"/>
  <pageSetup paperSize="9" scale="9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7" r:id="rId4" name="Drop Down 23">
              <controlPr defaultSize="0" autoLine="0" autoPict="0">
                <anchor moveWithCells="1">
                  <from>
                    <xdr:col>1</xdr:col>
                    <xdr:colOff>7620</xdr:colOff>
                    <xdr:row>6</xdr:row>
                    <xdr:rowOff>0</xdr:rowOff>
                  </from>
                  <to>
                    <xdr:col>4</xdr:col>
                    <xdr:colOff>7620</xdr:colOff>
                    <xdr:row>7</xdr:row>
                    <xdr:rowOff>7620</xdr:rowOff>
                  </to>
                </anchor>
              </controlPr>
            </control>
          </mc:Choice>
        </mc:AlternateContent>
        <mc:AlternateContent xmlns:mc="http://schemas.openxmlformats.org/markup-compatibility/2006">
          <mc:Choice Requires="x14">
            <control shapeId="11288" r:id="rId5" name="Drop Down 24">
              <controlPr defaultSize="0" autoLine="0" autoPict="0">
                <anchor moveWithCells="1">
                  <from>
                    <xdr:col>1</xdr:col>
                    <xdr:colOff>7620</xdr:colOff>
                    <xdr:row>7</xdr:row>
                    <xdr:rowOff>7620</xdr:rowOff>
                  </from>
                  <to>
                    <xdr:col>4</xdr:col>
                    <xdr:colOff>0</xdr:colOff>
                    <xdr:row>8</xdr:row>
                    <xdr:rowOff>22860</xdr:rowOff>
                  </to>
                </anchor>
              </controlPr>
            </control>
          </mc:Choice>
        </mc:AlternateContent>
        <mc:AlternateContent xmlns:mc="http://schemas.openxmlformats.org/markup-compatibility/2006">
          <mc:Choice Requires="x14">
            <control shapeId="11289" r:id="rId6" name="Drop Down 25">
              <controlPr defaultSize="0" autoLine="0" autoPict="0">
                <anchor moveWithCells="1">
                  <from>
                    <xdr:col>1</xdr:col>
                    <xdr:colOff>7620</xdr:colOff>
                    <xdr:row>8</xdr:row>
                    <xdr:rowOff>0</xdr:rowOff>
                  </from>
                  <to>
                    <xdr:col>4</xdr:col>
                    <xdr:colOff>0</xdr:colOff>
                    <xdr:row>9</xdr:row>
                    <xdr:rowOff>7620</xdr:rowOff>
                  </to>
                </anchor>
              </controlPr>
            </control>
          </mc:Choice>
        </mc:AlternateContent>
        <mc:AlternateContent xmlns:mc="http://schemas.openxmlformats.org/markup-compatibility/2006">
          <mc:Choice Requires="x14">
            <control shapeId="11290" r:id="rId7" name="Drop Down 26">
              <controlPr defaultSize="0" autoLine="0" autoPict="0">
                <anchor moveWithCells="1">
                  <from>
                    <xdr:col>1</xdr:col>
                    <xdr:colOff>7620</xdr:colOff>
                    <xdr:row>14</xdr:row>
                    <xdr:rowOff>0</xdr:rowOff>
                  </from>
                  <to>
                    <xdr:col>4</xdr:col>
                    <xdr:colOff>7620</xdr:colOff>
                    <xdr:row>15</xdr:row>
                    <xdr:rowOff>7620</xdr:rowOff>
                  </to>
                </anchor>
              </controlPr>
            </control>
          </mc:Choice>
        </mc:AlternateContent>
        <mc:AlternateContent xmlns:mc="http://schemas.openxmlformats.org/markup-compatibility/2006">
          <mc:Choice Requires="x14">
            <control shapeId="11291" r:id="rId8" name="Drop Down 27">
              <controlPr defaultSize="0" autoLine="0" autoPict="0">
                <anchor moveWithCells="1">
                  <from>
                    <xdr:col>1</xdr:col>
                    <xdr:colOff>7620</xdr:colOff>
                    <xdr:row>15</xdr:row>
                    <xdr:rowOff>0</xdr:rowOff>
                  </from>
                  <to>
                    <xdr:col>4</xdr:col>
                    <xdr:colOff>7620</xdr:colOff>
                    <xdr:row>16</xdr:row>
                    <xdr:rowOff>7620</xdr:rowOff>
                  </to>
                </anchor>
              </controlPr>
            </control>
          </mc:Choice>
        </mc:AlternateContent>
        <mc:AlternateContent xmlns:mc="http://schemas.openxmlformats.org/markup-compatibility/2006">
          <mc:Choice Requires="x14">
            <control shapeId="11292" r:id="rId9" name="Drop Down 28">
              <controlPr defaultSize="0" autoLine="0" autoPict="0">
                <anchor moveWithCells="1">
                  <from>
                    <xdr:col>1</xdr:col>
                    <xdr:colOff>0</xdr:colOff>
                    <xdr:row>22</xdr:row>
                    <xdr:rowOff>152400</xdr:rowOff>
                  </from>
                  <to>
                    <xdr:col>3</xdr:col>
                    <xdr:colOff>944880</xdr:colOff>
                    <xdr:row>24</xdr:row>
                    <xdr:rowOff>182880</xdr:rowOff>
                  </to>
                </anchor>
              </controlPr>
            </control>
          </mc:Choice>
        </mc:AlternateContent>
        <mc:AlternateContent xmlns:mc="http://schemas.openxmlformats.org/markup-compatibility/2006">
          <mc:Choice Requires="x14">
            <control shapeId="11293" r:id="rId10" name="Drop Down 29">
              <controlPr defaultSize="0" autoLine="0" autoPict="0">
                <anchor moveWithCells="1">
                  <from>
                    <xdr:col>1</xdr:col>
                    <xdr:colOff>7620</xdr:colOff>
                    <xdr:row>16</xdr:row>
                    <xdr:rowOff>0</xdr:rowOff>
                  </from>
                  <to>
                    <xdr:col>4</xdr:col>
                    <xdr:colOff>0</xdr:colOff>
                    <xdr:row>17</xdr:row>
                    <xdr:rowOff>7620</xdr:rowOff>
                  </to>
                </anchor>
              </controlPr>
            </control>
          </mc:Choice>
        </mc:AlternateContent>
        <mc:AlternateContent xmlns:mc="http://schemas.openxmlformats.org/markup-compatibility/2006">
          <mc:Choice Requires="x14">
            <control shapeId="11294" r:id="rId11" name="Drop Down 30">
              <controlPr defaultSize="0" autoLine="0" autoPict="0">
                <anchor moveWithCells="1">
                  <from>
                    <xdr:col>2</xdr:col>
                    <xdr:colOff>693420</xdr:colOff>
                    <xdr:row>2</xdr:row>
                    <xdr:rowOff>0</xdr:rowOff>
                  </from>
                  <to>
                    <xdr:col>6</xdr:col>
                    <xdr:colOff>350520</xdr:colOff>
                    <xdr:row>3</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156"/>
  <sheetViews>
    <sheetView showGridLines="0" zoomScale="75" workbookViewId="0">
      <selection activeCell="H7" sqref="H7"/>
    </sheetView>
  </sheetViews>
  <sheetFormatPr defaultColWidth="9.109375" defaultRowHeight="13.2" x14ac:dyDescent="0.25"/>
  <cols>
    <col min="1" max="1" width="5.109375" style="55" customWidth="1"/>
    <col min="2" max="2" width="13.109375" style="55" customWidth="1"/>
    <col min="3" max="3" width="11.6640625" style="55" customWidth="1"/>
    <col min="4" max="5" width="9" style="55" customWidth="1"/>
    <col min="6" max="7" width="9.109375" style="55"/>
    <col min="8" max="8" width="11.5546875" style="55" customWidth="1"/>
    <col min="9" max="9" width="10.33203125" style="55" customWidth="1"/>
    <col min="10" max="10" width="9.109375" style="55"/>
    <col min="11" max="11" width="11.33203125" style="55" customWidth="1"/>
    <col min="12" max="12" width="3.44140625" style="55" customWidth="1"/>
    <col min="13" max="17" width="9.109375" style="55"/>
    <col min="18" max="18" width="12.109375" style="55" customWidth="1"/>
    <col min="19" max="19" width="16" style="55" customWidth="1"/>
    <col min="20" max="20" width="11.88671875" style="55" customWidth="1"/>
    <col min="21" max="22" width="9.109375" style="55"/>
    <col min="23" max="23" width="9.109375" style="55" hidden="1" customWidth="1"/>
    <col min="24" max="25" width="9.109375" style="55"/>
    <col min="26" max="26" width="12.109375" style="55" customWidth="1"/>
    <col min="27" max="16384" width="9.109375" style="55"/>
  </cols>
  <sheetData>
    <row r="1" spans="1:23" ht="18" customHeight="1" x14ac:dyDescent="0.25">
      <c r="A1" s="480" t="s">
        <v>524</v>
      </c>
      <c r="B1" s="480"/>
      <c r="C1" s="480"/>
      <c r="D1" s="480"/>
      <c r="E1" s="480"/>
      <c r="F1" s="480"/>
      <c r="G1" s="480"/>
      <c r="H1" s="480"/>
      <c r="I1" s="480"/>
      <c r="N1" s="147"/>
    </row>
    <row r="2" spans="1:23" ht="85.5" customHeight="1" x14ac:dyDescent="0.3">
      <c r="A2" s="143"/>
      <c r="O2" s="147"/>
    </row>
    <row r="3" spans="1:23" ht="15" customHeight="1" x14ac:dyDescent="0.25">
      <c r="A3" s="79" t="s">
        <v>238</v>
      </c>
      <c r="B3" s="81" t="s">
        <v>224</v>
      </c>
      <c r="W3" s="82">
        <v>1</v>
      </c>
    </row>
    <row r="4" spans="1:23" x14ac:dyDescent="0.25">
      <c r="W4" s="82"/>
    </row>
    <row r="5" spans="1:23" x14ac:dyDescent="0.25">
      <c r="A5" s="79" t="s">
        <v>231</v>
      </c>
      <c r="B5" s="81" t="s">
        <v>506</v>
      </c>
      <c r="W5" s="82"/>
    </row>
    <row r="6" spans="1:23" ht="15.75" customHeight="1" x14ac:dyDescent="0.25">
      <c r="B6" s="436" t="s">
        <v>226</v>
      </c>
      <c r="C6" s="437"/>
      <c r="D6" s="437"/>
      <c r="E6" s="436" t="s">
        <v>211</v>
      </c>
      <c r="F6" s="437"/>
      <c r="G6" s="438"/>
      <c r="H6" s="7" t="s">
        <v>227</v>
      </c>
      <c r="I6" s="7" t="s">
        <v>380</v>
      </c>
      <c r="J6" s="27" t="s">
        <v>431</v>
      </c>
      <c r="W6" s="82"/>
    </row>
    <row r="7" spans="1:23" ht="15.75" customHeight="1" x14ac:dyDescent="0.25">
      <c r="B7" s="146"/>
      <c r="C7" s="83"/>
      <c r="D7" s="83"/>
      <c r="E7" s="447" t="str">
        <f>+IF(W7&gt;1,INDEX($S$68:$S$73,W7),"")</f>
        <v/>
      </c>
      <c r="F7" s="499"/>
      <c r="G7" s="448"/>
      <c r="H7" s="39"/>
      <c r="I7" s="11" t="str">
        <f>+IF(W7&gt;1,INDEX($T$68:$T$73,W7)," ")</f>
        <v xml:space="preserve"> </v>
      </c>
      <c r="J7" s="1" t="str">
        <f>+IF(I7=" ","",H7*I7)</f>
        <v/>
      </c>
      <c r="W7" s="82">
        <v>1</v>
      </c>
    </row>
    <row r="8" spans="1:23" ht="15.75" customHeight="1" x14ac:dyDescent="0.25">
      <c r="B8" s="146"/>
      <c r="C8" s="83"/>
      <c r="D8" s="83"/>
      <c r="E8" s="447" t="str">
        <f>+IF(W8&gt;1,INDEX($S$68:$S$73,W8),"")</f>
        <v/>
      </c>
      <c r="F8" s="499"/>
      <c r="G8" s="448"/>
      <c r="H8" s="39"/>
      <c r="I8" s="11" t="str">
        <f>+IF(W8&gt;1,INDEX($T$68:$T$73,W8)," ")</f>
        <v xml:space="preserve"> </v>
      </c>
      <c r="J8" s="1" t="str">
        <f>+IF(I8=" ","",H8*I8)</f>
        <v/>
      </c>
      <c r="W8" s="82">
        <v>1</v>
      </c>
    </row>
    <row r="9" spans="1:23" ht="15.75" customHeight="1" x14ac:dyDescent="0.25">
      <c r="E9" s="447" t="str">
        <f>+IF(W9&gt;1,INDEX($S$68:$S$73,W9),"")</f>
        <v/>
      </c>
      <c r="F9" s="499"/>
      <c r="G9" s="448"/>
      <c r="H9" s="39"/>
      <c r="I9" s="11" t="str">
        <f>+IF(W9&gt;1,INDEX($T$68:$T$73,W9)," ")</f>
        <v xml:space="preserve"> </v>
      </c>
      <c r="J9" s="1" t="str">
        <f>+IF(I9=" ","",H9*I9)</f>
        <v/>
      </c>
      <c r="W9" s="82">
        <v>1</v>
      </c>
    </row>
    <row r="10" spans="1:23" x14ac:dyDescent="0.25">
      <c r="I10" s="87" t="s">
        <v>230</v>
      </c>
      <c r="J10" s="16">
        <f>SUM(J7:J9)</f>
        <v>0</v>
      </c>
      <c r="W10" s="82"/>
    </row>
    <row r="11" spans="1:23" x14ac:dyDescent="0.25">
      <c r="W11" s="82"/>
    </row>
    <row r="12" spans="1:23" x14ac:dyDescent="0.25">
      <c r="A12" s="79" t="s">
        <v>232</v>
      </c>
      <c r="B12" s="81" t="s">
        <v>507</v>
      </c>
      <c r="W12" s="82"/>
    </row>
    <row r="13" spans="1:23" x14ac:dyDescent="0.25">
      <c r="B13" s="436" t="s">
        <v>226</v>
      </c>
      <c r="C13" s="437"/>
      <c r="D13" s="437"/>
      <c r="E13" s="436" t="s">
        <v>211</v>
      </c>
      <c r="F13" s="437"/>
      <c r="G13" s="438"/>
      <c r="H13" s="7" t="s">
        <v>227</v>
      </c>
      <c r="I13" s="7" t="s">
        <v>380</v>
      </c>
      <c r="J13" s="27" t="s">
        <v>431</v>
      </c>
      <c r="W13" s="82"/>
    </row>
    <row r="14" spans="1:23" ht="15" customHeight="1" x14ac:dyDescent="0.25">
      <c r="B14" s="146"/>
      <c r="C14" s="83"/>
      <c r="D14" s="83"/>
      <c r="E14" s="447" t="str">
        <f>+IF(W14&gt;1,INDEX($S$68:$S$73,W14),"")</f>
        <v/>
      </c>
      <c r="F14" s="499"/>
      <c r="G14" s="448"/>
      <c r="H14" s="39"/>
      <c r="I14" s="11" t="str">
        <f>+IF(W14&gt;1,INDEX($T$68:$T$73,W14)," ")</f>
        <v xml:space="preserve"> </v>
      </c>
      <c r="J14" s="1" t="str">
        <f>+IF(I14=" ","",H14*I14)</f>
        <v/>
      </c>
      <c r="W14" s="82">
        <v>1</v>
      </c>
    </row>
    <row r="15" spans="1:23" ht="15" customHeight="1" x14ac:dyDescent="0.25">
      <c r="B15" s="146"/>
      <c r="C15" s="83"/>
      <c r="D15" s="83"/>
      <c r="E15" s="447" t="str">
        <f>+IF(W15&gt;1,INDEX($S$68:$S$73,W15),"")</f>
        <v/>
      </c>
      <c r="F15" s="499"/>
      <c r="G15" s="448"/>
      <c r="H15" s="39"/>
      <c r="I15" s="11" t="str">
        <f>+IF(W15&gt;1,INDEX($T$68:$T$73,W15)," ")</f>
        <v xml:space="preserve"> </v>
      </c>
      <c r="J15" s="1" t="str">
        <f>+IF(I15=" ","",H15*I15)</f>
        <v/>
      </c>
      <c r="W15" s="82">
        <v>1</v>
      </c>
    </row>
    <row r="16" spans="1:23" ht="15" customHeight="1" x14ac:dyDescent="0.25">
      <c r="E16" s="447" t="str">
        <f>+IF(W16&gt;1,INDEX($S$68:$S$73,W16),"")</f>
        <v/>
      </c>
      <c r="F16" s="499"/>
      <c r="G16" s="448"/>
      <c r="H16" s="39"/>
      <c r="I16" s="11" t="str">
        <f>+IF(W16&gt;1,INDEX($T$68:$T$73,W16)," ")</f>
        <v xml:space="preserve"> </v>
      </c>
      <c r="J16" s="1" t="str">
        <f>+IF(I16=" ","",H16*I16)</f>
        <v/>
      </c>
      <c r="W16" s="82">
        <v>1</v>
      </c>
    </row>
    <row r="17" spans="1:23" ht="15" customHeight="1" x14ac:dyDescent="0.25">
      <c r="I17" s="87" t="s">
        <v>230</v>
      </c>
      <c r="J17" s="16">
        <f>SUM(J14:J16)</f>
        <v>0</v>
      </c>
      <c r="W17" s="82">
        <v>1</v>
      </c>
    </row>
    <row r="18" spans="1:23" ht="15" customHeight="1" x14ac:dyDescent="0.25">
      <c r="H18" s="87"/>
      <c r="I18" s="172"/>
      <c r="W18" s="82"/>
    </row>
    <row r="19" spans="1:23" x14ac:dyDescent="0.25">
      <c r="A19" s="79" t="s">
        <v>233</v>
      </c>
      <c r="B19" s="81" t="s">
        <v>244</v>
      </c>
      <c r="W19" s="82"/>
    </row>
    <row r="20" spans="1:23" x14ac:dyDescent="0.25">
      <c r="B20" s="450" t="str">
        <f>+IF(W3=1,"Precinct","Location")</f>
        <v>Precinct</v>
      </c>
      <c r="C20" s="473"/>
      <c r="D20" s="473"/>
      <c r="E20" s="436" t="s">
        <v>235</v>
      </c>
      <c r="F20" s="437"/>
      <c r="G20" s="438"/>
      <c r="H20" s="454" t="s">
        <v>251</v>
      </c>
      <c r="I20" s="436" t="s">
        <v>252</v>
      </c>
      <c r="J20" s="438"/>
      <c r="W20" s="82"/>
    </row>
    <row r="21" spans="1:23" x14ac:dyDescent="0.25">
      <c r="B21" s="452"/>
      <c r="C21" s="474"/>
      <c r="D21" s="474"/>
      <c r="E21" s="7" t="s">
        <v>432</v>
      </c>
      <c r="F21" s="7" t="s">
        <v>223</v>
      </c>
      <c r="G21" s="7" t="s">
        <v>395</v>
      </c>
      <c r="H21" s="455"/>
      <c r="I21" s="7" t="str">
        <f>+E21</f>
        <v>$/EDU</v>
      </c>
      <c r="J21" s="7" t="s">
        <v>223</v>
      </c>
      <c r="W21" s="82"/>
    </row>
    <row r="22" spans="1:23" ht="15" customHeight="1" x14ac:dyDescent="0.25">
      <c r="B22" s="146"/>
      <c r="C22" s="83"/>
      <c r="D22" s="83"/>
      <c r="E22" s="36">
        <f>+INDEX(K59:K61,W22)</f>
        <v>0</v>
      </c>
      <c r="F22" s="24" t="s">
        <v>399</v>
      </c>
      <c r="G22" s="37">
        <v>91.8</v>
      </c>
      <c r="H22" s="38">
        <f>+Summary!$N$8/'Storm Water'!G22</f>
        <v>1.537037037037037</v>
      </c>
      <c r="I22" s="36">
        <f>+E22*H22</f>
        <v>0</v>
      </c>
      <c r="J22" s="24">
        <f>+Summary!N5</f>
        <v>45627</v>
      </c>
      <c r="W22" s="82">
        <v>1</v>
      </c>
    </row>
    <row r="23" spans="1:23" x14ac:dyDescent="0.25">
      <c r="B23" s="84"/>
      <c r="E23" s="84" t="s">
        <v>400</v>
      </c>
      <c r="H23" s="84"/>
    </row>
    <row r="25" spans="1:23" x14ac:dyDescent="0.25">
      <c r="A25" s="79" t="s">
        <v>234</v>
      </c>
      <c r="B25" s="81" t="s">
        <v>386</v>
      </c>
    </row>
    <row r="26" spans="1:23" x14ac:dyDescent="0.25">
      <c r="B26" s="155">
        <f>+IF(J10&gt;J17,(J10-J17)*I22,0)</f>
        <v>0</v>
      </c>
      <c r="C26" s="158">
        <f>+J22</f>
        <v>45627</v>
      </c>
      <c r="E26" s="89" t="str">
        <f>+IF(J17&gt;J10,"No credit in excess of the demand is given","")</f>
        <v/>
      </c>
    </row>
    <row r="28" spans="1:23" x14ac:dyDescent="0.25">
      <c r="B28" s="79"/>
      <c r="C28" s="173"/>
    </row>
    <row r="29" spans="1:23" x14ac:dyDescent="0.25">
      <c r="A29" s="79"/>
    </row>
    <row r="30" spans="1:23" x14ac:dyDescent="0.25">
      <c r="E30" s="88"/>
    </row>
    <row r="31" spans="1:23" x14ac:dyDescent="0.25">
      <c r="E31" s="88"/>
    </row>
    <row r="32" spans="1:23" x14ac:dyDescent="0.25">
      <c r="E32" s="88"/>
    </row>
    <row r="33" spans="2:5" x14ac:dyDescent="0.25">
      <c r="E33" s="88"/>
    </row>
    <row r="34" spans="2:5" x14ac:dyDescent="0.25">
      <c r="E34" s="88"/>
    </row>
    <row r="35" spans="2:5" x14ac:dyDescent="0.25">
      <c r="E35" s="88"/>
    </row>
    <row r="36" spans="2:5" x14ac:dyDescent="0.25">
      <c r="E36" s="88"/>
    </row>
    <row r="37" spans="2:5" x14ac:dyDescent="0.25">
      <c r="E37" s="88"/>
    </row>
    <row r="38" spans="2:5" x14ac:dyDescent="0.25">
      <c r="E38" s="88"/>
    </row>
    <row r="39" spans="2:5" x14ac:dyDescent="0.25">
      <c r="E39" s="88"/>
    </row>
    <row r="40" spans="2:5" x14ac:dyDescent="0.25">
      <c r="E40" s="88"/>
    </row>
    <row r="41" spans="2:5" x14ac:dyDescent="0.25">
      <c r="E41" s="88"/>
    </row>
    <row r="42" spans="2:5" x14ac:dyDescent="0.25">
      <c r="E42" s="88"/>
    </row>
    <row r="43" spans="2:5" x14ac:dyDescent="0.25">
      <c r="E43" s="88"/>
    </row>
    <row r="44" spans="2:5" x14ac:dyDescent="0.25">
      <c r="E44" s="88"/>
    </row>
    <row r="45" spans="2:5" x14ac:dyDescent="0.25">
      <c r="E45" s="88"/>
    </row>
    <row r="47" spans="2:5" x14ac:dyDescent="0.25">
      <c r="C47" s="94"/>
    </row>
    <row r="48" spans="2:5" ht="15" x14ac:dyDescent="0.4">
      <c r="B48" s="134"/>
      <c r="C48" s="174"/>
    </row>
    <row r="49" spans="2:12" x14ac:dyDescent="0.25">
      <c r="B49" s="134"/>
      <c r="C49" s="94"/>
      <c r="E49" s="84"/>
    </row>
    <row r="50" spans="2:12" ht="15" x14ac:dyDescent="0.4">
      <c r="B50" s="134"/>
      <c r="C50" s="174"/>
      <c r="E50" s="158"/>
    </row>
    <row r="51" spans="2:12" x14ac:dyDescent="0.25">
      <c r="C51" s="88"/>
      <c r="E51" s="158"/>
    </row>
    <row r="52" spans="2:12" x14ac:dyDescent="0.25">
      <c r="B52" s="134"/>
      <c r="C52" s="175"/>
    </row>
    <row r="53" spans="2:12" ht="12" customHeight="1" x14ac:dyDescent="0.4">
      <c r="C53" s="176"/>
      <c r="E53" s="158"/>
    </row>
    <row r="56" spans="2:12" x14ac:dyDescent="0.25">
      <c r="B56" s="96" t="s">
        <v>236</v>
      </c>
    </row>
    <row r="57" spans="2:12" x14ac:dyDescent="0.25">
      <c r="H57" s="436" t="s">
        <v>433</v>
      </c>
      <c r="I57" s="437"/>
      <c r="J57" s="437"/>
      <c r="K57" s="437"/>
      <c r="L57" s="438"/>
    </row>
    <row r="58" spans="2:12" x14ac:dyDescent="0.25">
      <c r="B58" s="444" t="s">
        <v>224</v>
      </c>
      <c r="C58" s="445"/>
      <c r="D58" s="445"/>
      <c r="E58" s="446"/>
      <c r="H58" s="436" t="s">
        <v>434</v>
      </c>
      <c r="I58" s="437"/>
      <c r="J58" s="437"/>
      <c r="K58" s="27" t="s">
        <v>432</v>
      </c>
      <c r="L58" s="7"/>
    </row>
    <row r="59" spans="2:12" x14ac:dyDescent="0.25">
      <c r="B59" s="17" t="s">
        <v>229</v>
      </c>
      <c r="C59" s="18"/>
      <c r="D59" s="18"/>
      <c r="E59" s="19"/>
      <c r="H59" s="17" t="s">
        <v>229</v>
      </c>
      <c r="I59" s="18"/>
      <c r="J59" s="18"/>
      <c r="K59" s="109"/>
      <c r="L59" s="15"/>
    </row>
    <row r="60" spans="2:12" x14ac:dyDescent="0.25">
      <c r="B60" s="103" t="s">
        <v>225</v>
      </c>
      <c r="C60" s="104"/>
      <c r="D60" s="104"/>
      <c r="E60" s="105"/>
      <c r="H60" s="103" t="s">
        <v>332</v>
      </c>
      <c r="I60" s="104"/>
      <c r="J60" s="104"/>
      <c r="K60" s="110">
        <v>400</v>
      </c>
      <c r="L60" s="108"/>
    </row>
    <row r="61" spans="2:12" x14ac:dyDescent="0.25">
      <c r="B61" s="136" t="s">
        <v>381</v>
      </c>
      <c r="C61" s="106"/>
      <c r="D61" s="106"/>
      <c r="E61" s="107"/>
      <c r="H61" s="166"/>
      <c r="I61" s="106"/>
      <c r="J61" s="106"/>
      <c r="K61" s="111"/>
      <c r="L61" s="44"/>
    </row>
    <row r="66" spans="2:20" ht="12.75" customHeight="1" x14ac:dyDescent="0.25">
      <c r="B66" s="500" t="s">
        <v>435</v>
      </c>
      <c r="C66" s="501"/>
      <c r="D66" s="501"/>
      <c r="E66" s="501"/>
      <c r="F66" s="502"/>
      <c r="H66" s="500" t="s">
        <v>436</v>
      </c>
      <c r="I66" s="501"/>
      <c r="J66" s="501"/>
      <c r="K66" s="501"/>
      <c r="L66" s="502"/>
      <c r="P66" s="439" t="s">
        <v>237</v>
      </c>
      <c r="Q66" s="440"/>
      <c r="R66" s="440"/>
      <c r="S66" s="440"/>
      <c r="T66" s="441"/>
    </row>
    <row r="67" spans="2:20" x14ac:dyDescent="0.25">
      <c r="B67" s="485" t="s">
        <v>437</v>
      </c>
      <c r="C67" s="473"/>
      <c r="D67" s="177"/>
      <c r="E67" s="49" t="s">
        <v>211</v>
      </c>
      <c r="F67" s="178" t="s">
        <v>380</v>
      </c>
      <c r="H67" s="450" t="s">
        <v>438</v>
      </c>
      <c r="I67" s="473"/>
      <c r="J67" s="177"/>
      <c r="K67" s="49" t="s">
        <v>211</v>
      </c>
      <c r="L67" s="178" t="s">
        <v>380</v>
      </c>
      <c r="P67" s="179" t="str">
        <f>IF($W$3=2,B67,IF($W$3=3,H67,""))</f>
        <v/>
      </c>
      <c r="Q67" s="101"/>
      <c r="R67" s="102"/>
      <c r="S67" s="8" t="str">
        <f>IF($W$3=2,E67,IF($W$3=3,K67,""))</f>
        <v/>
      </c>
      <c r="T67" s="7" t="str">
        <f>IF($W$3=2,F67,IF($W$3=3,L67,""))</f>
        <v/>
      </c>
    </row>
    <row r="68" spans="2:20" x14ac:dyDescent="0.25">
      <c r="B68" s="17" t="s">
        <v>229</v>
      </c>
      <c r="C68" s="18"/>
      <c r="D68" s="18"/>
      <c r="E68" s="163" t="s">
        <v>229</v>
      </c>
      <c r="F68" s="19" t="s">
        <v>229</v>
      </c>
      <c r="H68" s="17" t="s">
        <v>229</v>
      </c>
      <c r="I68" s="18"/>
      <c r="J68" s="18"/>
      <c r="K68" s="163"/>
      <c r="L68" s="19"/>
      <c r="P68" s="116"/>
      <c r="Q68" s="18"/>
      <c r="R68" s="18"/>
      <c r="S68" s="109"/>
      <c r="T68" s="15"/>
    </row>
    <row r="69" spans="2:20" x14ac:dyDescent="0.25">
      <c r="B69" s="103" t="s">
        <v>354</v>
      </c>
      <c r="C69" s="104"/>
      <c r="D69" s="104"/>
      <c r="E69" s="110" t="s">
        <v>418</v>
      </c>
      <c r="F69" s="141">
        <v>1</v>
      </c>
      <c r="H69" s="103" t="s">
        <v>439</v>
      </c>
      <c r="I69" s="104"/>
      <c r="J69" s="104"/>
      <c r="K69" s="110" t="s">
        <v>318</v>
      </c>
      <c r="L69" s="141">
        <v>1</v>
      </c>
      <c r="P69" s="121" t="str">
        <f>IF($W$3=2,B69,IF($W$3=3,H69,""))</f>
        <v/>
      </c>
      <c r="Q69" s="122"/>
      <c r="R69" s="122"/>
      <c r="S69" s="124" t="str">
        <f t="shared" ref="S69:T73" si="0">IF($W$3=2,E69,IF($W$3=3,K69,""))</f>
        <v/>
      </c>
      <c r="T69" s="125" t="str">
        <f t="shared" si="0"/>
        <v/>
      </c>
    </row>
    <row r="70" spans="2:20" x14ac:dyDescent="0.25">
      <c r="B70" s="103" t="s">
        <v>260</v>
      </c>
      <c r="C70" s="104"/>
      <c r="D70" s="104"/>
      <c r="E70" s="164" t="s">
        <v>418</v>
      </c>
      <c r="F70" s="141">
        <v>1</v>
      </c>
      <c r="H70" s="135" t="s">
        <v>440</v>
      </c>
      <c r="I70" s="104"/>
      <c r="J70" s="104"/>
      <c r="K70" s="164" t="s">
        <v>441</v>
      </c>
      <c r="L70" s="141">
        <v>0.7</v>
      </c>
      <c r="P70" s="121" t="str">
        <f>IF($W$3=2,B70,IF($W$3=3,H70,""))</f>
        <v/>
      </c>
      <c r="Q70" s="122"/>
      <c r="R70" s="122"/>
      <c r="S70" s="124" t="str">
        <f t="shared" si="0"/>
        <v/>
      </c>
      <c r="T70" s="125" t="str">
        <f t="shared" si="0"/>
        <v/>
      </c>
    </row>
    <row r="71" spans="2:20" x14ac:dyDescent="0.25">
      <c r="B71" s="103" t="s">
        <v>442</v>
      </c>
      <c r="C71" s="104"/>
      <c r="D71" s="104"/>
      <c r="E71" s="164" t="s">
        <v>418</v>
      </c>
      <c r="F71" s="141">
        <v>1</v>
      </c>
      <c r="G71" s="55" t="s">
        <v>229</v>
      </c>
      <c r="H71" s="103" t="s">
        <v>443</v>
      </c>
      <c r="I71" s="104"/>
      <c r="J71" s="104"/>
      <c r="K71" s="164" t="s">
        <v>441</v>
      </c>
      <c r="L71" s="141">
        <v>1</v>
      </c>
      <c r="P71" s="121" t="str">
        <f>IF($W$3=2,B71,IF($W$3=3,H71,""))</f>
        <v/>
      </c>
      <c r="Q71" s="122"/>
      <c r="R71" s="122"/>
      <c r="S71" s="124" t="str">
        <f t="shared" si="0"/>
        <v/>
      </c>
      <c r="T71" s="125" t="str">
        <f t="shared" si="0"/>
        <v/>
      </c>
    </row>
    <row r="72" spans="2:20" x14ac:dyDescent="0.25">
      <c r="B72" s="103" t="s">
        <v>444</v>
      </c>
      <c r="C72" s="104"/>
      <c r="D72" s="104"/>
      <c r="E72" s="164" t="s">
        <v>418</v>
      </c>
      <c r="F72" s="141">
        <v>1</v>
      </c>
      <c r="G72" s="55" t="s">
        <v>229</v>
      </c>
      <c r="H72" s="103" t="s">
        <v>445</v>
      </c>
      <c r="I72" s="104"/>
      <c r="J72" s="104"/>
      <c r="K72" s="164" t="s">
        <v>441</v>
      </c>
      <c r="L72" s="141">
        <v>0.9</v>
      </c>
      <c r="P72" s="121" t="str">
        <f>IF($W$3=2,B72,IF($W$3=3,H72,""))</f>
        <v/>
      </c>
      <c r="Q72" s="122"/>
      <c r="R72" s="122"/>
      <c r="S72" s="124" t="str">
        <f t="shared" si="0"/>
        <v/>
      </c>
      <c r="T72" s="125" t="str">
        <f t="shared" si="0"/>
        <v/>
      </c>
    </row>
    <row r="73" spans="2:20" x14ac:dyDescent="0.25">
      <c r="B73" s="45" t="s">
        <v>229</v>
      </c>
      <c r="C73" s="106"/>
      <c r="D73" s="106"/>
      <c r="E73" s="167" t="s">
        <v>229</v>
      </c>
      <c r="F73" s="152" t="s">
        <v>229</v>
      </c>
      <c r="G73" s="55" t="s">
        <v>229</v>
      </c>
      <c r="H73" s="45" t="s">
        <v>229</v>
      </c>
      <c r="I73" s="106"/>
      <c r="J73" s="106"/>
      <c r="K73" s="167" t="s">
        <v>229</v>
      </c>
      <c r="L73" s="152" t="s">
        <v>229</v>
      </c>
      <c r="P73" s="126" t="str">
        <f>IF($W$3=2,B73,IF($W$3=3,H73,""))</f>
        <v/>
      </c>
      <c r="Q73" s="127"/>
      <c r="R73" s="127"/>
      <c r="S73" s="129" t="str">
        <f t="shared" si="0"/>
        <v/>
      </c>
      <c r="T73" s="130" t="str">
        <f t="shared" si="0"/>
        <v/>
      </c>
    </row>
    <row r="94" spans="15:15" x14ac:dyDescent="0.25">
      <c r="O94" s="80"/>
    </row>
    <row r="95" spans="15:15" x14ac:dyDescent="0.25">
      <c r="O95" s="80"/>
    </row>
    <row r="97" spans="3:4" x14ac:dyDescent="0.25">
      <c r="C97" s="55" t="s">
        <v>229</v>
      </c>
      <c r="D97" s="55" t="s">
        <v>229</v>
      </c>
    </row>
    <row r="126" spans="15:15" x14ac:dyDescent="0.25">
      <c r="O126" s="80"/>
    </row>
    <row r="127" spans="15:15" x14ac:dyDescent="0.25">
      <c r="O127" s="80"/>
    </row>
    <row r="128" spans="15:15" x14ac:dyDescent="0.25">
      <c r="O128" s="80"/>
    </row>
    <row r="129" spans="10:15" x14ac:dyDescent="0.25">
      <c r="O129" s="80"/>
    </row>
    <row r="130" spans="10:15" x14ac:dyDescent="0.25">
      <c r="O130" s="80"/>
    </row>
    <row r="131" spans="10:15" x14ac:dyDescent="0.25">
      <c r="O131" s="80"/>
    </row>
    <row r="132" spans="10:15" x14ac:dyDescent="0.25">
      <c r="O132" s="80"/>
    </row>
    <row r="133" spans="10:15" x14ac:dyDescent="0.25">
      <c r="O133" s="80"/>
    </row>
    <row r="134" spans="10:15" x14ac:dyDescent="0.25">
      <c r="O134" s="80"/>
    </row>
    <row r="135" spans="10:15" x14ac:dyDescent="0.25">
      <c r="J135" s="80"/>
      <c r="K135" s="80"/>
      <c r="L135" s="80"/>
      <c r="M135" s="80"/>
      <c r="N135" s="80"/>
      <c r="O135" s="80"/>
    </row>
    <row r="136" spans="10:15" x14ac:dyDescent="0.25">
      <c r="J136" s="80"/>
      <c r="K136" s="80"/>
      <c r="L136" s="80"/>
      <c r="M136" s="80"/>
      <c r="N136" s="80"/>
      <c r="O136" s="80"/>
    </row>
    <row r="137" spans="10:15" x14ac:dyDescent="0.25">
      <c r="J137" s="80"/>
      <c r="K137" s="80"/>
      <c r="L137" s="80"/>
      <c r="M137" s="80"/>
      <c r="N137" s="80"/>
      <c r="O137" s="80"/>
    </row>
    <row r="138" spans="10:15" x14ac:dyDescent="0.25">
      <c r="J138" s="80"/>
      <c r="K138" s="80"/>
      <c r="L138" s="80"/>
      <c r="M138" s="80"/>
      <c r="N138" s="80"/>
      <c r="O138" s="80"/>
    </row>
    <row r="139" spans="10:15" x14ac:dyDescent="0.25">
      <c r="J139" s="80"/>
      <c r="K139" s="80"/>
      <c r="L139" s="80"/>
      <c r="M139" s="80"/>
      <c r="N139" s="80"/>
      <c r="O139" s="80"/>
    </row>
    <row r="140" spans="10:15" x14ac:dyDescent="0.25">
      <c r="J140" s="80"/>
      <c r="K140" s="80"/>
      <c r="L140" s="80"/>
      <c r="M140" s="80"/>
      <c r="N140" s="80"/>
      <c r="O140" s="80"/>
    </row>
    <row r="141" spans="10:15" x14ac:dyDescent="0.25">
      <c r="J141" s="80"/>
      <c r="K141" s="80"/>
      <c r="L141" s="80"/>
      <c r="M141" s="80"/>
      <c r="N141" s="80"/>
      <c r="O141" s="80"/>
    </row>
    <row r="142" spans="10:15" x14ac:dyDescent="0.25">
      <c r="J142" s="80"/>
      <c r="K142" s="80"/>
      <c r="L142" s="80"/>
      <c r="M142" s="80"/>
      <c r="N142" s="80"/>
      <c r="O142" s="80"/>
    </row>
    <row r="143" spans="10:15" x14ac:dyDescent="0.25">
      <c r="J143" s="80"/>
      <c r="K143" s="80"/>
      <c r="L143" s="80"/>
      <c r="M143" s="80"/>
      <c r="N143" s="80"/>
      <c r="O143" s="80"/>
    </row>
    <row r="144" spans="10:15" x14ac:dyDescent="0.25">
      <c r="J144" s="80"/>
      <c r="K144" s="80"/>
      <c r="L144" s="80"/>
      <c r="M144" s="80"/>
      <c r="N144" s="80"/>
      <c r="O144" s="80"/>
    </row>
    <row r="145" spans="10:15" x14ac:dyDescent="0.25">
      <c r="J145" s="80"/>
      <c r="K145" s="80"/>
      <c r="L145" s="80"/>
      <c r="M145" s="80"/>
      <c r="N145" s="80"/>
      <c r="O145" s="80"/>
    </row>
    <row r="146" spans="10:15" x14ac:dyDescent="0.25">
      <c r="J146" s="80"/>
      <c r="K146" s="80"/>
      <c r="L146" s="80"/>
      <c r="M146" s="80"/>
      <c r="N146" s="80"/>
      <c r="O146" s="80"/>
    </row>
    <row r="147" spans="10:15" x14ac:dyDescent="0.25">
      <c r="J147" s="80"/>
      <c r="K147" s="80"/>
      <c r="L147" s="80"/>
      <c r="M147" s="80"/>
      <c r="N147" s="80"/>
      <c r="O147" s="80"/>
    </row>
    <row r="148" spans="10:15" x14ac:dyDescent="0.25">
      <c r="J148" s="80"/>
      <c r="K148" s="80"/>
      <c r="L148" s="80"/>
      <c r="M148" s="80"/>
      <c r="N148" s="80"/>
      <c r="O148" s="80"/>
    </row>
    <row r="149" spans="10:15" x14ac:dyDescent="0.25">
      <c r="J149" s="80"/>
      <c r="K149" s="80"/>
      <c r="L149" s="80"/>
      <c r="M149" s="80"/>
      <c r="N149" s="80"/>
      <c r="O149" s="80"/>
    </row>
    <row r="150" spans="10:15" x14ac:dyDescent="0.25">
      <c r="J150" s="80"/>
      <c r="K150" s="80"/>
      <c r="L150" s="80"/>
      <c r="M150" s="80"/>
      <c r="N150" s="80"/>
      <c r="O150" s="80"/>
    </row>
    <row r="151" spans="10:15" x14ac:dyDescent="0.25">
      <c r="J151" s="80"/>
      <c r="K151" s="80"/>
      <c r="L151" s="80"/>
      <c r="M151" s="80"/>
      <c r="N151" s="80"/>
      <c r="O151" s="80"/>
    </row>
    <row r="152" spans="10:15" x14ac:dyDescent="0.25">
      <c r="J152" s="80"/>
      <c r="K152" s="80"/>
      <c r="L152" s="80"/>
      <c r="M152" s="80"/>
      <c r="N152" s="80"/>
      <c r="O152" s="80"/>
    </row>
    <row r="153" spans="10:15" x14ac:dyDescent="0.25">
      <c r="J153" s="80"/>
      <c r="K153" s="80"/>
      <c r="L153" s="80"/>
      <c r="M153" s="80"/>
      <c r="N153" s="80"/>
      <c r="O153" s="80"/>
    </row>
    <row r="154" spans="10:15" x14ac:dyDescent="0.25">
      <c r="J154" s="80"/>
      <c r="K154" s="80"/>
      <c r="L154" s="80"/>
      <c r="M154" s="80"/>
      <c r="N154" s="80"/>
      <c r="O154" s="80"/>
    </row>
    <row r="155" spans="10:15" x14ac:dyDescent="0.25">
      <c r="J155" s="80"/>
      <c r="K155" s="80"/>
      <c r="L155" s="80"/>
      <c r="M155" s="80"/>
      <c r="N155" s="80"/>
      <c r="O155" s="80"/>
    </row>
    <row r="156" spans="10:15" x14ac:dyDescent="0.25">
      <c r="J156" s="80"/>
      <c r="K156" s="80"/>
      <c r="L156" s="80"/>
      <c r="M156" s="80"/>
      <c r="N156" s="80"/>
      <c r="O156" s="80"/>
    </row>
  </sheetData>
  <sheetProtection password="CDF4" sheet="1" objects="1" scenarios="1"/>
  <mergeCells count="23">
    <mergeCell ref="E14:G14"/>
    <mergeCell ref="P66:T66"/>
    <mergeCell ref="H57:L57"/>
    <mergeCell ref="A1:I1"/>
    <mergeCell ref="B58:E58"/>
    <mergeCell ref="H58:J58"/>
    <mergeCell ref="B6:D6"/>
    <mergeCell ref="E6:G6"/>
    <mergeCell ref="E7:G7"/>
    <mergeCell ref="E8:G8"/>
    <mergeCell ref="E20:G20"/>
    <mergeCell ref="E9:G9"/>
    <mergeCell ref="H20:H21"/>
    <mergeCell ref="I20:J20"/>
    <mergeCell ref="B13:D13"/>
    <mergeCell ref="E13:G13"/>
    <mergeCell ref="B20:D21"/>
    <mergeCell ref="B67:C67"/>
    <mergeCell ref="H67:I67"/>
    <mergeCell ref="E15:G15"/>
    <mergeCell ref="E16:G16"/>
    <mergeCell ref="B66:F66"/>
    <mergeCell ref="H66:L66"/>
  </mergeCells>
  <phoneticPr fontId="4" type="noConversion"/>
  <pageMargins left="0.14000000000000001" right="3.937007874015748E-2" top="0.95" bottom="0.98425196850393704"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24" r:id="rId4" name="Drop Down 36">
              <controlPr defaultSize="0" autoLine="0" autoPict="0">
                <anchor moveWithCells="1">
                  <from>
                    <xdr:col>3</xdr:col>
                    <xdr:colOff>0</xdr:colOff>
                    <xdr:row>2</xdr:row>
                    <xdr:rowOff>0</xdr:rowOff>
                  </from>
                  <to>
                    <xdr:col>6</xdr:col>
                    <xdr:colOff>327660</xdr:colOff>
                    <xdr:row>2</xdr:row>
                    <xdr:rowOff>175260</xdr:rowOff>
                  </to>
                </anchor>
              </controlPr>
            </control>
          </mc:Choice>
        </mc:AlternateContent>
        <mc:AlternateContent xmlns:mc="http://schemas.openxmlformats.org/markup-compatibility/2006">
          <mc:Choice Requires="x14">
            <control shapeId="12325" r:id="rId5" name="Drop Down 37">
              <controlPr defaultSize="0" autoLine="0" autoPict="0">
                <anchor moveWithCells="1">
                  <from>
                    <xdr:col>1</xdr:col>
                    <xdr:colOff>0</xdr:colOff>
                    <xdr:row>6</xdr:row>
                    <xdr:rowOff>7620</xdr:rowOff>
                  </from>
                  <to>
                    <xdr:col>4</xdr:col>
                    <xdr:colOff>22860</xdr:colOff>
                    <xdr:row>7</xdr:row>
                    <xdr:rowOff>7620</xdr:rowOff>
                  </to>
                </anchor>
              </controlPr>
            </control>
          </mc:Choice>
        </mc:AlternateContent>
        <mc:AlternateContent xmlns:mc="http://schemas.openxmlformats.org/markup-compatibility/2006">
          <mc:Choice Requires="x14">
            <control shapeId="12326" r:id="rId6" name="Drop Down 38">
              <controlPr defaultSize="0" autoLine="0" autoPict="0">
                <anchor moveWithCells="1">
                  <from>
                    <xdr:col>1</xdr:col>
                    <xdr:colOff>0</xdr:colOff>
                    <xdr:row>7</xdr:row>
                    <xdr:rowOff>0</xdr:rowOff>
                  </from>
                  <to>
                    <xdr:col>4</xdr:col>
                    <xdr:colOff>7620</xdr:colOff>
                    <xdr:row>8</xdr:row>
                    <xdr:rowOff>0</xdr:rowOff>
                  </to>
                </anchor>
              </controlPr>
            </control>
          </mc:Choice>
        </mc:AlternateContent>
        <mc:AlternateContent xmlns:mc="http://schemas.openxmlformats.org/markup-compatibility/2006">
          <mc:Choice Requires="x14">
            <control shapeId="12327" r:id="rId7" name="Drop Down 39">
              <controlPr defaultSize="0" autoLine="0" autoPict="0">
                <anchor moveWithCells="1">
                  <from>
                    <xdr:col>0</xdr:col>
                    <xdr:colOff>335280</xdr:colOff>
                    <xdr:row>7</xdr:row>
                    <xdr:rowOff>190500</xdr:rowOff>
                  </from>
                  <to>
                    <xdr:col>4</xdr:col>
                    <xdr:colOff>7620</xdr:colOff>
                    <xdr:row>8</xdr:row>
                    <xdr:rowOff>190500</xdr:rowOff>
                  </to>
                </anchor>
              </controlPr>
            </control>
          </mc:Choice>
        </mc:AlternateContent>
        <mc:AlternateContent xmlns:mc="http://schemas.openxmlformats.org/markup-compatibility/2006">
          <mc:Choice Requires="x14">
            <control shapeId="12328" r:id="rId8" name="Drop Down 40">
              <controlPr defaultSize="0" autoLine="0" autoPict="0">
                <anchor moveWithCells="1">
                  <from>
                    <xdr:col>1</xdr:col>
                    <xdr:colOff>0</xdr:colOff>
                    <xdr:row>13</xdr:row>
                    <xdr:rowOff>7620</xdr:rowOff>
                  </from>
                  <to>
                    <xdr:col>4</xdr:col>
                    <xdr:colOff>22860</xdr:colOff>
                    <xdr:row>14</xdr:row>
                    <xdr:rowOff>22860</xdr:rowOff>
                  </to>
                </anchor>
              </controlPr>
            </control>
          </mc:Choice>
        </mc:AlternateContent>
        <mc:AlternateContent xmlns:mc="http://schemas.openxmlformats.org/markup-compatibility/2006">
          <mc:Choice Requires="x14">
            <control shapeId="12329" r:id="rId9" name="Drop Down 41">
              <controlPr defaultSize="0" autoLine="0" autoPict="0">
                <anchor moveWithCells="1">
                  <from>
                    <xdr:col>1</xdr:col>
                    <xdr:colOff>0</xdr:colOff>
                    <xdr:row>14</xdr:row>
                    <xdr:rowOff>0</xdr:rowOff>
                  </from>
                  <to>
                    <xdr:col>4</xdr:col>
                    <xdr:colOff>7620</xdr:colOff>
                    <xdr:row>15</xdr:row>
                    <xdr:rowOff>7620</xdr:rowOff>
                  </to>
                </anchor>
              </controlPr>
            </control>
          </mc:Choice>
        </mc:AlternateContent>
        <mc:AlternateContent xmlns:mc="http://schemas.openxmlformats.org/markup-compatibility/2006">
          <mc:Choice Requires="x14">
            <control shapeId="12330" r:id="rId10" name="Drop Down 42">
              <controlPr defaultSize="0" autoLine="0" autoPict="0">
                <anchor moveWithCells="1">
                  <from>
                    <xdr:col>0</xdr:col>
                    <xdr:colOff>335280</xdr:colOff>
                    <xdr:row>15</xdr:row>
                    <xdr:rowOff>0</xdr:rowOff>
                  </from>
                  <to>
                    <xdr:col>4</xdr:col>
                    <xdr:colOff>7620</xdr:colOff>
                    <xdr:row>16</xdr:row>
                    <xdr:rowOff>7620</xdr:rowOff>
                  </to>
                </anchor>
              </controlPr>
            </control>
          </mc:Choice>
        </mc:AlternateContent>
        <mc:AlternateContent xmlns:mc="http://schemas.openxmlformats.org/markup-compatibility/2006">
          <mc:Choice Requires="x14">
            <control shapeId="12331" r:id="rId11" name="Drop Down 43">
              <controlPr defaultSize="0" autoLine="0" autoPict="0">
                <anchor moveWithCells="1">
                  <from>
                    <xdr:col>1</xdr:col>
                    <xdr:colOff>7620</xdr:colOff>
                    <xdr:row>20</xdr:row>
                    <xdr:rowOff>152400</xdr:rowOff>
                  </from>
                  <to>
                    <xdr:col>4</xdr:col>
                    <xdr:colOff>30480</xdr:colOff>
                    <xdr:row>22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286"/>
  <sheetViews>
    <sheetView zoomScale="75" workbookViewId="0">
      <selection activeCell="F268" sqref="F268"/>
    </sheetView>
  </sheetViews>
  <sheetFormatPr defaultColWidth="9.109375" defaultRowHeight="13.2" x14ac:dyDescent="0.25"/>
  <cols>
    <col min="1" max="1" width="4.33203125" style="55" customWidth="1"/>
    <col min="2" max="2" width="16.5546875" style="55" customWidth="1"/>
    <col min="3" max="3" width="13.88671875" style="55" customWidth="1"/>
    <col min="4" max="4" width="10.6640625" style="55" customWidth="1"/>
    <col min="5" max="5" width="13.6640625" style="55" customWidth="1"/>
    <col min="6" max="6" width="13.44140625" style="55" customWidth="1"/>
    <col min="7" max="7" width="12.5546875" style="55" customWidth="1"/>
    <col min="8" max="8" width="12.109375" style="55" customWidth="1"/>
    <col min="9" max="9" width="10.88671875" style="55" customWidth="1"/>
    <col min="10" max="10" width="12.109375" style="55" customWidth="1"/>
    <col min="11" max="11" width="10.33203125" style="55" customWidth="1"/>
    <col min="12" max="12" width="11.33203125" style="55" customWidth="1"/>
    <col min="13" max="13" width="10.33203125" style="55" customWidth="1"/>
    <col min="14" max="14" width="11.6640625" style="55" customWidth="1"/>
    <col min="15" max="15" width="12" style="55" customWidth="1"/>
    <col min="16" max="16" width="10.88671875" style="55" customWidth="1"/>
    <col min="17" max="17" width="10.33203125" style="55" bestFit="1" customWidth="1"/>
    <col min="18" max="18" width="9.44140625" style="55" bestFit="1" customWidth="1"/>
    <col min="19" max="20" width="10.33203125" style="55" bestFit="1" customWidth="1"/>
    <col min="21" max="21" width="11.109375" style="55" customWidth="1"/>
    <col min="22" max="25" width="9.109375" style="55"/>
    <col min="26" max="26" width="0" style="55" hidden="1" customWidth="1"/>
    <col min="27" max="16384" width="9.109375" style="55"/>
  </cols>
  <sheetData>
    <row r="1" spans="1:26" ht="15.75" customHeight="1" x14ac:dyDescent="0.25">
      <c r="A1" s="289" t="s">
        <v>525</v>
      </c>
      <c r="B1" s="197"/>
      <c r="C1" s="197"/>
      <c r="D1" s="197"/>
      <c r="E1" s="197"/>
      <c r="F1" s="197"/>
      <c r="G1" s="197"/>
      <c r="H1" s="197"/>
      <c r="I1" s="197"/>
      <c r="J1" s="197"/>
      <c r="K1" s="197"/>
      <c r="L1" s="197"/>
      <c r="M1" s="197"/>
      <c r="N1" s="197"/>
      <c r="Q1" s="59"/>
      <c r="R1" s="59"/>
      <c r="S1" s="59"/>
      <c r="T1" s="59"/>
      <c r="U1" s="59"/>
      <c r="V1" s="59"/>
      <c r="W1" s="59"/>
      <c r="X1" s="59"/>
    </row>
    <row r="2" spans="1:26" ht="15" customHeight="1" x14ac:dyDescent="0.25">
      <c r="A2" s="184"/>
      <c r="B2" s="184"/>
      <c r="C2" s="184"/>
      <c r="D2" s="184"/>
      <c r="E2" s="184"/>
      <c r="F2" s="184"/>
      <c r="G2" s="184"/>
      <c r="H2" s="184"/>
      <c r="I2" s="184"/>
      <c r="J2" s="184"/>
      <c r="K2" s="184"/>
      <c r="L2" s="184"/>
      <c r="M2" s="184"/>
      <c r="N2" s="184"/>
      <c r="P2" s="59"/>
      <c r="Q2" s="59"/>
      <c r="R2" s="59"/>
      <c r="S2" s="59"/>
      <c r="T2" s="59"/>
      <c r="U2" s="59"/>
      <c r="V2" s="59"/>
      <c r="W2" s="59"/>
      <c r="X2" s="59"/>
    </row>
    <row r="3" spans="1:26" ht="15" customHeight="1" x14ac:dyDescent="0.25">
      <c r="A3" s="184"/>
      <c r="B3" s="184"/>
      <c r="C3" s="184"/>
      <c r="D3" s="184"/>
      <c r="E3" s="184"/>
      <c r="F3" s="184"/>
      <c r="G3" s="184"/>
      <c r="H3" s="184"/>
      <c r="I3" s="184"/>
      <c r="J3" s="184"/>
      <c r="K3" s="184"/>
      <c r="L3" s="184"/>
      <c r="M3" s="184"/>
      <c r="N3" s="184"/>
      <c r="P3" s="59"/>
      <c r="Q3" s="59"/>
      <c r="R3" s="59"/>
      <c r="S3" s="59"/>
      <c r="T3" s="59"/>
      <c r="U3" s="59"/>
      <c r="V3" s="59"/>
      <c r="W3" s="59"/>
      <c r="X3" s="59"/>
    </row>
    <row r="4" spans="1:26" ht="15" customHeight="1" x14ac:dyDescent="0.25">
      <c r="A4" s="184"/>
      <c r="B4" s="184"/>
      <c r="C4" s="184"/>
      <c r="D4" s="184"/>
      <c r="E4" s="184"/>
      <c r="F4" s="184"/>
      <c r="G4" s="184"/>
      <c r="H4" s="184"/>
      <c r="I4" s="184"/>
      <c r="J4" s="184"/>
      <c r="K4" s="184"/>
      <c r="L4" s="184"/>
      <c r="M4" s="184"/>
      <c r="N4" s="184"/>
      <c r="P4" s="59"/>
      <c r="Q4" s="59"/>
      <c r="R4" s="59"/>
      <c r="S4" s="59"/>
      <c r="T4" s="59"/>
      <c r="U4" s="59"/>
      <c r="V4" s="59"/>
      <c r="W4" s="59"/>
      <c r="X4" s="59"/>
    </row>
    <row r="5" spans="1:26" ht="15" customHeight="1" x14ac:dyDescent="0.25">
      <c r="A5" s="184"/>
      <c r="B5" s="184"/>
      <c r="C5" s="512" t="str">
        <f>IF(AND(OR(F12=$C$285,F13=$C$285,F14=$C$285,F15=$C$285,F16=$C$285),NOT(OR(F12=$C$286,F13=$C$286,F14=$C$286,F15=$C$286,F16=$C$286))),$C$282,IF(AND(NOT(OR(F12=$C$285,F13=$C$285,F14=$C$285,F15=$C$285,F16=$C$285)),OR(F12=$C$286,F13=$C$286,F14=$C$286,F15=$C$286,F16=$C$286)),$C$282,""))</f>
        <v/>
      </c>
      <c r="D5" s="512"/>
      <c r="E5" s="512"/>
      <c r="F5" s="512"/>
      <c r="G5" s="512"/>
      <c r="H5" s="512"/>
      <c r="I5" s="512"/>
      <c r="J5" s="512"/>
      <c r="K5" s="512"/>
      <c r="L5" s="512"/>
      <c r="M5" s="512"/>
      <c r="N5" s="512"/>
      <c r="O5" s="512"/>
      <c r="P5" s="512"/>
      <c r="Q5" s="59"/>
      <c r="R5" s="59"/>
      <c r="S5" s="59"/>
      <c r="T5" s="59"/>
      <c r="U5" s="59"/>
      <c r="V5" s="59"/>
      <c r="W5" s="59"/>
      <c r="X5" s="59"/>
    </row>
    <row r="6" spans="1:26" ht="15.75" customHeight="1" x14ac:dyDescent="0.25">
      <c r="C6" s="512"/>
      <c r="D6" s="512"/>
      <c r="E6" s="512"/>
      <c r="F6" s="512"/>
      <c r="G6" s="512"/>
      <c r="H6" s="512"/>
      <c r="I6" s="512"/>
      <c r="J6" s="512"/>
      <c r="K6" s="512"/>
      <c r="L6" s="512"/>
      <c r="M6" s="512"/>
      <c r="N6" s="512"/>
      <c r="O6" s="512"/>
      <c r="P6" s="512"/>
    </row>
    <row r="7" spans="1:26" ht="15.75" customHeight="1" x14ac:dyDescent="0.25">
      <c r="A7" s="79" t="s">
        <v>238</v>
      </c>
      <c r="B7" s="81" t="s">
        <v>76</v>
      </c>
      <c r="C7" s="512"/>
      <c r="D7" s="512"/>
      <c r="E7" s="512"/>
      <c r="F7" s="512"/>
      <c r="G7" s="512"/>
      <c r="H7" s="512"/>
      <c r="I7" s="512"/>
      <c r="J7" s="512"/>
      <c r="K7" s="512"/>
      <c r="L7" s="512"/>
      <c r="M7" s="512"/>
      <c r="N7" s="512"/>
      <c r="O7" s="512"/>
      <c r="P7" s="512"/>
    </row>
    <row r="8" spans="1:26" ht="15.75" customHeight="1" x14ac:dyDescent="0.25">
      <c r="A8" s="79" t="s">
        <v>526</v>
      </c>
      <c r="B8" s="81" t="s">
        <v>528</v>
      </c>
      <c r="C8" s="184"/>
      <c r="D8" s="184"/>
      <c r="E8" s="184"/>
      <c r="F8" s="184"/>
      <c r="G8" s="184"/>
      <c r="H8" s="184"/>
      <c r="I8" s="184"/>
      <c r="J8" s="184"/>
      <c r="K8" s="184"/>
      <c r="L8" s="184"/>
      <c r="M8" s="184"/>
      <c r="N8" s="184"/>
      <c r="O8" s="184"/>
      <c r="P8" s="184"/>
    </row>
    <row r="9" spans="1:26" ht="15.75" customHeight="1" x14ac:dyDescent="0.25">
      <c r="A9" s="79"/>
      <c r="B9" s="185" t="s">
        <v>529</v>
      </c>
    </row>
    <row r="10" spans="1:26" ht="26.25" customHeight="1" x14ac:dyDescent="0.25">
      <c r="A10" s="79"/>
      <c r="B10" s="503" t="str">
        <f>+B121</f>
        <v>Planing scheme definition (QPP definition)</v>
      </c>
      <c r="C10" s="504"/>
      <c r="D10" s="504"/>
      <c r="E10" s="505"/>
      <c r="F10" s="503" t="s">
        <v>77</v>
      </c>
      <c r="G10" s="504"/>
      <c r="H10" s="505"/>
      <c r="I10" s="509" t="s">
        <v>146</v>
      </c>
      <c r="J10" s="510"/>
      <c r="K10" s="510"/>
      <c r="L10" s="511"/>
      <c r="M10" s="509" t="s">
        <v>74</v>
      </c>
      <c r="N10" s="510"/>
      <c r="O10" s="510"/>
      <c r="P10" s="511"/>
    </row>
    <row r="11" spans="1:26" ht="42" customHeight="1" x14ac:dyDescent="0.25">
      <c r="A11" s="79"/>
      <c r="B11" s="506"/>
      <c r="C11" s="507"/>
      <c r="D11" s="507"/>
      <c r="E11" s="508"/>
      <c r="F11" s="513"/>
      <c r="G11" s="514"/>
      <c r="H11" s="515"/>
      <c r="I11" s="290" t="s">
        <v>228</v>
      </c>
      <c r="J11" s="290" t="s">
        <v>227</v>
      </c>
      <c r="K11" s="290" t="s">
        <v>78</v>
      </c>
      <c r="L11" s="290" t="s">
        <v>333</v>
      </c>
      <c r="M11" s="290" t="s">
        <v>79</v>
      </c>
      <c r="N11" s="290" t="s">
        <v>532</v>
      </c>
      <c r="O11" s="290" t="s">
        <v>531</v>
      </c>
      <c r="P11" s="290" t="s">
        <v>333</v>
      </c>
    </row>
    <row r="12" spans="1:26" ht="15.75" customHeight="1" x14ac:dyDescent="0.25">
      <c r="A12" s="79"/>
      <c r="C12" s="229"/>
      <c r="D12" s="229"/>
      <c r="E12" s="230"/>
      <c r="F12" s="201">
        <f>+INDEX($I$122:$I$197,$Z12)</f>
        <v>0</v>
      </c>
      <c r="G12" s="291"/>
      <c r="H12" s="13"/>
      <c r="I12" s="199" t="str">
        <f>+IF(Z12=1,"",VLOOKUP($F12,$B$238:$H$252,COLUMN($D$237)-COLUMN($A$236)))</f>
        <v/>
      </c>
      <c r="J12" s="205"/>
      <c r="K12" s="202" t="str">
        <f>+IF(Z12=1,"",VLOOKUP($F12,$B$238:$H$252,(COLUMN($F$237)-COLUMN($A$236))))</f>
        <v/>
      </c>
      <c r="L12" s="202" t="str">
        <f>+IF(OR(Z12=1,K12="TBA"),"",K12*J12)</f>
        <v/>
      </c>
      <c r="M12" s="14" t="str">
        <f>+IF(Z12=1,"",VLOOKUP($F12,$B$238:$H$252,(COLUMN($G$237)-COLUMN($A$237))))</f>
        <v/>
      </c>
      <c r="N12" s="205"/>
      <c r="O12" s="202" t="str">
        <f>+IF(Z12=1,"",VLOOKUP($F12,$B$238:$I$252,(COLUMN($I$237)-COLUMN($A$236))))</f>
        <v/>
      </c>
      <c r="P12" s="202" t="str">
        <f>+IF(OR(Z12=1,O12="TBA"),"",O12*N12)</f>
        <v/>
      </c>
      <c r="V12" s="55" t="str">
        <f>+IF(F12=B111,"Transport charge only applies to High Impact Rural uses","")</f>
        <v/>
      </c>
      <c r="Z12" s="82">
        <v>1</v>
      </c>
    </row>
    <row r="13" spans="1:26" ht="15.75" customHeight="1" x14ac:dyDescent="0.25">
      <c r="A13" s="79"/>
      <c r="C13" s="229"/>
      <c r="D13" s="229"/>
      <c r="E13" s="229"/>
      <c r="F13" s="201">
        <f>+INDEX($I$122:$I$197,$Z13)</f>
        <v>0</v>
      </c>
      <c r="G13" s="291"/>
      <c r="H13" s="13"/>
      <c r="I13" s="199" t="str">
        <f>+IF(Z13=1,"",VLOOKUP($F13,$B$238:$H$252,COLUMN($D$237)-COLUMN($A$236)))</f>
        <v/>
      </c>
      <c r="J13" s="205"/>
      <c r="K13" s="202" t="str">
        <f>+IF(Z13=1,"",VLOOKUP($F13,$B$238:$H$252,(COLUMN($F$237)-COLUMN($A$236))))</f>
        <v/>
      </c>
      <c r="L13" s="202" t="str">
        <f>+IF(OR(Z13=1,K13="TBA"),"",K13*J13)</f>
        <v/>
      </c>
      <c r="M13" s="14" t="str">
        <f>+IF(Z13=1,"",VLOOKUP($F13,$B$238:$H$252,(COLUMN($G$237)-COLUMN($A$237))))</f>
        <v/>
      </c>
      <c r="N13" s="205"/>
      <c r="O13" s="202" t="str">
        <f>+IF(Z13=1,"",VLOOKUP($F13,$B$238:$I$252,(COLUMN($I$237)-COLUMN($A$236))))</f>
        <v/>
      </c>
      <c r="P13" s="202" t="str">
        <f>+IF(OR(Z13=1,O13="TBA"),"",O13*N13)</f>
        <v/>
      </c>
      <c r="Z13" s="82">
        <v>1</v>
      </c>
    </row>
    <row r="14" spans="1:26" ht="15.75" customHeight="1" x14ac:dyDescent="0.25">
      <c r="A14" s="79"/>
      <c r="C14" s="229"/>
      <c r="D14" s="229"/>
      <c r="E14" s="229"/>
      <c r="F14" s="201">
        <f>+INDEX($I$122:$I$197,$Z14)</f>
        <v>0</v>
      </c>
      <c r="G14" s="291"/>
      <c r="H14" s="13"/>
      <c r="I14" s="199" t="str">
        <f>+IF(Z14=1,"",VLOOKUP($F14,$B$238:$H$252,COLUMN($D$237)-COLUMN($A$236)))</f>
        <v/>
      </c>
      <c r="J14" s="205"/>
      <c r="K14" s="202" t="str">
        <f>+IF(Z14=1,"",VLOOKUP($F14,$B$238:$H$252,(COLUMN($F$237)-COLUMN($A$236))))</f>
        <v/>
      </c>
      <c r="L14" s="202" t="str">
        <f>+IF(OR(Z14=1,K14="TBA"),"",K14*J14)</f>
        <v/>
      </c>
      <c r="M14" s="14" t="str">
        <f>+IF(Z14=1,"",VLOOKUP($F14,$B$238:$H$252,(COLUMN($G$237)-COLUMN($A$237))))</f>
        <v/>
      </c>
      <c r="N14" s="205"/>
      <c r="O14" s="202" t="str">
        <f>+IF(Z14=1,"",VLOOKUP($F14,$B$238:$I$252,(COLUMN($I$237)-COLUMN($A$236))))</f>
        <v/>
      </c>
      <c r="P14" s="202" t="str">
        <f>+IF(OR(Z14=1,O14="TBA"),"",O14*N14)</f>
        <v/>
      </c>
      <c r="Z14" s="82">
        <v>1</v>
      </c>
    </row>
    <row r="15" spans="1:26" ht="15.75" customHeight="1" x14ac:dyDescent="0.25">
      <c r="A15" s="79"/>
      <c r="C15" s="229"/>
      <c r="D15" s="229"/>
      <c r="E15" s="229"/>
      <c r="F15" s="201">
        <f>+INDEX($I$122:$I$197,$Z15)</f>
        <v>0</v>
      </c>
      <c r="G15" s="291"/>
      <c r="H15" s="13"/>
      <c r="I15" s="199" t="str">
        <f>+IF(Z15=1,"",VLOOKUP($F15,$B$238:$H$252,COLUMN($D$237)-COLUMN($A$236)))</f>
        <v/>
      </c>
      <c r="J15" s="205"/>
      <c r="K15" s="202" t="str">
        <f>+IF(Z15=1,"",VLOOKUP($F15,$B$238:$H$252,(COLUMN($F$237)-COLUMN($A$236))))</f>
        <v/>
      </c>
      <c r="L15" s="202" t="str">
        <f>+IF(OR(Z15=1,K15="TBA"),"",K15*J15)</f>
        <v/>
      </c>
      <c r="M15" s="14" t="str">
        <f>+IF(Z15=1,"",VLOOKUP($F15,$B$238:$H$252,(COLUMN($G$237)-COLUMN($A$237))))</f>
        <v/>
      </c>
      <c r="N15" s="205"/>
      <c r="O15" s="202" t="str">
        <f>+IF(Z15=1,"",VLOOKUP($F15,$B$238:$I$252,(COLUMN($I$237)-COLUMN($A$236))))</f>
        <v/>
      </c>
      <c r="P15" s="202" t="str">
        <f>+IF(OR(Z15=1,O15="TBA"),"",O15*N15)</f>
        <v/>
      </c>
      <c r="Z15" s="82">
        <v>1</v>
      </c>
    </row>
    <row r="16" spans="1:26" ht="15.75" customHeight="1" x14ac:dyDescent="0.25">
      <c r="A16" s="79"/>
      <c r="C16" s="231"/>
      <c r="D16" s="231"/>
      <c r="E16" s="231"/>
      <c r="F16" s="201">
        <f>+INDEX($I$122:$I$197,$Z16)</f>
        <v>0</v>
      </c>
      <c r="G16" s="291"/>
      <c r="H16" s="13"/>
      <c r="I16" s="199" t="str">
        <f>+IF(Z16=1,"",VLOOKUP($F16,$B$238:$H$252,COLUMN($D$237)-COLUMN($A$236)))</f>
        <v/>
      </c>
      <c r="J16" s="205"/>
      <c r="K16" s="202" t="str">
        <f>+IF(Z16=1,"",VLOOKUP($F16,$B$238:$H$252,(COLUMN($F$237)-COLUMN($A$236))))</f>
        <v/>
      </c>
      <c r="L16" s="202" t="str">
        <f>+IF(OR(Z16=1,K16="TBA"),"",K16*J16)</f>
        <v/>
      </c>
      <c r="M16" s="14" t="str">
        <f>+IF(Z16=1,"",VLOOKUP($F16,$B$238:$H$252,(COLUMN($G$237)-COLUMN($A$237))))</f>
        <v/>
      </c>
      <c r="N16" s="205"/>
      <c r="O16" s="202" t="str">
        <f>+IF(Z16=1,"",VLOOKUP($F16,$B$238:$I$252,(COLUMN($I$237)-COLUMN($A$236))))</f>
        <v/>
      </c>
      <c r="P16" s="202" t="str">
        <f>+IF(OR(Z16=1,O16="TBA"),"",O16*N16)</f>
        <v/>
      </c>
      <c r="Z16" s="82">
        <v>1</v>
      </c>
    </row>
    <row r="17" spans="1:26" ht="15.75" customHeight="1" x14ac:dyDescent="0.25">
      <c r="A17" s="79"/>
      <c r="B17" s="206"/>
      <c r="C17" s="207"/>
      <c r="D17" s="207"/>
      <c r="E17" s="208"/>
      <c r="F17" s="209"/>
      <c r="G17" s="207"/>
      <c r="H17" s="210"/>
      <c r="I17" s="211"/>
      <c r="J17" s="205"/>
      <c r="K17" s="212"/>
      <c r="L17" s="202">
        <f>+IF(Z17=1,"",K17*J17)</f>
        <v>0</v>
      </c>
      <c r="M17" s="211"/>
      <c r="N17" s="205"/>
      <c r="O17" s="213"/>
      <c r="P17" s="202">
        <f>+IF(OR(AD17=1,O17="TBA"),"",O17*N17)</f>
        <v>0</v>
      </c>
    </row>
    <row r="18" spans="1:26" ht="15.75" customHeight="1" x14ac:dyDescent="0.25">
      <c r="A18" s="79"/>
      <c r="B18" s="84" t="s">
        <v>80</v>
      </c>
      <c r="L18" s="309">
        <f>SUM(L12:L17)</f>
        <v>0</v>
      </c>
      <c r="P18" s="309">
        <f>SUM(P12:P17)</f>
        <v>0</v>
      </c>
    </row>
    <row r="19" spans="1:26" ht="15.75" customHeight="1" x14ac:dyDescent="0.25">
      <c r="A19" s="79"/>
      <c r="B19" s="84"/>
    </row>
    <row r="20" spans="1:26" ht="15.75" customHeight="1" x14ac:dyDescent="0.25">
      <c r="A20" s="79"/>
    </row>
    <row r="21" spans="1:26" ht="15.75" customHeight="1" x14ac:dyDescent="0.25">
      <c r="A21" s="79" t="s">
        <v>527</v>
      </c>
      <c r="B21" s="81" t="s">
        <v>533</v>
      </c>
    </row>
    <row r="22" spans="1:26" ht="15.75" customHeight="1" x14ac:dyDescent="0.25">
      <c r="A22" s="79"/>
      <c r="B22" s="185" t="str">
        <f>+B9</f>
        <v>These are 'as of right' uses (vacant land) or the proposed uses (which would exist after the development is carried out), and may require reference to the Queensland Planning Provisions for sub-definition identifcation.</v>
      </c>
    </row>
    <row r="23" spans="1:26" ht="25.5" customHeight="1" x14ac:dyDescent="0.25">
      <c r="B23" s="503" t="str">
        <f>+B10</f>
        <v>Planing scheme definition (QPP definition)</v>
      </c>
      <c r="C23" s="504"/>
      <c r="D23" s="504"/>
      <c r="E23" s="505"/>
      <c r="F23" s="503" t="s">
        <v>77</v>
      </c>
      <c r="G23" s="504"/>
      <c r="H23" s="505"/>
      <c r="I23" s="509" t="s">
        <v>81</v>
      </c>
      <c r="J23" s="510"/>
      <c r="K23" s="510"/>
      <c r="L23" s="511"/>
    </row>
    <row r="24" spans="1:26" ht="29.25" customHeight="1" x14ac:dyDescent="0.25">
      <c r="A24" s="79"/>
      <c r="B24" s="506"/>
      <c r="C24" s="507"/>
      <c r="D24" s="507"/>
      <c r="E24" s="508"/>
      <c r="F24" s="506"/>
      <c r="G24" s="507"/>
      <c r="H24" s="508"/>
      <c r="I24" s="290" t="s">
        <v>228</v>
      </c>
      <c r="J24" s="290" t="s">
        <v>227</v>
      </c>
      <c r="K24" s="290" t="s">
        <v>78</v>
      </c>
      <c r="L24" s="290" t="s">
        <v>333</v>
      </c>
    </row>
    <row r="25" spans="1:26" ht="15.75" customHeight="1" x14ac:dyDescent="0.25">
      <c r="A25" s="79"/>
      <c r="C25" s="229"/>
      <c r="D25" s="229"/>
      <c r="E25" s="229"/>
      <c r="F25" s="201">
        <f>+INDEX($I$203:$I$231,$Z25)</f>
        <v>0</v>
      </c>
      <c r="G25" s="291"/>
      <c r="H25" s="13"/>
      <c r="I25" s="203" t="str">
        <f>+IF(Z25=1,"",VLOOKUP($F25,$B$262:$F$267,COLUMN($E$261)-COLUMN($A$258)))</f>
        <v/>
      </c>
      <c r="J25" s="214"/>
      <c r="K25" s="36" t="str">
        <f>+IF(Z25=1,"",VLOOKUP($F25,$B$262:$G$267,COLUMN($G$261)-COLUMN($A$258)))</f>
        <v/>
      </c>
      <c r="L25" s="202" t="str">
        <f>+IF(OR(Z25=1,K25="TBA"),"",K25*J25)</f>
        <v/>
      </c>
      <c r="Z25" s="82">
        <v>1</v>
      </c>
    </row>
    <row r="26" spans="1:26" ht="15.75" customHeight="1" x14ac:dyDescent="0.25">
      <c r="A26" s="79"/>
      <c r="C26" s="229"/>
      <c r="D26" s="229"/>
      <c r="E26" s="229"/>
      <c r="F26" s="201">
        <f>+INDEX($I$203:$I$231,$Z26)</f>
        <v>0</v>
      </c>
      <c r="G26" s="291"/>
      <c r="H26" s="13"/>
      <c r="I26" s="203" t="str">
        <f>+IF(Z26=1,"",VLOOKUP($F26,$B$262:$F$267,COLUMN($E$261)-COLUMN($A$258)))</f>
        <v/>
      </c>
      <c r="J26" s="214"/>
      <c r="K26" s="36" t="str">
        <f>+IF(Z26=1,"",VLOOKUP($F26,$B$262:$G$267,COLUMN($G$261)-COLUMN($A$258)))</f>
        <v/>
      </c>
      <c r="L26" s="202" t="str">
        <f>+IF(OR(Z26=1,K26="TBA"),"",K26*J26)</f>
        <v/>
      </c>
      <c r="Z26" s="82">
        <v>1</v>
      </c>
    </row>
    <row r="27" spans="1:26" ht="15.75" customHeight="1" x14ac:dyDescent="0.25">
      <c r="A27" s="79"/>
      <c r="C27" s="229"/>
      <c r="D27" s="229"/>
      <c r="E27" s="229"/>
      <c r="F27" s="201">
        <f>+INDEX($I$203:$I$231,$Z27)</f>
        <v>0</v>
      </c>
      <c r="G27" s="291"/>
      <c r="H27" s="13"/>
      <c r="I27" s="203" t="str">
        <f>+IF(Z27=1,"",VLOOKUP($F27,$B$262:$F$267,COLUMN($E$261)-COLUMN($A$258)))</f>
        <v/>
      </c>
      <c r="J27" s="214"/>
      <c r="K27" s="36" t="str">
        <f>+IF(Z27=1,"",VLOOKUP($F27,$B$262:$G$267,COLUMN($G$261)-COLUMN($A$258)))</f>
        <v/>
      </c>
      <c r="L27" s="202" t="str">
        <f>+IF(OR(Z27=1,K27="TBA"),"",K27*J27)</f>
        <v/>
      </c>
      <c r="Z27" s="82">
        <v>1</v>
      </c>
    </row>
    <row r="28" spans="1:26" ht="15.75" customHeight="1" x14ac:dyDescent="0.25">
      <c r="A28" s="79"/>
      <c r="C28" s="229"/>
      <c r="D28" s="229"/>
      <c r="E28" s="229"/>
      <c r="F28" s="201">
        <f>+INDEX($I$203:$I$231,$Z28)</f>
        <v>0</v>
      </c>
      <c r="G28" s="291"/>
      <c r="H28" s="13"/>
      <c r="I28" s="203" t="str">
        <f>+IF(Z28=1,"",VLOOKUP($F28,$B$262:$F$267,COLUMN($E$261)-COLUMN($A$258)))</f>
        <v/>
      </c>
      <c r="J28" s="214"/>
      <c r="K28" s="36" t="str">
        <f>+IF(Z28=1,"",VLOOKUP($F28,$B$262:$G$267,COLUMN($G$261)-COLUMN($A$258)))</f>
        <v/>
      </c>
      <c r="L28" s="202" t="str">
        <f>+IF(OR(Z28=1,K28="TBA"),"",K28*J28)</f>
        <v/>
      </c>
      <c r="Z28" s="82">
        <v>1</v>
      </c>
    </row>
    <row r="29" spans="1:26" ht="15.75" customHeight="1" x14ac:dyDescent="0.25">
      <c r="C29" s="229"/>
      <c r="D29" s="229"/>
      <c r="E29" s="229"/>
      <c r="F29" s="201">
        <f>+INDEX($I$203:$I$231,$Z29)</f>
        <v>0</v>
      </c>
      <c r="G29" s="291"/>
      <c r="H29" s="13"/>
      <c r="I29" s="203" t="str">
        <f>+IF(Z29=1,"",VLOOKUP($F29,$B$262:$F$267,COLUMN($E$261)-COLUMN($A$258)))</f>
        <v/>
      </c>
      <c r="J29" s="214"/>
      <c r="K29" s="36" t="str">
        <f>+IF(Z29=1,"",VLOOKUP($F29,$B$262:$G$267,COLUMN($G$261)-COLUMN($A$258)))</f>
        <v/>
      </c>
      <c r="L29" s="202" t="str">
        <f>+IF(OR(Z29=1,K29="TBA"),"",K29*J29)</f>
        <v/>
      </c>
      <c r="Z29" s="82">
        <v>1</v>
      </c>
    </row>
    <row r="30" spans="1:26" ht="15.75" customHeight="1" x14ac:dyDescent="0.25">
      <c r="B30" s="206"/>
      <c r="C30" s="207"/>
      <c r="D30" s="207"/>
      <c r="E30" s="208"/>
      <c r="F30" s="209"/>
      <c r="G30" s="207"/>
      <c r="H30" s="210"/>
      <c r="I30" s="211"/>
      <c r="J30" s="214"/>
      <c r="K30" s="212"/>
      <c r="L30" s="202">
        <f>+IF(Z30=1,"",K30*J30)</f>
        <v>0</v>
      </c>
    </row>
    <row r="31" spans="1:26" ht="15.75" customHeight="1" x14ac:dyDescent="0.25">
      <c r="A31" s="79"/>
      <c r="B31" s="84" t="s">
        <v>80</v>
      </c>
      <c r="L31" s="309">
        <f>SUM(L25:L30)</f>
        <v>0</v>
      </c>
    </row>
    <row r="32" spans="1:26" ht="15.75" customHeight="1" x14ac:dyDescent="0.25">
      <c r="A32" s="79"/>
      <c r="B32" s="84"/>
    </row>
    <row r="33" spans="1:26" ht="15.75" customHeight="1" x14ac:dyDescent="0.25">
      <c r="A33" s="79"/>
      <c r="B33" s="84"/>
      <c r="Q33" s="232"/>
      <c r="R33" s="232"/>
      <c r="S33" s="232"/>
      <c r="T33" s="232"/>
      <c r="U33" s="232"/>
    </row>
    <row r="34" spans="1:26" ht="15.75" customHeight="1" x14ac:dyDescent="0.25">
      <c r="A34" s="79" t="s">
        <v>563</v>
      </c>
      <c r="B34" s="81" t="s">
        <v>558</v>
      </c>
    </row>
    <row r="35" spans="1:26" ht="15.75" customHeight="1" x14ac:dyDescent="0.25">
      <c r="A35" s="79"/>
      <c r="B35" s="89">
        <f>+L18+P18+L31</f>
        <v>0</v>
      </c>
    </row>
    <row r="36" spans="1:26" ht="15.75" customHeight="1" x14ac:dyDescent="0.25">
      <c r="A36" s="79"/>
    </row>
    <row r="37" spans="1:26" ht="15.75" customHeight="1" x14ac:dyDescent="0.25">
      <c r="A37" s="79" t="s">
        <v>231</v>
      </c>
      <c r="B37" s="81" t="s">
        <v>83</v>
      </c>
    </row>
    <row r="38" spans="1:26" ht="15.75" customHeight="1" x14ac:dyDescent="0.25">
      <c r="A38" s="79" t="s">
        <v>73</v>
      </c>
      <c r="B38" s="81" t="s">
        <v>535</v>
      </c>
    </row>
    <row r="39" spans="1:26" ht="15.75" customHeight="1" x14ac:dyDescent="0.25">
      <c r="A39" s="79"/>
      <c r="B39" s="185" t="s">
        <v>536</v>
      </c>
    </row>
    <row r="40" spans="1:26" ht="26.25" customHeight="1" x14ac:dyDescent="0.25">
      <c r="A40" s="79"/>
      <c r="B40" s="503" t="str">
        <f>+B10</f>
        <v>Planing scheme definition (QPP definition)</v>
      </c>
      <c r="C40" s="504"/>
      <c r="D40" s="504"/>
      <c r="E40" s="505"/>
      <c r="F40" s="503" t="s">
        <v>77</v>
      </c>
      <c r="G40" s="504"/>
      <c r="H40" s="505"/>
      <c r="I40" s="509" t="s">
        <v>146</v>
      </c>
      <c r="J40" s="510"/>
      <c r="K40" s="510"/>
      <c r="L40" s="511"/>
      <c r="M40" s="509" t="s">
        <v>74</v>
      </c>
      <c r="N40" s="510"/>
      <c r="O40" s="510"/>
      <c r="P40" s="511"/>
    </row>
    <row r="41" spans="1:26" ht="42" customHeight="1" x14ac:dyDescent="0.25">
      <c r="A41" s="79"/>
      <c r="B41" s="506"/>
      <c r="C41" s="507"/>
      <c r="D41" s="507"/>
      <c r="E41" s="508"/>
      <c r="F41" s="513"/>
      <c r="G41" s="514"/>
      <c r="H41" s="515"/>
      <c r="I41" s="290" t="s">
        <v>228</v>
      </c>
      <c r="J41" s="290" t="s">
        <v>227</v>
      </c>
      <c r="K41" s="290" t="s">
        <v>78</v>
      </c>
      <c r="L41" s="290" t="s">
        <v>333</v>
      </c>
      <c r="M41" s="290" t="s">
        <v>79</v>
      </c>
      <c r="N41" s="290" t="s">
        <v>537</v>
      </c>
      <c r="O41" s="290" t="s">
        <v>538</v>
      </c>
      <c r="P41" s="290" t="s">
        <v>333</v>
      </c>
    </row>
    <row r="42" spans="1:26" ht="15.75" customHeight="1" x14ac:dyDescent="0.25">
      <c r="A42" s="79"/>
      <c r="C42" s="229"/>
      <c r="D42" s="229"/>
      <c r="E42" s="230"/>
      <c r="F42" s="201">
        <f>+INDEX($I$122:$I$197,$Z42)</f>
        <v>0</v>
      </c>
      <c r="G42" s="291"/>
      <c r="H42" s="13"/>
      <c r="I42" s="199" t="str">
        <f>+IF(Z42=1,"",VLOOKUP($F42,$B$238:$H$252,COLUMN($D$237)-COLUMN($A$236)))</f>
        <v/>
      </c>
      <c r="J42" s="205"/>
      <c r="K42" s="202" t="str">
        <f>+IF(Z42=1,"",VLOOKUP($F42,$B$238:$H$252,(COLUMN($F$237)-COLUMN($A$236))))</f>
        <v/>
      </c>
      <c r="L42" s="202" t="str">
        <f>+IF(OR(Z42=1,K42="TBA"),"",K42*J42)</f>
        <v/>
      </c>
      <c r="M42" s="14" t="str">
        <f>+IF(Z42=1,"",VLOOKUP($F42,$B$238:$H$252,COLUMN($G$237)-COLUMN($A$237)))</f>
        <v/>
      </c>
      <c r="N42" s="205"/>
      <c r="O42" s="202" t="str">
        <f>+IF(Z42=1,"",VLOOKUP($F42,$B$238:$I$252,COLUMN($I$237)-COLUMN($A$236)))</f>
        <v/>
      </c>
      <c r="P42" s="202" t="str">
        <f>+IF(OR(Z42=1,O42="TBA"),"",O42*N42)</f>
        <v/>
      </c>
      <c r="V42" s="55" t="str">
        <f>+IF(F42=B156,"Transport charge only applies to High Impact Rural uses","")</f>
        <v/>
      </c>
      <c r="Z42" s="82">
        <v>1</v>
      </c>
    </row>
    <row r="43" spans="1:26" ht="15.75" customHeight="1" x14ac:dyDescent="0.25">
      <c r="A43" s="79"/>
      <c r="C43" s="229"/>
      <c r="D43" s="229"/>
      <c r="E43" s="229"/>
      <c r="F43" s="201">
        <f>+INDEX($I$122:$I$197,$Z43)</f>
        <v>0</v>
      </c>
      <c r="G43" s="291"/>
      <c r="H43" s="13"/>
      <c r="I43" s="199" t="str">
        <f>+IF(Z43=1,"",VLOOKUP($F43,$B$238:$H$252,COLUMN($D$237)-COLUMN($A$236)))</f>
        <v/>
      </c>
      <c r="J43" s="205"/>
      <c r="K43" s="202" t="str">
        <f>+IF(Z43=1,"",VLOOKUP($F43,$B$238:$H$252,(COLUMN($F$237)-COLUMN($A$236))))</f>
        <v/>
      </c>
      <c r="L43" s="202" t="str">
        <f>+IF(OR(Z43=1,K43="TBA"),"",K43*J43)</f>
        <v/>
      </c>
      <c r="M43" s="14" t="str">
        <f>+IF(Z43=1,"",VLOOKUP($F43,$B$238:$H$252,COLUMN($G$237)-COLUMN($A$237)))</f>
        <v/>
      </c>
      <c r="N43" s="205"/>
      <c r="O43" s="202" t="str">
        <f>+IF(Z43=1,"",VLOOKUP($F43,$B$238:$I$252,COLUMN($I$237)-COLUMN($A$236)))</f>
        <v/>
      </c>
      <c r="P43" s="202" t="str">
        <f>+IF(OR(Z43=1,O43="TBA"),"",O43*N43)</f>
        <v/>
      </c>
      <c r="Z43" s="82">
        <v>1</v>
      </c>
    </row>
    <row r="44" spans="1:26" ht="15.75" customHeight="1" x14ac:dyDescent="0.25">
      <c r="A44" s="79"/>
      <c r="C44" s="229"/>
      <c r="D44" s="229"/>
      <c r="E44" s="229"/>
      <c r="F44" s="201">
        <f>+INDEX($I$122:$I$197,$Z44)</f>
        <v>0</v>
      </c>
      <c r="G44" s="291"/>
      <c r="H44" s="13"/>
      <c r="I44" s="199" t="str">
        <f>+IF(Z44=1,"",VLOOKUP($F44,$B$238:$H$252,COLUMN($D$237)-COLUMN($A$236)))</f>
        <v/>
      </c>
      <c r="J44" s="205"/>
      <c r="K44" s="202" t="str">
        <f>+IF(Z44=1,"",VLOOKUP($F44,$B$238:$H$252,(COLUMN($F$237)-COLUMN($A$236))))</f>
        <v/>
      </c>
      <c r="L44" s="202" t="str">
        <f>+IF(OR(Z44=1,K44="TBA"),"",K44*J44)</f>
        <v/>
      </c>
      <c r="M44" s="14" t="str">
        <f>+IF(Z44=1,"",VLOOKUP($F44,$B$238:$H$252,COLUMN($G$237)-COLUMN($A$237)))</f>
        <v/>
      </c>
      <c r="N44" s="205"/>
      <c r="O44" s="202" t="str">
        <f>+IF(Z44=1,"",VLOOKUP($F44,$B$238:$I$252,COLUMN($I$237)-COLUMN($A$236)))</f>
        <v/>
      </c>
      <c r="P44" s="202" t="str">
        <f>+IF(OR(Z44=1,O44="TBA"),"",O44*N44)</f>
        <v/>
      </c>
      <c r="Z44" s="82">
        <v>1</v>
      </c>
    </row>
    <row r="45" spans="1:26" ht="15.75" customHeight="1" x14ac:dyDescent="0.25">
      <c r="A45" s="79"/>
      <c r="C45" s="229"/>
      <c r="D45" s="229"/>
      <c r="E45" s="229"/>
      <c r="F45" s="201">
        <f>+INDEX($I$122:$I$197,$Z45)</f>
        <v>0</v>
      </c>
      <c r="G45" s="291"/>
      <c r="H45" s="13"/>
      <c r="I45" s="199" t="str">
        <f>+IF(Z45=1,"",VLOOKUP($F45,$B$238:$H$252,COLUMN($D$237)-COLUMN($A$236)))</f>
        <v/>
      </c>
      <c r="J45" s="205"/>
      <c r="K45" s="202" t="str">
        <f>+IF(Z45=1,"",VLOOKUP($F45,$B$238:$H$252,(COLUMN($F$237)-COLUMN($A$236))))</f>
        <v/>
      </c>
      <c r="L45" s="202" t="str">
        <f>+IF(OR(Z45=1,K45="TBA"),"",K45*J45)</f>
        <v/>
      </c>
      <c r="M45" s="14" t="str">
        <f>+IF(Z45=1,"",VLOOKUP($F45,$B$238:$H$252,COLUMN($G$237)-COLUMN($A$237)))</f>
        <v/>
      </c>
      <c r="N45" s="205"/>
      <c r="O45" s="202" t="str">
        <f>+IF(Z45=1,"",VLOOKUP($F45,$B$238:$I$252,COLUMN($I$237)-COLUMN($A$236)))</f>
        <v/>
      </c>
      <c r="P45" s="202" t="str">
        <f>+IF(OR(Z45=1,O45="TBA"),"",O45*N45)</f>
        <v/>
      </c>
      <c r="Z45" s="82">
        <v>1</v>
      </c>
    </row>
    <row r="46" spans="1:26" ht="15.75" customHeight="1" x14ac:dyDescent="0.25">
      <c r="A46" s="79"/>
      <c r="C46" s="231"/>
      <c r="D46" s="231"/>
      <c r="E46" s="231"/>
      <c r="F46" s="201">
        <f>+INDEX($I$122:$I$197,$Z46)</f>
        <v>0</v>
      </c>
      <c r="G46" s="291"/>
      <c r="H46" s="13"/>
      <c r="I46" s="199" t="str">
        <f>+IF(Z46=1,"",VLOOKUP($F46,$B$238:$H$252,COLUMN($D$237)-COLUMN($A$236)))</f>
        <v/>
      </c>
      <c r="J46" s="205"/>
      <c r="K46" s="202" t="str">
        <f>+IF(Z46=1,"",VLOOKUP($F46,$B$238:$H$252,(COLUMN($F$237)-COLUMN($A$236))))</f>
        <v/>
      </c>
      <c r="L46" s="202" t="str">
        <f>+IF(OR(Z46=1,K46="TBA"),"",K46*J46)</f>
        <v/>
      </c>
      <c r="M46" s="14" t="str">
        <f>+IF(Z46=1,"",VLOOKUP($F46,$B$238:$H$252,COLUMN($G$237)-COLUMN($A$237)))</f>
        <v/>
      </c>
      <c r="N46" s="205"/>
      <c r="O46" s="202" t="str">
        <f>+IF(Z46=1,"",VLOOKUP($F46,$B$238:$I$252,COLUMN($I$237)-COLUMN($A$236)))</f>
        <v/>
      </c>
      <c r="P46" s="202" t="str">
        <f>+IF(OR(Z46=1,O46="TBA"),"",O46*N46)</f>
        <v/>
      </c>
      <c r="Z46" s="82">
        <v>1</v>
      </c>
    </row>
    <row r="47" spans="1:26" ht="15.75" customHeight="1" x14ac:dyDescent="0.25">
      <c r="A47" s="79"/>
      <c r="B47" s="206"/>
      <c r="C47" s="207"/>
      <c r="D47" s="207"/>
      <c r="E47" s="208"/>
      <c r="F47" s="209"/>
      <c r="G47" s="207"/>
      <c r="H47" s="210"/>
      <c r="I47" s="211"/>
      <c r="J47" s="205"/>
      <c r="K47" s="212"/>
      <c r="L47" s="202">
        <f>+IF(Z47=1,"",K47*J47)</f>
        <v>0</v>
      </c>
      <c r="M47" s="211"/>
      <c r="N47" s="205"/>
      <c r="O47" s="213"/>
      <c r="P47" s="202">
        <f>+IF(OR(AD47=1,O47="TBA"),"",O47*N47)</f>
        <v>0</v>
      </c>
    </row>
    <row r="48" spans="1:26" ht="15.75" customHeight="1" x14ac:dyDescent="0.25">
      <c r="A48" s="79"/>
      <c r="B48" s="84" t="s">
        <v>80</v>
      </c>
      <c r="L48" s="309">
        <f>SUM(L42:L47)</f>
        <v>0</v>
      </c>
      <c r="P48" s="309">
        <f>SUM(P42:P47)</f>
        <v>0</v>
      </c>
    </row>
    <row r="49" spans="1:26" ht="15.75" customHeight="1" x14ac:dyDescent="0.25">
      <c r="A49" s="79"/>
      <c r="B49" s="512" t="str">
        <f>IF(AND(OR(F42=$C$285,F43=$C$285,F44=$C$285,F45=$C$285,F46=$C$285),NOT(OR(F42=$C$286,F43=$C$286,F44=$C$286,F45=$C$286,F46=$C$286))),$C$282,IF(AND(NOT(OR(F42=$C$285,F43=$C$285,F44=$C$285,F45=$C$285,F46=$C$285)),OR(F42=$C$286,F43=$C$286,F44=$C$286,F45=$C$286,F46=$C$286)),$C$282,""))</f>
        <v/>
      </c>
      <c r="C49" s="512"/>
      <c r="D49" s="512"/>
      <c r="E49" s="512"/>
      <c r="F49" s="512"/>
      <c r="G49" s="512"/>
      <c r="H49" s="512"/>
      <c r="I49" s="512"/>
      <c r="J49" s="512"/>
      <c r="K49" s="512"/>
      <c r="L49" s="512"/>
      <c r="M49" s="512"/>
      <c r="N49" s="512"/>
    </row>
    <row r="50" spans="1:26" ht="15.75" customHeight="1" x14ac:dyDescent="0.25">
      <c r="A50" s="79"/>
      <c r="B50" s="512"/>
      <c r="C50" s="512"/>
      <c r="D50" s="512"/>
      <c r="E50" s="512"/>
      <c r="F50" s="512"/>
      <c r="G50" s="512"/>
      <c r="H50" s="512"/>
      <c r="I50" s="512"/>
      <c r="J50" s="512"/>
      <c r="K50" s="512"/>
      <c r="L50" s="512"/>
      <c r="M50" s="512"/>
      <c r="N50" s="512"/>
    </row>
    <row r="51" spans="1:26" ht="15.75" customHeight="1" x14ac:dyDescent="0.25">
      <c r="A51" s="79"/>
      <c r="B51" s="512"/>
      <c r="C51" s="512"/>
      <c r="D51" s="512"/>
      <c r="E51" s="512"/>
      <c r="F51" s="512"/>
      <c r="G51" s="512"/>
      <c r="H51" s="512"/>
      <c r="I51" s="512"/>
      <c r="J51" s="512"/>
      <c r="K51" s="512"/>
      <c r="L51" s="512"/>
      <c r="M51" s="512"/>
      <c r="N51" s="512"/>
    </row>
    <row r="52" spans="1:26" ht="15.75" customHeight="1" x14ac:dyDescent="0.25">
      <c r="A52" s="79" t="s">
        <v>75</v>
      </c>
      <c r="B52" s="81" t="s">
        <v>539</v>
      </c>
    </row>
    <row r="53" spans="1:26" ht="15.75" customHeight="1" x14ac:dyDescent="0.25">
      <c r="A53" s="79"/>
      <c r="B53" s="185" t="str">
        <f>+B39</f>
        <v>These are 'as of right' uses (vacant land) or the existing lawful uses which exist immediately before the development is carried out, and may require reference to the Queensland Planning Provisions for sub-definition identifcation.</v>
      </c>
    </row>
    <row r="54" spans="1:26" ht="25.5" customHeight="1" x14ac:dyDescent="0.25">
      <c r="B54" s="500" t="str">
        <f>+B40</f>
        <v>Planing scheme definition (QPP definition)</v>
      </c>
      <c r="C54" s="501"/>
      <c r="D54" s="501"/>
      <c r="E54" s="502"/>
      <c r="F54" s="500" t="s">
        <v>77</v>
      </c>
      <c r="G54" s="501"/>
      <c r="H54" s="502"/>
      <c r="I54" s="439" t="s">
        <v>81</v>
      </c>
      <c r="J54" s="440"/>
      <c r="K54" s="440"/>
      <c r="L54" s="441"/>
    </row>
    <row r="55" spans="1:26" ht="29.25" customHeight="1" x14ac:dyDescent="0.25">
      <c r="A55" s="79"/>
      <c r="B55" s="525"/>
      <c r="C55" s="526"/>
      <c r="D55" s="526"/>
      <c r="E55" s="527"/>
      <c r="F55" s="525"/>
      <c r="G55" s="526"/>
      <c r="H55" s="527"/>
      <c r="I55" s="186" t="s">
        <v>228</v>
      </c>
      <c r="J55" s="186" t="s">
        <v>227</v>
      </c>
      <c r="K55" s="186" t="s">
        <v>78</v>
      </c>
      <c r="L55" s="186" t="s">
        <v>333</v>
      </c>
    </row>
    <row r="56" spans="1:26" ht="15.75" customHeight="1" x14ac:dyDescent="0.25">
      <c r="A56" s="79"/>
      <c r="C56" s="229"/>
      <c r="D56" s="229"/>
      <c r="E56" s="229"/>
      <c r="F56" s="201">
        <f>+INDEX($I$203:$I$231,$Z56)</f>
        <v>0</v>
      </c>
      <c r="G56" s="291"/>
      <c r="H56" s="13"/>
      <c r="I56" s="203" t="str">
        <f>+IF(Z56=1,"",VLOOKUP($F56,$B$262:$F$267,COLUMN($E$261)-COLUMN($A$258)))</f>
        <v/>
      </c>
      <c r="J56" s="214"/>
      <c r="K56" s="36" t="str">
        <f>+IF(Z56=1,"",VLOOKUP($F56,$B$262:$J$267,COLUMN($G$261)-COLUMN($A$258)))</f>
        <v/>
      </c>
      <c r="L56" s="202" t="str">
        <f>+IF(OR(Z56=1,K56="TBA"),"",K56*J56)</f>
        <v/>
      </c>
      <c r="Z56" s="82">
        <v>1</v>
      </c>
    </row>
    <row r="57" spans="1:26" ht="15.75" customHeight="1" x14ac:dyDescent="0.25">
      <c r="A57" s="79"/>
      <c r="C57" s="229"/>
      <c r="D57" s="229"/>
      <c r="E57" s="229"/>
      <c r="F57" s="201">
        <f>+INDEX($I$203:$I$231,$Z57)</f>
        <v>0</v>
      </c>
      <c r="G57" s="291"/>
      <c r="H57" s="13"/>
      <c r="I57" s="203" t="str">
        <f>+IF(Z57=1,"",VLOOKUP($F57,$B$262:$F$267,COLUMN($E$261)-COLUMN($A$258)))</f>
        <v/>
      </c>
      <c r="J57" s="214"/>
      <c r="K57" s="36" t="str">
        <f>+IF(Z57=1,"",VLOOKUP($F57,$B$262:$J$267,COLUMN($G$261)-COLUMN($A$258)))</f>
        <v/>
      </c>
      <c r="L57" s="202" t="str">
        <f>+IF(OR(Z57=1,K57="TBA"),"",K57*J57)</f>
        <v/>
      </c>
      <c r="Z57" s="82">
        <v>1</v>
      </c>
    </row>
    <row r="58" spans="1:26" ht="15.75" customHeight="1" x14ac:dyDescent="0.25">
      <c r="A58" s="79"/>
      <c r="C58" s="229"/>
      <c r="D58" s="229"/>
      <c r="E58" s="229"/>
      <c r="F58" s="201">
        <f>+INDEX($I$203:$I$231,$Z58)</f>
        <v>0</v>
      </c>
      <c r="G58" s="291"/>
      <c r="H58" s="13"/>
      <c r="I58" s="203" t="str">
        <f>+IF(Z58=1,"",VLOOKUP($F58,$B$262:$F$267,COLUMN($E$261)-COLUMN($A$258)))</f>
        <v/>
      </c>
      <c r="J58" s="214"/>
      <c r="K58" s="36" t="str">
        <f>+IF(Z58=1,"",VLOOKUP($F58,$B$262:$J$267,COLUMN($G$261)-COLUMN($A$258)))</f>
        <v/>
      </c>
      <c r="L58" s="202" t="str">
        <f>+IF(OR(Z58=1,K58="TBA"),"",K58*J58)</f>
        <v/>
      </c>
      <c r="Z58" s="82">
        <v>1</v>
      </c>
    </row>
    <row r="59" spans="1:26" ht="15.75" customHeight="1" x14ac:dyDescent="0.25">
      <c r="A59" s="79"/>
      <c r="C59" s="229"/>
      <c r="D59" s="229"/>
      <c r="E59" s="229"/>
      <c r="F59" s="201">
        <f>+INDEX($I$203:$I$231,$Z59)</f>
        <v>0</v>
      </c>
      <c r="G59" s="291"/>
      <c r="H59" s="13"/>
      <c r="I59" s="203" t="str">
        <f>+IF(Z59=1,"",VLOOKUP($F59,$B$262:$F$267,COLUMN($E$261)-COLUMN($A$258)))</f>
        <v/>
      </c>
      <c r="J59" s="214"/>
      <c r="K59" s="36" t="str">
        <f>+IF(Z59=1,"",VLOOKUP($F59,$B$262:$J$267,COLUMN($G$261)-COLUMN($A$258)))</f>
        <v/>
      </c>
      <c r="L59" s="202" t="str">
        <f>+IF(OR(Z59=1,K59="TBA"),"",K59*J59)</f>
        <v/>
      </c>
      <c r="Z59" s="82">
        <v>1</v>
      </c>
    </row>
    <row r="60" spans="1:26" ht="15.75" customHeight="1" x14ac:dyDescent="0.25">
      <c r="C60" s="229"/>
      <c r="D60" s="229"/>
      <c r="E60" s="229"/>
      <c r="F60" s="201">
        <f>+INDEX($I$203:$I$231,$Z60)</f>
        <v>0</v>
      </c>
      <c r="G60" s="291"/>
      <c r="H60" s="13"/>
      <c r="I60" s="203" t="str">
        <f>+IF(Z60=1,"",VLOOKUP($F60,$B$262:$F$267,COLUMN($E$261)-COLUMN($A$258)))</f>
        <v/>
      </c>
      <c r="J60" s="214"/>
      <c r="K60" s="36" t="str">
        <f>+IF(Z60=1,"",VLOOKUP($F60,$B$262:$J$267,COLUMN($G$261)-COLUMN($A$258)))</f>
        <v/>
      </c>
      <c r="L60" s="202" t="str">
        <f>+IF(OR(Z60=1,K60="TBA"),"",K60*J60)</f>
        <v/>
      </c>
      <c r="Z60" s="82">
        <v>1</v>
      </c>
    </row>
    <row r="61" spans="1:26" ht="15.75" customHeight="1" x14ac:dyDescent="0.25">
      <c r="B61" s="206"/>
      <c r="C61" s="207"/>
      <c r="D61" s="207"/>
      <c r="E61" s="208"/>
      <c r="F61" s="209"/>
      <c r="G61" s="207"/>
      <c r="H61" s="210"/>
      <c r="I61" s="211"/>
      <c r="J61" s="214"/>
      <c r="K61" s="212"/>
      <c r="L61" s="202" t="str">
        <f>+IF(Z61=1,"",K61*J61)</f>
        <v/>
      </c>
      <c r="Z61" s="82">
        <v>1</v>
      </c>
    </row>
    <row r="62" spans="1:26" ht="15.75" customHeight="1" x14ac:dyDescent="0.25">
      <c r="A62" s="79"/>
      <c r="B62" s="84" t="s">
        <v>80</v>
      </c>
      <c r="L62" s="309">
        <f>SUM(L56:L61)</f>
        <v>0</v>
      </c>
    </row>
    <row r="63" spans="1:26" ht="15.75" customHeight="1" x14ac:dyDescent="0.25">
      <c r="A63" s="79"/>
      <c r="B63" s="84"/>
      <c r="Q63" s="232"/>
      <c r="R63" s="232"/>
      <c r="S63" s="232"/>
      <c r="T63" s="232"/>
      <c r="U63" s="232"/>
    </row>
    <row r="64" spans="1:26" ht="15.75" customHeight="1" x14ac:dyDescent="0.25">
      <c r="A64" s="79"/>
    </row>
    <row r="65" spans="1:11" ht="15.75" customHeight="1" x14ac:dyDescent="0.25">
      <c r="A65" s="79" t="s">
        <v>534</v>
      </c>
      <c r="B65" s="81" t="s">
        <v>559</v>
      </c>
    </row>
    <row r="66" spans="1:11" ht="15.75" customHeight="1" x14ac:dyDescent="0.25">
      <c r="A66" s="79"/>
      <c r="B66" s="155">
        <f>+P48+L48+L62</f>
        <v>0</v>
      </c>
    </row>
    <row r="67" spans="1:11" ht="15.75" customHeight="1" x14ac:dyDescent="0.25"/>
    <row r="68" spans="1:11" ht="15.75" customHeight="1" x14ac:dyDescent="0.25">
      <c r="A68" s="79" t="s">
        <v>232</v>
      </c>
      <c r="B68" s="81" t="s">
        <v>560</v>
      </c>
      <c r="I68" s="88"/>
    </row>
    <row r="69" spans="1:11" ht="15.75" customHeight="1" x14ac:dyDescent="0.25">
      <c r="A69" s="79"/>
      <c r="B69" s="90">
        <f>+B35</f>
        <v>0</v>
      </c>
      <c r="C69" s="55" t="s">
        <v>561</v>
      </c>
      <c r="I69" s="88"/>
    </row>
    <row r="70" spans="1:11" ht="15.75" customHeight="1" x14ac:dyDescent="0.4">
      <c r="A70" s="79"/>
      <c r="B70" s="310">
        <f>+B66</f>
        <v>0</v>
      </c>
      <c r="C70" s="92" t="s">
        <v>562</v>
      </c>
      <c r="I70" s="88"/>
    </row>
    <row r="71" spans="1:11" ht="15.75" customHeight="1" x14ac:dyDescent="0.25">
      <c r="A71" s="79"/>
      <c r="B71" s="90">
        <f>+MAX(B69-B70,0)</f>
        <v>0</v>
      </c>
      <c r="I71" s="88"/>
    </row>
    <row r="72" spans="1:11" ht="15.75" customHeight="1" x14ac:dyDescent="0.25">
      <c r="A72" s="79"/>
      <c r="I72" s="88"/>
    </row>
    <row r="73" spans="1:11" ht="15.75" customHeight="1" x14ac:dyDescent="0.4">
      <c r="A73" s="79"/>
      <c r="C73" s="91"/>
      <c r="F73" s="91"/>
      <c r="G73" s="91"/>
      <c r="H73" s="92"/>
      <c r="K73" s="90"/>
    </row>
    <row r="74" spans="1:11" ht="15.75" customHeight="1" x14ac:dyDescent="0.4">
      <c r="A74" s="79"/>
      <c r="C74" s="91"/>
      <c r="F74" s="91"/>
      <c r="G74" s="91"/>
      <c r="H74" s="92"/>
      <c r="K74" s="90"/>
    </row>
    <row r="75" spans="1:11" ht="15.75" customHeight="1" x14ac:dyDescent="0.4">
      <c r="A75" s="79"/>
      <c r="C75" s="91"/>
      <c r="D75" s="91"/>
      <c r="E75" s="91"/>
      <c r="F75" s="91"/>
      <c r="G75" s="91"/>
      <c r="H75" s="92"/>
      <c r="K75" s="90"/>
    </row>
    <row r="76" spans="1:11" ht="15.75" customHeight="1" x14ac:dyDescent="0.4">
      <c r="A76" s="79"/>
      <c r="C76" s="91"/>
      <c r="D76" s="91"/>
      <c r="E76" s="91"/>
      <c r="F76" s="91"/>
      <c r="G76" s="91"/>
      <c r="H76" s="92"/>
      <c r="K76" s="90"/>
    </row>
    <row r="77" spans="1:11" ht="15.75" customHeight="1" x14ac:dyDescent="0.4">
      <c r="A77" s="79"/>
      <c r="C77" s="91"/>
      <c r="D77" s="91"/>
      <c r="E77" s="91"/>
      <c r="F77" s="91"/>
      <c r="G77" s="91"/>
      <c r="H77" s="92"/>
      <c r="K77" s="90"/>
    </row>
    <row r="78" spans="1:11" ht="15.75" customHeight="1" x14ac:dyDescent="0.4">
      <c r="A78" s="79"/>
      <c r="C78" s="91"/>
      <c r="D78" s="91"/>
      <c r="E78" s="91"/>
      <c r="F78" s="91"/>
      <c r="G78" s="91"/>
      <c r="H78" s="92"/>
      <c r="K78" s="90"/>
    </row>
    <row r="79" spans="1:11" ht="15.75" customHeight="1" x14ac:dyDescent="0.4">
      <c r="A79" s="79"/>
      <c r="C79" s="91"/>
      <c r="D79" s="91"/>
      <c r="E79" s="91"/>
      <c r="F79" s="91"/>
      <c r="G79" s="91"/>
      <c r="H79" s="92"/>
      <c r="K79" s="90"/>
    </row>
    <row r="80" spans="1:11" ht="15.75" customHeight="1" x14ac:dyDescent="0.4">
      <c r="A80" s="79"/>
      <c r="C80" s="91"/>
      <c r="D80" s="91"/>
      <c r="E80" s="91"/>
      <c r="F80" s="91"/>
      <c r="G80" s="91"/>
      <c r="H80" s="92"/>
      <c r="K80" s="90"/>
    </row>
    <row r="81" spans="1:11" ht="15.75" customHeight="1" x14ac:dyDescent="0.4">
      <c r="A81" s="79"/>
      <c r="C81" s="91"/>
      <c r="D81" s="91"/>
      <c r="E81" s="91"/>
      <c r="F81" s="91"/>
      <c r="G81" s="91"/>
      <c r="H81" s="92"/>
      <c r="K81" s="90"/>
    </row>
    <row r="82" spans="1:11" ht="15.75" customHeight="1" x14ac:dyDescent="0.4">
      <c r="A82" s="79"/>
      <c r="C82" s="91"/>
      <c r="D82" s="91"/>
      <c r="E82" s="91"/>
      <c r="F82" s="91"/>
      <c r="G82" s="91"/>
      <c r="H82" s="92"/>
      <c r="K82" s="90"/>
    </row>
    <row r="83" spans="1:11" ht="15.75" customHeight="1" x14ac:dyDescent="0.4">
      <c r="A83" s="79"/>
      <c r="C83" s="91"/>
      <c r="D83" s="91"/>
      <c r="E83" s="91"/>
      <c r="F83" s="91"/>
      <c r="G83" s="91"/>
      <c r="H83" s="92"/>
      <c r="K83" s="90"/>
    </row>
    <row r="84" spans="1:11" ht="15.75" customHeight="1" x14ac:dyDescent="0.4">
      <c r="A84" s="79"/>
      <c r="C84" s="91"/>
      <c r="D84" s="91"/>
      <c r="E84" s="91"/>
      <c r="F84" s="91"/>
      <c r="G84" s="91"/>
      <c r="H84" s="92"/>
      <c r="K84" s="90"/>
    </row>
    <row r="85" spans="1:11" ht="15.75" customHeight="1" x14ac:dyDescent="0.4">
      <c r="A85" s="79"/>
      <c r="C85" s="91"/>
      <c r="D85" s="91"/>
      <c r="E85" s="91"/>
      <c r="F85" s="91"/>
      <c r="G85" s="91"/>
      <c r="H85" s="92"/>
      <c r="K85" s="90"/>
    </row>
    <row r="86" spans="1:11" ht="15.75" customHeight="1" x14ac:dyDescent="0.4">
      <c r="A86" s="79"/>
      <c r="C86" s="91"/>
      <c r="D86" s="91"/>
      <c r="E86" s="91"/>
      <c r="F86" s="91"/>
      <c r="G86" s="91"/>
      <c r="H86" s="92"/>
      <c r="K86" s="90"/>
    </row>
    <row r="87" spans="1:11" ht="15.75" customHeight="1" x14ac:dyDescent="0.4">
      <c r="A87" s="79"/>
      <c r="C87" s="91"/>
      <c r="D87" s="91"/>
      <c r="E87" s="91"/>
      <c r="F87" s="91"/>
      <c r="G87" s="91"/>
      <c r="H87" s="92"/>
      <c r="K87" s="90"/>
    </row>
    <row r="88" spans="1:11" ht="15.75" customHeight="1" x14ac:dyDescent="0.4">
      <c r="A88" s="79"/>
      <c r="C88" s="91"/>
      <c r="D88" s="91"/>
      <c r="E88" s="91"/>
      <c r="F88" s="91"/>
      <c r="G88" s="91"/>
      <c r="H88" s="92"/>
      <c r="K88" s="90"/>
    </row>
    <row r="89" spans="1:11" ht="15.75" customHeight="1" x14ac:dyDescent="0.4">
      <c r="A89" s="79"/>
      <c r="C89" s="91"/>
      <c r="D89" s="91"/>
      <c r="E89" s="91"/>
      <c r="F89" s="91"/>
      <c r="G89" s="91"/>
      <c r="H89" s="92"/>
      <c r="K89" s="90"/>
    </row>
    <row r="90" spans="1:11" ht="15.75" customHeight="1" x14ac:dyDescent="0.4">
      <c r="A90" s="79"/>
      <c r="C90" s="91"/>
      <c r="D90" s="91"/>
      <c r="E90" s="91"/>
      <c r="F90" s="91"/>
      <c r="G90" s="91"/>
      <c r="H90" s="92"/>
      <c r="K90" s="90"/>
    </row>
    <row r="91" spans="1:11" ht="15.75" customHeight="1" x14ac:dyDescent="0.4">
      <c r="A91" s="79"/>
      <c r="C91" s="91"/>
      <c r="D91" s="91"/>
      <c r="E91" s="91"/>
      <c r="F91" s="91"/>
      <c r="G91" s="91"/>
      <c r="H91" s="92"/>
      <c r="K91" s="90"/>
    </row>
    <row r="92" spans="1:11" ht="15.75" customHeight="1" x14ac:dyDescent="0.4">
      <c r="A92" s="79">
        <v>6</v>
      </c>
      <c r="B92" s="81" t="s">
        <v>553</v>
      </c>
      <c r="C92" s="91"/>
      <c r="D92" s="91"/>
      <c r="E92" s="91"/>
      <c r="F92" s="91"/>
      <c r="G92" s="91"/>
      <c r="H92" s="92"/>
      <c r="K92" s="90"/>
    </row>
    <row r="93" spans="1:11" ht="15.75" customHeight="1" x14ac:dyDescent="0.4">
      <c r="A93" s="79"/>
      <c r="C93" s="91"/>
      <c r="D93" s="91"/>
      <c r="E93" s="91"/>
      <c r="F93" s="91"/>
      <c r="G93" s="91"/>
      <c r="H93" s="92"/>
      <c r="K93" s="90"/>
    </row>
    <row r="94" spans="1:11" ht="15.75" customHeight="1" x14ac:dyDescent="0.25">
      <c r="B94" s="55" t="s">
        <v>552</v>
      </c>
      <c r="C94" s="90"/>
      <c r="D94" s="90"/>
      <c r="E94" s="90"/>
      <c r="F94" s="90"/>
      <c r="G94" s="90"/>
      <c r="H94" s="158"/>
      <c r="I94" s="158"/>
    </row>
    <row r="95" spans="1:11" ht="15.75" customHeight="1" x14ac:dyDescent="0.25">
      <c r="B95" s="295" t="s">
        <v>389</v>
      </c>
      <c r="C95" s="296"/>
      <c r="D95" s="296"/>
      <c r="E95" s="297"/>
      <c r="F95" s="90"/>
      <c r="G95" s="90"/>
      <c r="H95" s="158"/>
      <c r="I95" s="158"/>
    </row>
    <row r="96" spans="1:11" ht="15.75" customHeight="1" x14ac:dyDescent="0.25">
      <c r="B96" s="103"/>
      <c r="C96" s="293"/>
      <c r="D96" s="293"/>
      <c r="E96" s="216"/>
      <c r="F96" s="90"/>
      <c r="G96" s="90"/>
      <c r="H96" s="158"/>
      <c r="I96" s="158"/>
    </row>
    <row r="97" spans="2:9" ht="15.75" customHeight="1" x14ac:dyDescent="0.25">
      <c r="B97" s="193" t="s">
        <v>554</v>
      </c>
      <c r="C97" s="293"/>
      <c r="D97" s="293"/>
      <c r="E97" s="216"/>
      <c r="F97" s="90"/>
      <c r="G97" s="90"/>
      <c r="H97" s="158"/>
      <c r="I97" s="158"/>
    </row>
    <row r="98" spans="2:9" ht="15.75" customHeight="1" x14ac:dyDescent="0.25">
      <c r="B98" s="193" t="s">
        <v>556</v>
      </c>
      <c r="C98" s="293"/>
      <c r="D98" s="293"/>
      <c r="E98" s="216"/>
      <c r="F98" s="90"/>
      <c r="G98" s="90"/>
      <c r="H98" s="158"/>
      <c r="I98" s="158"/>
    </row>
    <row r="99" spans="2:9" ht="15.75" customHeight="1" x14ac:dyDescent="0.25">
      <c r="B99" s="193" t="s">
        <v>555</v>
      </c>
      <c r="C99" s="293"/>
      <c r="D99" s="293"/>
      <c r="E99" s="216"/>
      <c r="F99" s="90"/>
      <c r="G99" s="90"/>
      <c r="H99" s="158"/>
      <c r="I99" s="158"/>
    </row>
    <row r="100" spans="2:9" ht="15.75" customHeight="1" x14ac:dyDescent="0.25">
      <c r="B100" s="193" t="s">
        <v>557</v>
      </c>
      <c r="C100" s="293"/>
      <c r="D100" s="293"/>
      <c r="E100" s="216"/>
      <c r="F100" s="90"/>
      <c r="G100" s="90"/>
      <c r="H100" s="158"/>
      <c r="I100" s="158"/>
    </row>
    <row r="101" spans="2:9" ht="15.75" customHeight="1" x14ac:dyDescent="0.25">
      <c r="B101" s="193" t="s">
        <v>84</v>
      </c>
      <c r="C101" s="293"/>
      <c r="D101" s="293"/>
      <c r="E101" s="216"/>
      <c r="F101" s="90"/>
      <c r="G101" s="90"/>
      <c r="H101" s="158"/>
      <c r="I101" s="158"/>
    </row>
    <row r="102" spans="2:9" ht="15.75" customHeight="1" x14ac:dyDescent="0.25">
      <c r="B102" s="193" t="s">
        <v>85</v>
      </c>
      <c r="C102" s="293"/>
      <c r="D102" s="293"/>
      <c r="E102" s="216"/>
      <c r="F102" s="90"/>
      <c r="G102" s="90"/>
      <c r="H102" s="158"/>
      <c r="I102" s="158"/>
    </row>
    <row r="103" spans="2:9" ht="15.75" customHeight="1" x14ac:dyDescent="0.25">
      <c r="B103" s="193" t="s">
        <v>86</v>
      </c>
      <c r="C103" s="293"/>
      <c r="D103" s="293"/>
      <c r="E103" s="216"/>
      <c r="F103" s="90"/>
      <c r="G103" s="90"/>
      <c r="H103" s="158"/>
      <c r="I103" s="158"/>
    </row>
    <row r="104" spans="2:9" ht="15.75" customHeight="1" x14ac:dyDescent="0.25">
      <c r="B104" s="193" t="s">
        <v>549</v>
      </c>
      <c r="C104" s="293"/>
      <c r="D104" s="293"/>
      <c r="E104" s="216"/>
      <c r="F104" s="90"/>
      <c r="G104" s="90"/>
      <c r="H104" s="158"/>
      <c r="I104" s="158"/>
    </row>
    <row r="105" spans="2:9" ht="15.75" customHeight="1" x14ac:dyDescent="0.25">
      <c r="B105" s="193" t="s">
        <v>87</v>
      </c>
      <c r="C105" s="293"/>
      <c r="D105" s="293"/>
      <c r="E105" s="216"/>
      <c r="F105" s="90"/>
      <c r="G105" s="90"/>
      <c r="H105" s="158"/>
      <c r="I105" s="158"/>
    </row>
    <row r="106" spans="2:9" ht="15.75" customHeight="1" x14ac:dyDescent="0.25">
      <c r="B106" s="193" t="s">
        <v>88</v>
      </c>
      <c r="C106" s="293"/>
      <c r="D106" s="293"/>
      <c r="E106" s="216"/>
      <c r="F106" s="90"/>
      <c r="G106" s="90"/>
      <c r="H106" s="158"/>
      <c r="I106" s="158"/>
    </row>
    <row r="107" spans="2:9" ht="15.75" customHeight="1" x14ac:dyDescent="0.25">
      <c r="B107" s="193" t="s">
        <v>89</v>
      </c>
      <c r="C107" s="293"/>
      <c r="D107" s="293"/>
      <c r="E107" s="216"/>
      <c r="F107" s="90"/>
      <c r="G107" s="90"/>
      <c r="H107" s="158"/>
      <c r="I107" s="158"/>
    </row>
    <row r="108" spans="2:9" ht="15.75" customHeight="1" x14ac:dyDescent="0.25">
      <c r="B108" s="193" t="s">
        <v>90</v>
      </c>
      <c r="C108" s="293"/>
      <c r="D108" s="293"/>
      <c r="E108" s="216"/>
      <c r="F108" s="90"/>
      <c r="G108" s="90"/>
      <c r="H108" s="158"/>
      <c r="I108" s="158"/>
    </row>
    <row r="109" spans="2:9" ht="15.75" customHeight="1" x14ac:dyDescent="0.25">
      <c r="B109" s="193" t="s">
        <v>543</v>
      </c>
      <c r="C109" s="293"/>
      <c r="D109" s="293"/>
      <c r="E109" s="216"/>
      <c r="F109" s="90"/>
      <c r="G109" s="90"/>
      <c r="H109" s="158"/>
      <c r="I109" s="158"/>
    </row>
    <row r="110" spans="2:9" ht="15.75" customHeight="1" x14ac:dyDescent="0.25">
      <c r="B110" s="193" t="s">
        <v>544</v>
      </c>
      <c r="C110" s="293"/>
      <c r="D110" s="293"/>
      <c r="E110" s="216"/>
      <c r="F110" s="90"/>
      <c r="G110" s="90"/>
      <c r="H110" s="158"/>
      <c r="I110" s="158"/>
    </row>
    <row r="111" spans="2:9" ht="15.75" customHeight="1" x14ac:dyDescent="0.25">
      <c r="B111" s="193" t="s">
        <v>5</v>
      </c>
      <c r="C111" s="293"/>
      <c r="D111" s="293"/>
      <c r="E111" s="216"/>
      <c r="F111" s="90"/>
      <c r="G111" s="90"/>
      <c r="H111" s="158"/>
      <c r="I111" s="158"/>
    </row>
    <row r="112" spans="2:9" ht="15.75" customHeight="1" x14ac:dyDescent="0.25">
      <c r="B112" s="193" t="s">
        <v>91</v>
      </c>
      <c r="C112" s="293"/>
      <c r="D112" s="293"/>
      <c r="E112" s="216"/>
      <c r="F112" s="90"/>
      <c r="G112" s="90"/>
      <c r="H112" s="158"/>
      <c r="I112" s="158"/>
    </row>
    <row r="113" spans="2:14" ht="15.75" customHeight="1" x14ac:dyDescent="0.25">
      <c r="B113" s="193" t="s">
        <v>545</v>
      </c>
      <c r="C113" s="293"/>
      <c r="D113" s="293"/>
      <c r="E113" s="216"/>
      <c r="F113" s="90"/>
      <c r="G113" s="90"/>
      <c r="H113" s="158"/>
      <c r="I113" s="158"/>
    </row>
    <row r="114" spans="2:14" ht="15.75" customHeight="1" x14ac:dyDescent="0.25">
      <c r="B114" s="193" t="s">
        <v>542</v>
      </c>
      <c r="C114" s="293"/>
      <c r="D114" s="293"/>
      <c r="E114" s="216"/>
      <c r="F114" s="90"/>
      <c r="G114" s="90"/>
      <c r="H114" s="158"/>
      <c r="I114" s="158"/>
    </row>
    <row r="115" spans="2:14" ht="15.75" customHeight="1" x14ac:dyDescent="0.25">
      <c r="B115" s="193" t="s">
        <v>138</v>
      </c>
      <c r="C115" s="293"/>
      <c r="D115" s="293"/>
      <c r="E115" s="216"/>
      <c r="F115" s="90"/>
      <c r="G115" s="90"/>
      <c r="H115" s="158"/>
      <c r="I115" s="158"/>
    </row>
    <row r="116" spans="2:14" ht="15.75" customHeight="1" x14ac:dyDescent="0.25">
      <c r="B116" s="193" t="s">
        <v>139</v>
      </c>
      <c r="C116" s="293"/>
      <c r="D116" s="293"/>
      <c r="E116" s="216"/>
      <c r="F116" s="90"/>
      <c r="G116" s="90"/>
      <c r="H116" s="158"/>
      <c r="I116" s="158"/>
    </row>
    <row r="117" spans="2:14" ht="15.75" customHeight="1" x14ac:dyDescent="0.25">
      <c r="B117" s="195" t="s">
        <v>550</v>
      </c>
      <c r="C117" s="294"/>
      <c r="D117" s="294"/>
      <c r="E117" s="217"/>
      <c r="F117" s="90"/>
      <c r="G117" s="90"/>
      <c r="H117" s="158"/>
      <c r="I117" s="158"/>
    </row>
    <row r="118" spans="2:14" ht="15.75" customHeight="1" x14ac:dyDescent="0.25">
      <c r="C118" s="90"/>
      <c r="D118" s="90"/>
      <c r="E118" s="90"/>
      <c r="F118" s="90"/>
      <c r="G118" s="90"/>
      <c r="H118" s="158"/>
      <c r="I118" s="158"/>
    </row>
    <row r="119" spans="2:14" ht="15.75" customHeight="1" x14ac:dyDescent="0.25">
      <c r="C119" s="90"/>
      <c r="D119" s="90"/>
      <c r="E119" s="90"/>
      <c r="F119" s="90"/>
      <c r="G119" s="90"/>
      <c r="H119" s="158"/>
      <c r="I119" s="158"/>
    </row>
    <row r="120" spans="2:14" ht="15.75" customHeight="1" x14ac:dyDescent="0.25">
      <c r="B120" s="55" t="s">
        <v>93</v>
      </c>
      <c r="C120" s="90"/>
      <c r="D120" s="90"/>
      <c r="E120" s="90"/>
      <c r="F120" s="90"/>
      <c r="G120" s="90"/>
      <c r="H120" s="158"/>
      <c r="I120" s="158"/>
    </row>
    <row r="121" spans="2:14" x14ac:dyDescent="0.25">
      <c r="B121" s="215" t="s">
        <v>530</v>
      </c>
      <c r="C121" s="218"/>
      <c r="D121" s="218"/>
      <c r="E121" s="218"/>
      <c r="F121" s="218"/>
      <c r="G121" s="218"/>
      <c r="H121" s="6"/>
      <c r="I121" s="215" t="s">
        <v>551</v>
      </c>
      <c r="J121" s="204"/>
      <c r="K121" s="204"/>
      <c r="L121" s="6"/>
      <c r="M121" s="215" t="s">
        <v>226</v>
      </c>
      <c r="N121" s="6"/>
    </row>
    <row r="122" spans="2:14" x14ac:dyDescent="0.25">
      <c r="B122" s="193"/>
      <c r="C122" s="194"/>
      <c r="D122" s="194"/>
      <c r="E122" s="194"/>
      <c r="F122" s="194"/>
      <c r="G122" s="194"/>
      <c r="H122" s="104"/>
      <c r="I122" s="219"/>
      <c r="J122" s="18"/>
      <c r="K122" s="18"/>
      <c r="L122" s="19"/>
      <c r="M122" s="103"/>
      <c r="N122" s="105"/>
    </row>
    <row r="123" spans="2:14" x14ac:dyDescent="0.25">
      <c r="B123" s="103" t="s">
        <v>153</v>
      </c>
      <c r="C123" s="194"/>
      <c r="D123" s="194"/>
      <c r="E123" s="194"/>
      <c r="F123" s="194"/>
      <c r="G123" s="194"/>
      <c r="H123" s="104"/>
      <c r="I123" s="193" t="s">
        <v>91</v>
      </c>
      <c r="J123" s="104"/>
      <c r="K123" s="298"/>
      <c r="L123" s="299"/>
      <c r="M123" s="302" t="s">
        <v>82</v>
      </c>
      <c r="N123" s="105"/>
    </row>
    <row r="124" spans="2:14" x14ac:dyDescent="0.25">
      <c r="B124" s="103" t="s">
        <v>96</v>
      </c>
      <c r="C124" s="194"/>
      <c r="D124" s="194"/>
      <c r="E124" s="194"/>
      <c r="F124" s="194"/>
      <c r="G124" s="194"/>
      <c r="H124" s="104"/>
      <c r="I124" s="193" t="s">
        <v>90</v>
      </c>
      <c r="J124" s="104"/>
      <c r="K124" s="298"/>
      <c r="L124" s="299"/>
      <c r="M124" s="302" t="s">
        <v>82</v>
      </c>
      <c r="N124" s="105"/>
    </row>
    <row r="125" spans="2:14" x14ac:dyDescent="0.25">
      <c r="B125" s="103" t="s">
        <v>97</v>
      </c>
      <c r="C125" s="194"/>
      <c r="D125" s="194"/>
      <c r="E125" s="194"/>
      <c r="F125" s="194"/>
      <c r="G125" s="194"/>
      <c r="H125" s="104"/>
      <c r="I125" s="193" t="s">
        <v>91</v>
      </c>
      <c r="J125" s="104"/>
      <c r="K125" s="298"/>
      <c r="L125" s="299"/>
      <c r="M125" s="302" t="s">
        <v>82</v>
      </c>
      <c r="N125" s="105"/>
    </row>
    <row r="126" spans="2:14" x14ac:dyDescent="0.25">
      <c r="B126" s="103" t="s">
        <v>98</v>
      </c>
      <c r="C126" s="194"/>
      <c r="D126" s="194"/>
      <c r="E126" s="194"/>
      <c r="F126" s="194"/>
      <c r="G126" s="194"/>
      <c r="H126" s="104"/>
      <c r="I126" s="193" t="s">
        <v>90</v>
      </c>
      <c r="J126" s="104"/>
      <c r="K126" s="298"/>
      <c r="L126" s="299"/>
      <c r="M126" s="302" t="s">
        <v>82</v>
      </c>
      <c r="N126" s="105"/>
    </row>
    <row r="127" spans="2:14" x14ac:dyDescent="0.25">
      <c r="B127" s="103" t="s">
        <v>99</v>
      </c>
      <c r="C127" s="194"/>
      <c r="D127" s="194"/>
      <c r="E127" s="194"/>
      <c r="F127" s="194"/>
      <c r="G127" s="194"/>
      <c r="H127" s="104"/>
      <c r="I127" s="193" t="s">
        <v>90</v>
      </c>
      <c r="J127" s="104"/>
      <c r="K127" s="298"/>
      <c r="L127" s="299"/>
      <c r="M127" s="302" t="s">
        <v>82</v>
      </c>
      <c r="N127" s="105"/>
    </row>
    <row r="128" spans="2:14" x14ac:dyDescent="0.25">
      <c r="B128" s="103" t="s">
        <v>100</v>
      </c>
      <c r="C128" s="194"/>
      <c r="D128" s="194"/>
      <c r="E128" s="194"/>
      <c r="F128" s="194"/>
      <c r="G128" s="194"/>
      <c r="H128" s="104"/>
      <c r="I128" s="193" t="s">
        <v>91</v>
      </c>
      <c r="J128" s="104"/>
      <c r="K128" s="298"/>
      <c r="L128" s="299"/>
      <c r="M128" s="302" t="s">
        <v>82</v>
      </c>
      <c r="N128" s="105"/>
    </row>
    <row r="129" spans="2:14" x14ac:dyDescent="0.25">
      <c r="B129" s="103" t="s">
        <v>158</v>
      </c>
      <c r="C129" s="194"/>
      <c r="D129" s="194"/>
      <c r="E129" s="194"/>
      <c r="F129" s="194"/>
      <c r="G129" s="194"/>
      <c r="H129" s="104"/>
      <c r="I129" s="193" t="s">
        <v>550</v>
      </c>
      <c r="J129" s="104"/>
      <c r="K129" s="298"/>
      <c r="L129" s="299"/>
      <c r="M129" s="302" t="s">
        <v>82</v>
      </c>
      <c r="N129" s="105"/>
    </row>
    <row r="130" spans="2:14" x14ac:dyDescent="0.25">
      <c r="B130" s="103" t="s">
        <v>101</v>
      </c>
      <c r="C130" s="194"/>
      <c r="D130" s="194"/>
      <c r="E130" s="194"/>
      <c r="F130" s="194"/>
      <c r="G130" s="194"/>
      <c r="H130" s="104"/>
      <c r="I130" s="193" t="s">
        <v>90</v>
      </c>
      <c r="J130" s="104"/>
      <c r="K130" s="298"/>
      <c r="L130" s="299"/>
      <c r="M130" s="302" t="s">
        <v>82</v>
      </c>
      <c r="N130" s="105"/>
    </row>
    <row r="131" spans="2:14" x14ac:dyDescent="0.25">
      <c r="B131" s="103" t="s">
        <v>102</v>
      </c>
      <c r="C131" s="194"/>
      <c r="D131" s="194"/>
      <c r="E131" s="194"/>
      <c r="F131" s="194"/>
      <c r="G131" s="194"/>
      <c r="H131" s="104"/>
      <c r="I131" s="193" t="s">
        <v>550</v>
      </c>
      <c r="J131" s="104"/>
      <c r="K131" s="298"/>
      <c r="L131" s="299"/>
      <c r="M131" s="302" t="s">
        <v>82</v>
      </c>
      <c r="N131" s="105"/>
    </row>
    <row r="132" spans="2:14" x14ac:dyDescent="0.25">
      <c r="B132" s="103" t="s">
        <v>155</v>
      </c>
      <c r="C132" s="194"/>
      <c r="D132" s="194"/>
      <c r="E132" s="194"/>
      <c r="F132" s="194"/>
      <c r="G132" s="194"/>
      <c r="H132" s="104"/>
      <c r="I132" s="193" t="s">
        <v>5</v>
      </c>
      <c r="J132" s="104"/>
      <c r="K132" s="298"/>
      <c r="L132" s="299"/>
      <c r="M132" s="302" t="s">
        <v>82</v>
      </c>
      <c r="N132" s="105"/>
    </row>
    <row r="133" spans="2:14" x14ac:dyDescent="0.25">
      <c r="B133" s="103" t="s">
        <v>172</v>
      </c>
      <c r="C133" s="194"/>
      <c r="D133" s="194"/>
      <c r="E133" s="194"/>
      <c r="F133" s="194"/>
      <c r="G133" s="194"/>
      <c r="H133" s="104"/>
      <c r="I133" s="193" t="s">
        <v>92</v>
      </c>
      <c r="J133" s="104"/>
      <c r="K133" s="298"/>
      <c r="L133" s="299"/>
      <c r="M133" s="302" t="s">
        <v>82</v>
      </c>
      <c r="N133" s="105"/>
    </row>
    <row r="134" spans="2:14" x14ac:dyDescent="0.25">
      <c r="B134" s="103" t="s">
        <v>173</v>
      </c>
      <c r="C134" s="194"/>
      <c r="D134" s="194"/>
      <c r="E134" s="194"/>
      <c r="F134" s="194"/>
      <c r="G134" s="194"/>
      <c r="H134" s="104"/>
      <c r="I134" s="193" t="s">
        <v>550</v>
      </c>
      <c r="J134" s="104"/>
      <c r="K134" s="298"/>
      <c r="L134" s="299"/>
      <c r="M134" s="302" t="s">
        <v>82</v>
      </c>
      <c r="N134" s="105"/>
    </row>
    <row r="135" spans="2:14" x14ac:dyDescent="0.25">
      <c r="B135" s="103" t="s">
        <v>103</v>
      </c>
      <c r="C135" s="194"/>
      <c r="D135" s="194"/>
      <c r="E135" s="194"/>
      <c r="F135" s="194"/>
      <c r="G135" s="194"/>
      <c r="H135" s="104"/>
      <c r="I135" s="193" t="s">
        <v>549</v>
      </c>
      <c r="J135" s="104"/>
      <c r="K135" s="298"/>
      <c r="L135" s="299"/>
      <c r="M135" s="302" t="s">
        <v>82</v>
      </c>
      <c r="N135" s="105"/>
    </row>
    <row r="136" spans="2:14" x14ac:dyDescent="0.25">
      <c r="B136" s="103" t="s">
        <v>167</v>
      </c>
      <c r="C136" s="194"/>
      <c r="D136" s="194"/>
      <c r="E136" s="194"/>
      <c r="F136" s="194"/>
      <c r="G136" s="194"/>
      <c r="H136" s="104"/>
      <c r="I136" s="193" t="s">
        <v>549</v>
      </c>
      <c r="J136" s="104"/>
      <c r="K136" s="298"/>
      <c r="L136" s="299"/>
      <c r="M136" s="302" t="s">
        <v>82</v>
      </c>
      <c r="N136" s="105"/>
    </row>
    <row r="137" spans="2:14" x14ac:dyDescent="0.25">
      <c r="B137" s="103" t="s">
        <v>168</v>
      </c>
      <c r="C137" s="194"/>
      <c r="D137" s="194"/>
      <c r="E137" s="194"/>
      <c r="F137" s="194"/>
      <c r="G137" s="194"/>
      <c r="H137" s="104"/>
      <c r="I137" s="193" t="s">
        <v>88</v>
      </c>
      <c r="J137" s="104"/>
      <c r="K137" s="298"/>
      <c r="L137" s="299"/>
      <c r="M137" s="302" t="s">
        <v>82</v>
      </c>
      <c r="N137" s="105"/>
    </row>
    <row r="138" spans="2:14" x14ac:dyDescent="0.25">
      <c r="B138" s="103" t="s">
        <v>169</v>
      </c>
      <c r="C138" s="194"/>
      <c r="D138" s="194"/>
      <c r="E138" s="194"/>
      <c r="F138" s="194"/>
      <c r="G138" s="194"/>
      <c r="H138" s="104"/>
      <c r="I138" s="193" t="s">
        <v>88</v>
      </c>
      <c r="J138" s="104"/>
      <c r="K138" s="298"/>
      <c r="L138" s="299"/>
      <c r="M138" s="302" t="s">
        <v>82</v>
      </c>
      <c r="N138" s="105"/>
    </row>
    <row r="139" spans="2:14" x14ac:dyDescent="0.25">
      <c r="B139" s="103" t="s">
        <v>161</v>
      </c>
      <c r="C139" s="194"/>
      <c r="D139" s="194"/>
      <c r="E139" s="194"/>
      <c r="F139" s="194"/>
      <c r="G139" s="194"/>
      <c r="H139" s="104"/>
      <c r="I139" s="193" t="s">
        <v>542</v>
      </c>
      <c r="J139" s="104"/>
      <c r="K139" s="298"/>
      <c r="L139" s="299"/>
      <c r="M139" s="302" t="s">
        <v>82</v>
      </c>
      <c r="N139" s="105"/>
    </row>
    <row r="140" spans="2:14" x14ac:dyDescent="0.25">
      <c r="B140" s="103" t="s">
        <v>174</v>
      </c>
      <c r="C140" s="194"/>
      <c r="D140" s="194"/>
      <c r="E140" s="194"/>
      <c r="F140" s="194"/>
      <c r="G140" s="194"/>
      <c r="H140" s="104"/>
      <c r="I140" s="193" t="s">
        <v>88</v>
      </c>
      <c r="J140" s="104"/>
      <c r="K140" s="298"/>
      <c r="L140" s="299"/>
      <c r="M140" s="302" t="s">
        <v>82</v>
      </c>
      <c r="N140" s="105"/>
    </row>
    <row r="141" spans="2:14" x14ac:dyDescent="0.25">
      <c r="B141" s="103" t="s">
        <v>179</v>
      </c>
      <c r="C141" s="194"/>
      <c r="D141" s="194"/>
      <c r="E141" s="194"/>
      <c r="F141" s="194"/>
      <c r="G141" s="194"/>
      <c r="H141" s="104"/>
      <c r="I141" s="193" t="s">
        <v>92</v>
      </c>
      <c r="J141" s="104"/>
      <c r="K141" s="298"/>
      <c r="L141" s="299"/>
      <c r="M141" s="302" t="s">
        <v>82</v>
      </c>
      <c r="N141" s="105"/>
    </row>
    <row r="142" spans="2:14" x14ac:dyDescent="0.25">
      <c r="B142" s="103" t="s">
        <v>170</v>
      </c>
      <c r="C142" s="194"/>
      <c r="D142" s="194"/>
      <c r="E142" s="194"/>
      <c r="F142" s="194"/>
      <c r="G142" s="194"/>
      <c r="H142" s="104"/>
      <c r="I142" s="193" t="s">
        <v>550</v>
      </c>
      <c r="J142" s="104"/>
      <c r="K142" s="298"/>
      <c r="L142" s="299"/>
      <c r="M142" s="302" t="s">
        <v>82</v>
      </c>
      <c r="N142" s="105"/>
    </row>
    <row r="143" spans="2:14" x14ac:dyDescent="0.25">
      <c r="B143" s="103" t="s">
        <v>170</v>
      </c>
      <c r="C143" s="194"/>
      <c r="D143" s="194"/>
      <c r="E143" s="194"/>
      <c r="F143" s="194"/>
      <c r="G143" s="194"/>
      <c r="H143" s="104"/>
      <c r="I143" s="193" t="s">
        <v>550</v>
      </c>
      <c r="J143" s="104"/>
      <c r="K143" s="298"/>
      <c r="L143" s="299"/>
      <c r="M143" s="302" t="s">
        <v>82</v>
      </c>
      <c r="N143" s="105"/>
    </row>
    <row r="144" spans="2:14" x14ac:dyDescent="0.25">
      <c r="B144" s="103" t="s">
        <v>189</v>
      </c>
      <c r="C144" s="194"/>
      <c r="D144" s="194"/>
      <c r="E144" s="194"/>
      <c r="F144" s="194"/>
      <c r="G144" s="194"/>
      <c r="H144" s="104"/>
      <c r="I144" s="193" t="s">
        <v>91</v>
      </c>
      <c r="J144" s="104"/>
      <c r="K144" s="298"/>
      <c r="L144" s="299"/>
      <c r="M144" s="302" t="s">
        <v>82</v>
      </c>
      <c r="N144" s="105"/>
    </row>
    <row r="145" spans="2:14" x14ac:dyDescent="0.25">
      <c r="B145" s="103" t="s">
        <v>104</v>
      </c>
      <c r="C145" s="222"/>
      <c r="D145" s="222"/>
      <c r="E145" s="222"/>
      <c r="F145" s="222"/>
      <c r="G145" s="222"/>
      <c r="H145" s="104"/>
      <c r="I145" s="193" t="s">
        <v>549</v>
      </c>
      <c r="J145" s="104"/>
      <c r="K145" s="298"/>
      <c r="L145" s="299"/>
      <c r="M145" s="302" t="s">
        <v>82</v>
      </c>
      <c r="N145" s="105"/>
    </row>
    <row r="146" spans="2:14" x14ac:dyDescent="0.25">
      <c r="B146" s="103" t="s">
        <v>163</v>
      </c>
      <c r="C146" s="194"/>
      <c r="D146" s="194"/>
      <c r="E146" s="194"/>
      <c r="F146" s="194"/>
      <c r="G146" s="194"/>
      <c r="H146" s="104"/>
      <c r="I146" s="193" t="s">
        <v>85</v>
      </c>
      <c r="J146" s="104"/>
      <c r="K146" s="298"/>
      <c r="L146" s="299"/>
      <c r="M146" s="302" t="s">
        <v>82</v>
      </c>
      <c r="N146" s="105"/>
    </row>
    <row r="147" spans="2:14" x14ac:dyDescent="0.25">
      <c r="B147" s="103" t="s">
        <v>105</v>
      </c>
      <c r="C147" s="194"/>
      <c r="D147" s="194"/>
      <c r="E147" s="194"/>
      <c r="F147" s="194"/>
      <c r="G147" s="194"/>
      <c r="H147" s="104"/>
      <c r="I147" s="193" t="s">
        <v>550</v>
      </c>
      <c r="J147" s="104"/>
      <c r="K147" s="298"/>
      <c r="L147" s="299"/>
      <c r="M147" s="302" t="s">
        <v>82</v>
      </c>
      <c r="N147" s="105"/>
    </row>
    <row r="148" spans="2:14" x14ac:dyDescent="0.25">
      <c r="B148" s="103" t="s">
        <v>157</v>
      </c>
      <c r="C148" s="194"/>
      <c r="D148" s="194"/>
      <c r="E148" s="194"/>
      <c r="F148" s="194"/>
      <c r="G148" s="194"/>
      <c r="H148" s="104"/>
      <c r="I148" s="193" t="s">
        <v>86</v>
      </c>
      <c r="J148" s="104"/>
      <c r="K148" s="298"/>
      <c r="L148" s="299"/>
      <c r="M148" s="302" t="s">
        <v>82</v>
      </c>
      <c r="N148" s="105"/>
    </row>
    <row r="149" spans="2:14" x14ac:dyDescent="0.25">
      <c r="B149" s="103" t="s">
        <v>164</v>
      </c>
      <c r="C149" s="194"/>
      <c r="D149" s="194"/>
      <c r="E149" s="194"/>
      <c r="F149" s="194"/>
      <c r="G149" s="194"/>
      <c r="H149" s="104"/>
      <c r="I149" s="193" t="s">
        <v>542</v>
      </c>
      <c r="J149" s="104"/>
      <c r="K149" s="298"/>
      <c r="L149" s="299"/>
      <c r="M149" s="302" t="s">
        <v>82</v>
      </c>
      <c r="N149" s="105"/>
    </row>
    <row r="150" spans="2:14" x14ac:dyDescent="0.25">
      <c r="B150" s="103" t="s">
        <v>106</v>
      </c>
      <c r="C150" s="194"/>
      <c r="D150" s="194"/>
      <c r="E150" s="194"/>
      <c r="F150" s="194"/>
      <c r="G150" s="194"/>
      <c r="H150" s="104"/>
      <c r="I150" s="193" t="s">
        <v>84</v>
      </c>
      <c r="J150" s="104"/>
      <c r="K150" s="298"/>
      <c r="L150" s="299"/>
      <c r="M150" s="302" t="s">
        <v>82</v>
      </c>
      <c r="N150" s="105"/>
    </row>
    <row r="151" spans="2:14" x14ac:dyDescent="0.25">
      <c r="B151" s="103" t="s">
        <v>107</v>
      </c>
      <c r="C151" s="194"/>
      <c r="D151" s="194"/>
      <c r="E151" s="194"/>
      <c r="F151" s="194"/>
      <c r="G151" s="194"/>
      <c r="H151" s="104"/>
      <c r="I151" s="193" t="s">
        <v>89</v>
      </c>
      <c r="J151" s="104"/>
      <c r="K151" s="298"/>
      <c r="L151" s="299"/>
      <c r="M151" s="302" t="s">
        <v>82</v>
      </c>
      <c r="N151" s="105"/>
    </row>
    <row r="152" spans="2:14" x14ac:dyDescent="0.25">
      <c r="B152" s="103" t="s">
        <v>108</v>
      </c>
      <c r="C152" s="194"/>
      <c r="D152" s="194"/>
      <c r="E152" s="194"/>
      <c r="F152" s="194"/>
      <c r="G152" s="194"/>
      <c r="H152" s="104"/>
      <c r="I152" s="193" t="s">
        <v>5</v>
      </c>
      <c r="J152" s="104"/>
      <c r="K152" s="298"/>
      <c r="L152" s="299"/>
      <c r="M152" s="302" t="s">
        <v>82</v>
      </c>
      <c r="N152" s="105"/>
    </row>
    <row r="153" spans="2:14" x14ac:dyDescent="0.25">
      <c r="B153" s="103" t="s">
        <v>109</v>
      </c>
      <c r="C153" s="194"/>
      <c r="D153" s="194"/>
      <c r="E153" s="194"/>
      <c r="F153" s="194"/>
      <c r="G153" s="194"/>
      <c r="H153" s="104"/>
      <c r="I153" s="193" t="s">
        <v>5</v>
      </c>
      <c r="J153" s="104"/>
      <c r="K153" s="298"/>
      <c r="L153" s="299"/>
      <c r="M153" s="302" t="s">
        <v>82</v>
      </c>
      <c r="N153" s="105"/>
    </row>
    <row r="154" spans="2:14" x14ac:dyDescent="0.25">
      <c r="B154" s="103" t="s">
        <v>110</v>
      </c>
      <c r="C154" s="194"/>
      <c r="D154" s="194"/>
      <c r="E154" s="194"/>
      <c r="F154" s="194"/>
      <c r="G154" s="194"/>
      <c r="H154" s="104"/>
      <c r="I154" s="193" t="s">
        <v>89</v>
      </c>
      <c r="J154" s="104"/>
      <c r="K154" s="298"/>
      <c r="L154" s="299"/>
      <c r="M154" s="302" t="s">
        <v>82</v>
      </c>
      <c r="N154" s="105"/>
    </row>
    <row r="155" spans="2:14" x14ac:dyDescent="0.25">
      <c r="B155" s="103" t="s">
        <v>111</v>
      </c>
      <c r="C155" s="194"/>
      <c r="D155" s="194"/>
      <c r="E155" s="194"/>
      <c r="F155" s="194"/>
      <c r="G155" s="194"/>
      <c r="H155" s="104"/>
      <c r="I155" s="193" t="s">
        <v>5</v>
      </c>
      <c r="J155" s="104"/>
      <c r="K155" s="298"/>
      <c r="L155" s="299"/>
      <c r="M155" s="302" t="s">
        <v>82</v>
      </c>
      <c r="N155" s="105"/>
    </row>
    <row r="156" spans="2:14" x14ac:dyDescent="0.25">
      <c r="B156" s="103" t="s">
        <v>185</v>
      </c>
      <c r="C156" s="194"/>
      <c r="D156" s="194"/>
      <c r="E156" s="194"/>
      <c r="F156" s="194"/>
      <c r="G156" s="194"/>
      <c r="H156" s="104"/>
      <c r="I156" s="193" t="s">
        <v>84</v>
      </c>
      <c r="J156" s="104"/>
      <c r="K156" s="298"/>
      <c r="L156" s="299"/>
      <c r="M156" s="302" t="s">
        <v>82</v>
      </c>
      <c r="N156" s="105"/>
    </row>
    <row r="157" spans="2:14" x14ac:dyDescent="0.25">
      <c r="B157" s="103" t="s">
        <v>112</v>
      </c>
      <c r="C157" s="194"/>
      <c r="D157" s="194"/>
      <c r="E157" s="194"/>
      <c r="F157" s="194"/>
      <c r="G157" s="194"/>
      <c r="H157" s="104"/>
      <c r="I157" s="193" t="s">
        <v>545</v>
      </c>
      <c r="J157" s="104"/>
      <c r="K157" s="298"/>
      <c r="L157" s="299"/>
      <c r="M157" s="302" t="s">
        <v>82</v>
      </c>
      <c r="N157" s="105"/>
    </row>
    <row r="158" spans="2:14" x14ac:dyDescent="0.25">
      <c r="B158" s="103" t="s">
        <v>113</v>
      </c>
      <c r="C158" s="194"/>
      <c r="D158" s="194"/>
      <c r="E158" s="194"/>
      <c r="F158" s="194"/>
      <c r="G158" s="194"/>
      <c r="H158" s="104"/>
      <c r="I158" s="193" t="s">
        <v>88</v>
      </c>
      <c r="J158" s="104"/>
      <c r="K158" s="298"/>
      <c r="L158" s="299"/>
      <c r="M158" s="302" t="s">
        <v>82</v>
      </c>
      <c r="N158" s="105"/>
    </row>
    <row r="159" spans="2:14" x14ac:dyDescent="0.25">
      <c r="B159" s="103" t="s">
        <v>114</v>
      </c>
      <c r="C159" s="194"/>
      <c r="D159" s="194"/>
      <c r="E159" s="194"/>
      <c r="F159" s="194"/>
      <c r="G159" s="194"/>
      <c r="H159" s="104"/>
      <c r="I159" s="193" t="s">
        <v>87</v>
      </c>
      <c r="J159" s="104"/>
      <c r="K159" s="298"/>
      <c r="L159" s="299"/>
      <c r="M159" s="302" t="s">
        <v>82</v>
      </c>
      <c r="N159" s="105"/>
    </row>
    <row r="160" spans="2:14" x14ac:dyDescent="0.25">
      <c r="B160" s="103" t="s">
        <v>165</v>
      </c>
      <c r="C160" s="194"/>
      <c r="D160" s="194"/>
      <c r="E160" s="194"/>
      <c r="F160" s="194"/>
      <c r="G160" s="194"/>
      <c r="H160" s="104"/>
      <c r="I160" s="193" t="s">
        <v>87</v>
      </c>
      <c r="J160" s="104"/>
      <c r="K160" s="298"/>
      <c r="L160" s="299"/>
      <c r="M160" s="302" t="s">
        <v>82</v>
      </c>
      <c r="N160" s="105"/>
    </row>
    <row r="161" spans="2:14" x14ac:dyDescent="0.25">
      <c r="B161" s="103" t="s">
        <v>166</v>
      </c>
      <c r="C161" s="194"/>
      <c r="D161" s="194"/>
      <c r="E161" s="194"/>
      <c r="F161" s="194"/>
      <c r="G161" s="194"/>
      <c r="H161" s="104"/>
      <c r="I161" s="193" t="s">
        <v>550</v>
      </c>
      <c r="J161" s="104"/>
      <c r="K161" s="298"/>
      <c r="L161" s="299"/>
      <c r="M161" s="302" t="s">
        <v>82</v>
      </c>
      <c r="N161" s="105"/>
    </row>
    <row r="162" spans="2:14" x14ac:dyDescent="0.25">
      <c r="B162" s="103" t="s">
        <v>115</v>
      </c>
      <c r="C162" s="194"/>
      <c r="D162" s="194"/>
      <c r="E162" s="194"/>
      <c r="F162" s="194"/>
      <c r="G162" s="194"/>
      <c r="H162" s="104"/>
      <c r="I162" s="193" t="s">
        <v>542</v>
      </c>
      <c r="J162" s="104"/>
      <c r="K162" s="298"/>
      <c r="L162" s="299"/>
      <c r="M162" s="302" t="s">
        <v>82</v>
      </c>
      <c r="N162" s="105"/>
    </row>
    <row r="163" spans="2:14" x14ac:dyDescent="0.25">
      <c r="B163" s="103" t="s">
        <v>116</v>
      </c>
      <c r="C163" s="194"/>
      <c r="D163" s="194"/>
      <c r="E163" s="194"/>
      <c r="F163" s="194"/>
      <c r="G163" s="194"/>
      <c r="H163" s="104"/>
      <c r="I163" s="193" t="s">
        <v>542</v>
      </c>
      <c r="J163" s="104"/>
      <c r="K163" s="298"/>
      <c r="L163" s="299"/>
      <c r="M163" s="302" t="s">
        <v>82</v>
      </c>
      <c r="N163" s="105"/>
    </row>
    <row r="164" spans="2:14" x14ac:dyDescent="0.25">
      <c r="B164" s="103" t="s">
        <v>117</v>
      </c>
      <c r="C164" s="194"/>
      <c r="D164" s="194"/>
      <c r="E164" s="194"/>
      <c r="F164" s="194"/>
      <c r="G164" s="194"/>
      <c r="H164" s="104"/>
      <c r="I164" s="193" t="s">
        <v>543</v>
      </c>
      <c r="J164" s="104"/>
      <c r="K164" s="298"/>
      <c r="L164" s="299"/>
      <c r="M164" s="302" t="s">
        <v>82</v>
      </c>
      <c r="N164" s="105"/>
    </row>
    <row r="165" spans="2:14" x14ac:dyDescent="0.25">
      <c r="B165" s="103" t="s">
        <v>117</v>
      </c>
      <c r="C165" s="194"/>
      <c r="D165" s="194"/>
      <c r="E165" s="194"/>
      <c r="F165" s="194"/>
      <c r="G165" s="194"/>
      <c r="H165" s="104"/>
      <c r="I165" s="193" t="s">
        <v>544</v>
      </c>
      <c r="J165" s="104"/>
      <c r="K165" s="298"/>
      <c r="L165" s="299"/>
      <c r="M165" s="302" t="s">
        <v>82</v>
      </c>
      <c r="N165" s="105"/>
    </row>
    <row r="166" spans="2:14" x14ac:dyDescent="0.25">
      <c r="B166" s="103" t="s">
        <v>118</v>
      </c>
      <c r="C166" s="194"/>
      <c r="D166" s="194"/>
      <c r="E166" s="194"/>
      <c r="F166" s="194"/>
      <c r="G166" s="194"/>
      <c r="H166" s="104"/>
      <c r="I166" s="193" t="s">
        <v>550</v>
      </c>
      <c r="J166" s="104"/>
      <c r="K166" s="298"/>
      <c r="L166" s="299"/>
      <c r="M166" s="302" t="s">
        <v>82</v>
      </c>
      <c r="N166" s="105"/>
    </row>
    <row r="167" spans="2:14" x14ac:dyDescent="0.25">
      <c r="B167" s="103" t="s">
        <v>119</v>
      </c>
      <c r="C167" s="194"/>
      <c r="D167" s="194"/>
      <c r="E167" s="194"/>
      <c r="F167" s="194"/>
      <c r="G167" s="194"/>
      <c r="H167" s="104"/>
      <c r="I167" s="193" t="s">
        <v>87</v>
      </c>
      <c r="J167" s="104"/>
      <c r="K167" s="298"/>
      <c r="L167" s="299"/>
      <c r="M167" s="302" t="s">
        <v>82</v>
      </c>
      <c r="N167" s="105"/>
    </row>
    <row r="168" spans="2:14" x14ac:dyDescent="0.25">
      <c r="B168" s="103" t="s">
        <v>120</v>
      </c>
      <c r="C168" s="194"/>
      <c r="D168" s="194"/>
      <c r="E168" s="194"/>
      <c r="F168" s="194"/>
      <c r="G168" s="194"/>
      <c r="H168" s="104"/>
      <c r="I168" s="193" t="s">
        <v>90</v>
      </c>
      <c r="J168" s="104"/>
      <c r="K168" s="298"/>
      <c r="L168" s="299"/>
      <c r="M168" s="302" t="s">
        <v>82</v>
      </c>
      <c r="N168" s="105"/>
    </row>
    <row r="169" spans="2:14" x14ac:dyDescent="0.25">
      <c r="B169" s="103" t="s">
        <v>121</v>
      </c>
      <c r="C169" s="194"/>
      <c r="D169" s="194"/>
      <c r="E169" s="194"/>
      <c r="F169" s="194"/>
      <c r="G169" s="194"/>
      <c r="H169" s="104"/>
      <c r="I169" s="193" t="s">
        <v>84</v>
      </c>
      <c r="J169" s="104"/>
      <c r="K169" s="298"/>
      <c r="L169" s="299"/>
      <c r="M169" s="302" t="s">
        <v>82</v>
      </c>
      <c r="N169" s="105"/>
    </row>
    <row r="170" spans="2:14" x14ac:dyDescent="0.25">
      <c r="B170" s="103" t="s">
        <v>182</v>
      </c>
      <c r="C170" s="194"/>
      <c r="D170" s="194"/>
      <c r="E170" s="194"/>
      <c r="F170" s="194"/>
      <c r="G170" s="194"/>
      <c r="H170" s="104"/>
      <c r="I170" s="193" t="s">
        <v>86</v>
      </c>
      <c r="J170" s="104"/>
      <c r="K170" s="298"/>
      <c r="L170" s="299"/>
      <c r="M170" s="302" t="s">
        <v>82</v>
      </c>
      <c r="N170" s="105"/>
    </row>
    <row r="171" spans="2:14" x14ac:dyDescent="0.25">
      <c r="B171" s="103" t="s">
        <v>175</v>
      </c>
      <c r="C171" s="194"/>
      <c r="D171" s="194"/>
      <c r="E171" s="194"/>
      <c r="F171" s="194"/>
      <c r="G171" s="194"/>
      <c r="H171" s="104"/>
      <c r="I171" s="193" t="s">
        <v>92</v>
      </c>
      <c r="J171" s="104"/>
      <c r="K171" s="298"/>
      <c r="L171" s="299"/>
      <c r="M171" s="302" t="s">
        <v>82</v>
      </c>
      <c r="N171" s="105"/>
    </row>
    <row r="172" spans="2:14" x14ac:dyDescent="0.25">
      <c r="B172" s="103" t="s">
        <v>122</v>
      </c>
      <c r="C172" s="194"/>
      <c r="D172" s="194"/>
      <c r="E172" s="194"/>
      <c r="F172" s="194"/>
      <c r="G172" s="194"/>
      <c r="H172" s="104"/>
      <c r="I172" s="193" t="s">
        <v>92</v>
      </c>
      <c r="J172" s="104"/>
      <c r="K172" s="298"/>
      <c r="L172" s="299"/>
      <c r="M172" s="302" t="s">
        <v>82</v>
      </c>
      <c r="N172" s="105"/>
    </row>
    <row r="173" spans="2:14" x14ac:dyDescent="0.25">
      <c r="B173" s="103" t="s">
        <v>123</v>
      </c>
      <c r="C173" s="194"/>
      <c r="D173" s="194"/>
      <c r="E173" s="194"/>
      <c r="F173" s="194"/>
      <c r="G173" s="194"/>
      <c r="H173" s="104"/>
      <c r="I173" s="193" t="s">
        <v>88</v>
      </c>
      <c r="J173" s="104"/>
      <c r="K173" s="298"/>
      <c r="L173" s="299"/>
      <c r="M173" s="302" t="s">
        <v>82</v>
      </c>
      <c r="N173" s="105"/>
    </row>
    <row r="174" spans="2:14" x14ac:dyDescent="0.25">
      <c r="B174" s="103" t="s">
        <v>177</v>
      </c>
      <c r="C174" s="194"/>
      <c r="D174" s="194"/>
      <c r="E174" s="194"/>
      <c r="F174" s="194"/>
      <c r="G174" s="194"/>
      <c r="H174" s="104"/>
      <c r="I174" s="193" t="s">
        <v>550</v>
      </c>
      <c r="J174" s="104"/>
      <c r="K174" s="298"/>
      <c r="L174" s="299"/>
      <c r="M174" s="302" t="s">
        <v>82</v>
      </c>
      <c r="N174" s="105"/>
    </row>
    <row r="175" spans="2:14" x14ac:dyDescent="0.25">
      <c r="B175" s="103" t="s">
        <v>178</v>
      </c>
      <c r="C175" s="194"/>
      <c r="D175" s="194"/>
      <c r="E175" s="194"/>
      <c r="F175" s="194"/>
      <c r="G175" s="194"/>
      <c r="H175" s="104"/>
      <c r="I175" s="193" t="s">
        <v>550</v>
      </c>
      <c r="J175" s="104"/>
      <c r="K175" s="298"/>
      <c r="L175" s="299"/>
      <c r="M175" s="302" t="s">
        <v>82</v>
      </c>
      <c r="N175" s="105"/>
    </row>
    <row r="176" spans="2:14" x14ac:dyDescent="0.25">
      <c r="B176" s="103" t="s">
        <v>124</v>
      </c>
      <c r="C176" s="194"/>
      <c r="D176" s="194"/>
      <c r="E176" s="194"/>
      <c r="F176" s="194"/>
      <c r="G176" s="194"/>
      <c r="H176" s="104"/>
      <c r="I176" s="193" t="s">
        <v>550</v>
      </c>
      <c r="J176" s="104"/>
      <c r="K176" s="298"/>
      <c r="L176" s="299"/>
      <c r="M176" s="302" t="s">
        <v>82</v>
      </c>
      <c r="N176" s="105"/>
    </row>
    <row r="177" spans="2:14" x14ac:dyDescent="0.25">
      <c r="B177" s="103" t="s">
        <v>180</v>
      </c>
      <c r="C177" s="194"/>
      <c r="D177" s="194"/>
      <c r="E177" s="194"/>
      <c r="F177" s="194"/>
      <c r="G177" s="194"/>
      <c r="H177" s="104"/>
      <c r="I177" s="193" t="s">
        <v>542</v>
      </c>
      <c r="J177" s="104"/>
      <c r="K177" s="298"/>
      <c r="L177" s="299"/>
      <c r="M177" s="302" t="s">
        <v>82</v>
      </c>
      <c r="N177" s="105"/>
    </row>
    <row r="178" spans="2:14" x14ac:dyDescent="0.25">
      <c r="B178" s="103" t="s">
        <v>184</v>
      </c>
      <c r="C178" s="194"/>
      <c r="D178" s="194"/>
      <c r="E178" s="194"/>
      <c r="F178" s="194"/>
      <c r="G178" s="194"/>
      <c r="H178" s="104"/>
      <c r="I178" s="193" t="s">
        <v>84</v>
      </c>
      <c r="J178" s="104"/>
      <c r="K178" s="298"/>
      <c r="L178" s="299"/>
      <c r="M178" s="302" t="s">
        <v>82</v>
      </c>
      <c r="N178" s="105"/>
    </row>
    <row r="179" spans="2:14" x14ac:dyDescent="0.25">
      <c r="B179" s="103" t="s">
        <v>125</v>
      </c>
      <c r="C179" s="194"/>
      <c r="D179" s="194"/>
      <c r="E179" s="194"/>
      <c r="F179" s="194"/>
      <c r="G179" s="194"/>
      <c r="H179" s="104"/>
      <c r="I179" s="193" t="s">
        <v>86</v>
      </c>
      <c r="J179" s="104"/>
      <c r="K179" s="298"/>
      <c r="L179" s="299"/>
      <c r="M179" s="302" t="s">
        <v>82</v>
      </c>
      <c r="N179" s="105"/>
    </row>
    <row r="180" spans="2:14" x14ac:dyDescent="0.25">
      <c r="B180" s="103" t="s">
        <v>126</v>
      </c>
      <c r="C180" s="194"/>
      <c r="D180" s="194"/>
      <c r="E180" s="194"/>
      <c r="F180" s="194"/>
      <c r="G180" s="194"/>
      <c r="H180" s="104"/>
      <c r="I180" s="193" t="s">
        <v>92</v>
      </c>
      <c r="J180" s="104"/>
      <c r="K180" s="298"/>
      <c r="L180" s="299"/>
      <c r="M180" s="302" t="s">
        <v>82</v>
      </c>
      <c r="N180" s="105"/>
    </row>
    <row r="181" spans="2:14" x14ac:dyDescent="0.25">
      <c r="B181" s="103" t="s">
        <v>181</v>
      </c>
      <c r="C181" s="194"/>
      <c r="D181" s="194"/>
      <c r="E181" s="194"/>
      <c r="F181" s="194"/>
      <c r="G181" s="194"/>
      <c r="H181" s="104"/>
      <c r="I181" s="193" t="s">
        <v>5</v>
      </c>
      <c r="J181" s="104"/>
      <c r="K181" s="298"/>
      <c r="L181" s="299"/>
      <c r="M181" s="302" t="s">
        <v>82</v>
      </c>
      <c r="N181" s="105"/>
    </row>
    <row r="182" spans="2:14" x14ac:dyDescent="0.25">
      <c r="B182" s="103" t="s">
        <v>127</v>
      </c>
      <c r="C182" s="194"/>
      <c r="D182" s="194"/>
      <c r="E182" s="194"/>
      <c r="F182" s="194"/>
      <c r="G182" s="194"/>
      <c r="H182" s="104"/>
      <c r="I182" s="193" t="s">
        <v>84</v>
      </c>
      <c r="J182" s="104"/>
      <c r="K182" s="298"/>
      <c r="L182" s="299"/>
      <c r="M182" s="302" t="s">
        <v>82</v>
      </c>
      <c r="N182" s="105"/>
    </row>
    <row r="183" spans="2:14" x14ac:dyDescent="0.25">
      <c r="B183" s="103" t="s">
        <v>176</v>
      </c>
      <c r="C183" s="194"/>
      <c r="D183" s="194"/>
      <c r="E183" s="194"/>
      <c r="F183" s="194"/>
      <c r="G183" s="194"/>
      <c r="H183" s="104"/>
      <c r="I183" s="193" t="s">
        <v>85</v>
      </c>
      <c r="J183" s="104"/>
      <c r="K183" s="298"/>
      <c r="L183" s="299"/>
      <c r="M183" s="302" t="s">
        <v>82</v>
      </c>
      <c r="N183" s="105"/>
    </row>
    <row r="184" spans="2:14" x14ac:dyDescent="0.25">
      <c r="B184" s="103" t="s">
        <v>128</v>
      </c>
      <c r="C184" s="194"/>
      <c r="D184" s="194"/>
      <c r="E184" s="194"/>
      <c r="F184" s="194"/>
      <c r="G184" s="194"/>
      <c r="H184" s="104"/>
      <c r="I184" s="193" t="s">
        <v>86</v>
      </c>
      <c r="J184" s="104"/>
      <c r="K184" s="298"/>
      <c r="L184" s="299"/>
      <c r="M184" s="302" t="s">
        <v>82</v>
      </c>
      <c r="N184" s="105"/>
    </row>
    <row r="185" spans="2:14" x14ac:dyDescent="0.25">
      <c r="B185" s="103" t="s">
        <v>129</v>
      </c>
      <c r="C185" s="194"/>
      <c r="D185" s="194"/>
      <c r="E185" s="194"/>
      <c r="F185" s="194"/>
      <c r="G185" s="194"/>
      <c r="H185" s="104"/>
      <c r="I185" s="193" t="s">
        <v>86</v>
      </c>
      <c r="J185" s="104"/>
      <c r="K185" s="298"/>
      <c r="L185" s="299"/>
      <c r="M185" s="302" t="s">
        <v>82</v>
      </c>
      <c r="N185" s="105"/>
    </row>
    <row r="186" spans="2:14" x14ac:dyDescent="0.25">
      <c r="B186" s="103" t="s">
        <v>130</v>
      </c>
      <c r="C186" s="194"/>
      <c r="D186" s="194"/>
      <c r="E186" s="194"/>
      <c r="F186" s="194"/>
      <c r="G186" s="194"/>
      <c r="H186" s="104"/>
      <c r="I186" s="193" t="s">
        <v>86</v>
      </c>
      <c r="J186" s="104"/>
      <c r="K186" s="298"/>
      <c r="L186" s="299"/>
      <c r="M186" s="302" t="s">
        <v>82</v>
      </c>
      <c r="N186" s="105"/>
    </row>
    <row r="187" spans="2:14" x14ac:dyDescent="0.25">
      <c r="B187" s="103" t="s">
        <v>130</v>
      </c>
      <c r="C187" s="194"/>
      <c r="D187" s="194"/>
      <c r="E187" s="194"/>
      <c r="F187" s="194"/>
      <c r="G187" s="194"/>
      <c r="H187" s="104"/>
      <c r="I187" s="193" t="s">
        <v>86</v>
      </c>
      <c r="J187" s="104"/>
      <c r="K187" s="298"/>
      <c r="L187" s="299"/>
      <c r="M187" s="302" t="s">
        <v>82</v>
      </c>
      <c r="N187" s="105"/>
    </row>
    <row r="188" spans="2:14" x14ac:dyDescent="0.25">
      <c r="B188" s="103" t="s">
        <v>186</v>
      </c>
      <c r="C188" s="194"/>
      <c r="D188" s="194"/>
      <c r="E188" s="194"/>
      <c r="F188" s="194"/>
      <c r="G188" s="194"/>
      <c r="H188" s="104"/>
      <c r="I188" s="193" t="s">
        <v>86</v>
      </c>
      <c r="J188" s="104"/>
      <c r="K188" s="298"/>
      <c r="L188" s="299"/>
      <c r="M188" s="302" t="s">
        <v>82</v>
      </c>
      <c r="N188" s="105"/>
    </row>
    <row r="189" spans="2:14" x14ac:dyDescent="0.25">
      <c r="B189" s="103" t="s">
        <v>131</v>
      </c>
      <c r="C189" s="194"/>
      <c r="D189" s="194"/>
      <c r="E189" s="194"/>
      <c r="F189" s="194"/>
      <c r="G189" s="194"/>
      <c r="H189" s="104"/>
      <c r="I189" s="193" t="s">
        <v>84</v>
      </c>
      <c r="J189" s="104"/>
      <c r="K189" s="298"/>
      <c r="L189" s="299"/>
      <c r="M189" s="302" t="s">
        <v>82</v>
      </c>
      <c r="N189" s="105"/>
    </row>
    <row r="190" spans="2:14" x14ac:dyDescent="0.25">
      <c r="B190" s="103" t="s">
        <v>132</v>
      </c>
      <c r="C190" s="194"/>
      <c r="D190" s="194"/>
      <c r="E190" s="194"/>
      <c r="F190" s="194"/>
      <c r="G190" s="194"/>
      <c r="H190" s="104"/>
      <c r="I190" s="193" t="s">
        <v>84</v>
      </c>
      <c r="J190" s="104"/>
      <c r="K190" s="298"/>
      <c r="L190" s="299"/>
      <c r="M190" s="302" t="s">
        <v>82</v>
      </c>
      <c r="N190" s="105"/>
    </row>
    <row r="191" spans="2:14" x14ac:dyDescent="0.25">
      <c r="B191" s="103" t="s">
        <v>187</v>
      </c>
      <c r="C191" s="194"/>
      <c r="D191" s="194"/>
      <c r="E191" s="194"/>
      <c r="F191" s="194"/>
      <c r="G191" s="194"/>
      <c r="H191" s="104"/>
      <c r="I191" s="193" t="s">
        <v>550</v>
      </c>
      <c r="J191" s="104"/>
      <c r="K191" s="298"/>
      <c r="L191" s="299"/>
      <c r="M191" s="302" t="s">
        <v>82</v>
      </c>
      <c r="N191" s="105"/>
    </row>
    <row r="192" spans="2:14" x14ac:dyDescent="0.25">
      <c r="B192" s="103" t="s">
        <v>160</v>
      </c>
      <c r="C192" s="194"/>
      <c r="D192" s="194"/>
      <c r="E192" s="194"/>
      <c r="F192" s="194"/>
      <c r="G192" s="194"/>
      <c r="H192" s="104"/>
      <c r="I192" s="193" t="s">
        <v>5</v>
      </c>
      <c r="J192" s="104"/>
      <c r="K192" s="298"/>
      <c r="L192" s="299"/>
      <c r="M192" s="302" t="s">
        <v>82</v>
      </c>
      <c r="N192" s="105"/>
    </row>
    <row r="193" spans="2:14" x14ac:dyDescent="0.25">
      <c r="B193" s="103" t="s">
        <v>171</v>
      </c>
      <c r="C193" s="194"/>
      <c r="D193" s="194"/>
      <c r="E193" s="194"/>
      <c r="F193" s="194"/>
      <c r="G193" s="194"/>
      <c r="H193" s="104"/>
      <c r="I193" s="193" t="s">
        <v>92</v>
      </c>
      <c r="J193" s="104"/>
      <c r="K193" s="298"/>
      <c r="L193" s="299"/>
      <c r="M193" s="302" t="s">
        <v>82</v>
      </c>
      <c r="N193" s="105"/>
    </row>
    <row r="194" spans="2:14" x14ac:dyDescent="0.25">
      <c r="B194" s="103" t="s">
        <v>133</v>
      </c>
      <c r="C194" s="194"/>
      <c r="D194" s="194"/>
      <c r="E194" s="194"/>
      <c r="F194" s="194"/>
      <c r="G194" s="194"/>
      <c r="H194" s="104"/>
      <c r="I194" s="193" t="s">
        <v>86</v>
      </c>
      <c r="J194" s="104"/>
      <c r="K194" s="298"/>
      <c r="L194" s="299"/>
      <c r="M194" s="302" t="s">
        <v>82</v>
      </c>
      <c r="N194" s="105"/>
    </row>
    <row r="195" spans="2:14" x14ac:dyDescent="0.25">
      <c r="B195" s="103" t="s">
        <v>188</v>
      </c>
      <c r="C195" s="194"/>
      <c r="D195" s="194"/>
      <c r="E195" s="194"/>
      <c r="F195" s="194"/>
      <c r="G195" s="194"/>
      <c r="H195" s="104"/>
      <c r="I195" s="193" t="s">
        <v>5</v>
      </c>
      <c r="J195" s="104"/>
      <c r="K195" s="298"/>
      <c r="L195" s="299"/>
      <c r="M195" s="302" t="s">
        <v>82</v>
      </c>
      <c r="N195" s="105"/>
    </row>
    <row r="196" spans="2:14" x14ac:dyDescent="0.25">
      <c r="B196" s="103" t="s">
        <v>183</v>
      </c>
      <c r="C196" s="194"/>
      <c r="D196" s="194"/>
      <c r="E196" s="194"/>
      <c r="F196" s="194"/>
      <c r="G196" s="194"/>
      <c r="H196" s="104"/>
      <c r="I196" s="193" t="s">
        <v>88</v>
      </c>
      <c r="J196" s="104"/>
      <c r="K196" s="298"/>
      <c r="L196" s="299"/>
      <c r="M196" s="302" t="s">
        <v>82</v>
      </c>
      <c r="N196" s="105"/>
    </row>
    <row r="197" spans="2:14" x14ac:dyDescent="0.25">
      <c r="B197" s="45" t="s">
        <v>134</v>
      </c>
      <c r="C197" s="196"/>
      <c r="D197" s="196"/>
      <c r="E197" s="196"/>
      <c r="F197" s="196"/>
      <c r="G197" s="196"/>
      <c r="H197" s="107"/>
      <c r="I197" s="195" t="s">
        <v>5</v>
      </c>
      <c r="J197" s="106"/>
      <c r="K197" s="300"/>
      <c r="L197" s="301"/>
      <c r="M197" s="303" t="s">
        <v>82</v>
      </c>
      <c r="N197" s="107"/>
    </row>
    <row r="198" spans="2:14" x14ac:dyDescent="0.25">
      <c r="B198" s="183"/>
      <c r="C198" s="183"/>
      <c r="D198" s="183"/>
      <c r="E198" s="183"/>
      <c r="F198" s="183"/>
      <c r="G198" s="183"/>
      <c r="H198" s="183"/>
      <c r="J198" s="158"/>
      <c r="K198" s="92"/>
      <c r="L198" s="92"/>
    </row>
    <row r="199" spans="2:14" x14ac:dyDescent="0.25">
      <c r="K199" s="92"/>
      <c r="L199" s="92"/>
    </row>
    <row r="200" spans="2:14" x14ac:dyDescent="0.25">
      <c r="K200" s="92"/>
      <c r="L200" s="92"/>
    </row>
    <row r="201" spans="2:14" x14ac:dyDescent="0.25">
      <c r="B201" s="55" t="s">
        <v>135</v>
      </c>
      <c r="K201" s="92"/>
      <c r="L201" s="92"/>
    </row>
    <row r="202" spans="2:14" x14ac:dyDescent="0.25">
      <c r="B202" s="215" t="s">
        <v>94</v>
      </c>
      <c r="C202" s="218"/>
      <c r="D202" s="218"/>
      <c r="E202" s="218"/>
      <c r="F202" s="218"/>
      <c r="G202" s="218"/>
      <c r="H202" s="204"/>
      <c r="I202" s="215" t="s">
        <v>551</v>
      </c>
      <c r="J202" s="204"/>
      <c r="K202" s="305"/>
      <c r="L202" s="306"/>
      <c r="M202" s="215" t="s">
        <v>226</v>
      </c>
      <c r="N202" s="6"/>
    </row>
    <row r="203" spans="2:14" x14ac:dyDescent="0.25">
      <c r="B203" s="219"/>
      <c r="C203" s="220"/>
      <c r="D203" s="220"/>
      <c r="E203" s="220"/>
      <c r="F203" s="221"/>
      <c r="G203" s="220"/>
      <c r="H203" s="18"/>
      <c r="I203" s="219"/>
      <c r="J203" s="18"/>
      <c r="K203" s="304"/>
      <c r="L203" s="307"/>
      <c r="M203" s="103"/>
      <c r="N203" s="105"/>
    </row>
    <row r="204" spans="2:14" x14ac:dyDescent="0.25">
      <c r="B204" s="103" t="s">
        <v>150</v>
      </c>
      <c r="C204" s="194"/>
      <c r="D204" s="194"/>
      <c r="E204" s="194"/>
      <c r="F204" s="194"/>
      <c r="G204" s="194"/>
      <c r="H204" s="104"/>
      <c r="I204" s="193" t="s">
        <v>554</v>
      </c>
      <c r="J204" s="104"/>
      <c r="K204" s="298"/>
      <c r="L204" s="299"/>
      <c r="M204" s="302" t="s">
        <v>82</v>
      </c>
      <c r="N204" s="105"/>
    </row>
    <row r="205" spans="2:14" x14ac:dyDescent="0.25">
      <c r="B205" s="103" t="s">
        <v>150</v>
      </c>
      <c r="C205" s="194"/>
      <c r="D205" s="194"/>
      <c r="E205" s="194"/>
      <c r="F205" s="194"/>
      <c r="G205" s="194"/>
      <c r="H205" s="104"/>
      <c r="I205" s="193" t="s">
        <v>556</v>
      </c>
      <c r="J205" s="104"/>
      <c r="K205" s="298"/>
      <c r="L205" s="299"/>
      <c r="M205" s="302" t="s">
        <v>82</v>
      </c>
      <c r="N205" s="105"/>
    </row>
    <row r="206" spans="2:14" x14ac:dyDescent="0.25">
      <c r="B206" s="103" t="s">
        <v>151</v>
      </c>
      <c r="C206" s="194"/>
      <c r="D206" s="194"/>
      <c r="E206" s="194"/>
      <c r="F206" s="194"/>
      <c r="G206" s="194"/>
      <c r="H206" s="104"/>
      <c r="I206" s="193" t="s">
        <v>545</v>
      </c>
      <c r="J206" s="104"/>
      <c r="K206" s="298"/>
      <c r="L206" s="299"/>
      <c r="M206" s="302" t="s">
        <v>82</v>
      </c>
      <c r="N206" s="105"/>
    </row>
    <row r="207" spans="2:14" x14ac:dyDescent="0.25">
      <c r="B207" s="103" t="s">
        <v>152</v>
      </c>
      <c r="C207" s="194"/>
      <c r="D207" s="194"/>
      <c r="E207" s="194"/>
      <c r="F207" s="194"/>
      <c r="G207" s="194"/>
      <c r="H207" s="104"/>
      <c r="I207" s="193" t="s">
        <v>555</v>
      </c>
      <c r="J207" s="104"/>
      <c r="K207" s="298"/>
      <c r="L207" s="299"/>
      <c r="M207" s="302" t="s">
        <v>82</v>
      </c>
      <c r="N207" s="105"/>
    </row>
    <row r="208" spans="2:14" x14ac:dyDescent="0.25">
      <c r="B208" s="103" t="s">
        <v>152</v>
      </c>
      <c r="C208" s="194"/>
      <c r="D208" s="194"/>
      <c r="E208" s="194"/>
      <c r="F208" s="194"/>
      <c r="G208" s="194"/>
      <c r="H208" s="104"/>
      <c r="I208" s="193" t="s">
        <v>557</v>
      </c>
      <c r="J208" s="104"/>
      <c r="K208" s="298"/>
      <c r="L208" s="299"/>
      <c r="M208" s="302" t="s">
        <v>82</v>
      </c>
      <c r="N208" s="105"/>
    </row>
    <row r="209" spans="2:14" x14ac:dyDescent="0.25">
      <c r="B209" s="103" t="s">
        <v>154</v>
      </c>
      <c r="C209" s="194"/>
      <c r="D209" s="194"/>
      <c r="E209" s="194"/>
      <c r="F209" s="194"/>
      <c r="G209" s="194"/>
      <c r="H209" s="104"/>
      <c r="I209" s="193" t="s">
        <v>545</v>
      </c>
      <c r="J209" s="104"/>
      <c r="K209" s="298"/>
      <c r="L209" s="299"/>
      <c r="M209" s="302" t="s">
        <v>82</v>
      </c>
      <c r="N209" s="105"/>
    </row>
    <row r="210" spans="2:14" x14ac:dyDescent="0.25">
      <c r="B210" s="103" t="s">
        <v>136</v>
      </c>
      <c r="C210" s="194"/>
      <c r="D210" s="194"/>
      <c r="E210" s="194"/>
      <c r="F210" s="194"/>
      <c r="G210" s="194"/>
      <c r="H210" s="104"/>
      <c r="I210" s="193" t="s">
        <v>554</v>
      </c>
      <c r="J210" s="104"/>
      <c r="K210" s="298"/>
      <c r="L210" s="299"/>
      <c r="M210" s="302" t="s">
        <v>82</v>
      </c>
      <c r="N210" s="105"/>
    </row>
    <row r="211" spans="2:14" x14ac:dyDescent="0.25">
      <c r="B211" s="103" t="s">
        <v>136</v>
      </c>
      <c r="C211" s="194"/>
      <c r="D211" s="194"/>
      <c r="E211" s="194"/>
      <c r="F211" s="194"/>
      <c r="G211" s="194"/>
      <c r="H211" s="104"/>
      <c r="I211" s="193" t="s">
        <v>556</v>
      </c>
      <c r="J211" s="104"/>
      <c r="K211" s="298"/>
      <c r="L211" s="299"/>
      <c r="M211" s="302" t="s">
        <v>82</v>
      </c>
      <c r="N211" s="105"/>
    </row>
    <row r="212" spans="2:14" x14ac:dyDescent="0.25">
      <c r="B212" s="103" t="s">
        <v>137</v>
      </c>
      <c r="C212" s="194"/>
      <c r="D212" s="194"/>
      <c r="E212" s="194"/>
      <c r="F212" s="194"/>
      <c r="G212" s="194"/>
      <c r="H212" s="104"/>
      <c r="I212" s="193" t="s">
        <v>138</v>
      </c>
      <c r="J212" s="104"/>
      <c r="K212" s="298"/>
      <c r="L212" s="299"/>
      <c r="M212" s="302" t="s">
        <v>354</v>
      </c>
      <c r="N212" s="105"/>
    </row>
    <row r="213" spans="2:14" x14ac:dyDescent="0.25">
      <c r="B213" s="103" t="s">
        <v>137</v>
      </c>
      <c r="C213" s="194"/>
      <c r="D213" s="194"/>
      <c r="E213" s="194"/>
      <c r="F213" s="194"/>
      <c r="G213" s="194"/>
      <c r="H213" s="104"/>
      <c r="I213" s="193" t="s">
        <v>139</v>
      </c>
      <c r="J213" s="104"/>
      <c r="K213" s="298"/>
      <c r="L213" s="299"/>
      <c r="M213" s="302" t="s">
        <v>354</v>
      </c>
      <c r="N213" s="105"/>
    </row>
    <row r="214" spans="2:14" x14ac:dyDescent="0.25">
      <c r="B214" s="103" t="s">
        <v>159</v>
      </c>
      <c r="C214" s="194"/>
      <c r="D214" s="194"/>
      <c r="E214" s="194"/>
      <c r="F214" s="194"/>
      <c r="G214" s="194"/>
      <c r="H214" s="104"/>
      <c r="I214" s="193" t="s">
        <v>554</v>
      </c>
      <c r="J214" s="104"/>
      <c r="K214" s="298"/>
      <c r="L214" s="299"/>
      <c r="M214" s="302" t="s">
        <v>82</v>
      </c>
      <c r="N214" s="105"/>
    </row>
    <row r="215" spans="2:14" x14ac:dyDescent="0.25">
      <c r="B215" s="103" t="s">
        <v>159</v>
      </c>
      <c r="C215" s="194"/>
      <c r="D215" s="194"/>
      <c r="E215" s="194"/>
      <c r="F215" s="194"/>
      <c r="G215" s="194"/>
      <c r="H215" s="104"/>
      <c r="I215" s="193" t="s">
        <v>556</v>
      </c>
      <c r="J215" s="104"/>
      <c r="K215" s="298"/>
      <c r="L215" s="299"/>
      <c r="M215" s="302" t="s">
        <v>82</v>
      </c>
      <c r="N215" s="105"/>
    </row>
    <row r="216" spans="2:14" x14ac:dyDescent="0.25">
      <c r="B216" s="103" t="s">
        <v>140</v>
      </c>
      <c r="C216" s="194"/>
      <c r="D216" s="194"/>
      <c r="E216" s="194"/>
      <c r="F216" s="194"/>
      <c r="G216" s="194"/>
      <c r="H216" s="104"/>
      <c r="I216" s="193" t="s">
        <v>138</v>
      </c>
      <c r="J216" s="104"/>
      <c r="K216" s="298"/>
      <c r="L216" s="299"/>
      <c r="M216" s="302" t="s">
        <v>354</v>
      </c>
      <c r="N216" s="105"/>
    </row>
    <row r="217" spans="2:14" x14ac:dyDescent="0.25">
      <c r="B217" s="103" t="s">
        <v>140</v>
      </c>
      <c r="C217" s="194"/>
      <c r="D217" s="194"/>
      <c r="E217" s="194"/>
      <c r="F217" s="194"/>
      <c r="G217" s="194"/>
      <c r="H217" s="104"/>
      <c r="I217" s="193" t="s">
        <v>139</v>
      </c>
      <c r="J217" s="104"/>
      <c r="K217" s="298"/>
      <c r="L217" s="299"/>
      <c r="M217" s="302" t="s">
        <v>354</v>
      </c>
      <c r="N217" s="105"/>
    </row>
    <row r="218" spans="2:14" x14ac:dyDescent="0.25">
      <c r="B218" s="103" t="s">
        <v>162</v>
      </c>
      <c r="C218" s="194"/>
      <c r="D218" s="194"/>
      <c r="E218" s="194"/>
      <c r="F218" s="194"/>
      <c r="G218" s="194"/>
      <c r="H218" s="104"/>
      <c r="I218" s="193" t="s">
        <v>138</v>
      </c>
      <c r="J218" s="104"/>
      <c r="K218" s="298"/>
      <c r="L218" s="299"/>
      <c r="M218" s="302" t="s">
        <v>354</v>
      </c>
      <c r="N218" s="105"/>
    </row>
    <row r="219" spans="2:14" x14ac:dyDescent="0.25">
      <c r="B219" s="103" t="s">
        <v>162</v>
      </c>
      <c r="C219" s="194"/>
      <c r="D219" s="194"/>
      <c r="E219" s="194"/>
      <c r="F219" s="194"/>
      <c r="G219" s="194"/>
      <c r="H219" s="104"/>
      <c r="I219" s="193" t="s">
        <v>139</v>
      </c>
      <c r="J219" s="104"/>
      <c r="K219" s="298"/>
      <c r="L219" s="299"/>
      <c r="M219" s="302" t="s">
        <v>354</v>
      </c>
      <c r="N219" s="105"/>
    </row>
    <row r="220" spans="2:14" x14ac:dyDescent="0.25">
      <c r="B220" s="103" t="s">
        <v>141</v>
      </c>
      <c r="C220" s="194"/>
      <c r="D220" s="194"/>
      <c r="E220" s="194"/>
      <c r="F220" s="194"/>
      <c r="G220" s="194"/>
      <c r="H220" s="104"/>
      <c r="I220" s="193" t="s">
        <v>555</v>
      </c>
      <c r="J220" s="104"/>
      <c r="K220" s="298"/>
      <c r="L220" s="299"/>
      <c r="M220" s="302" t="s">
        <v>82</v>
      </c>
      <c r="N220" s="105"/>
    </row>
    <row r="221" spans="2:14" x14ac:dyDescent="0.25">
      <c r="B221" s="103" t="s">
        <v>141</v>
      </c>
      <c r="C221" s="194"/>
      <c r="D221" s="194"/>
      <c r="E221" s="194"/>
      <c r="F221" s="194"/>
      <c r="G221" s="194"/>
      <c r="H221" s="104"/>
      <c r="I221" s="193" t="s">
        <v>557</v>
      </c>
      <c r="J221" s="104"/>
      <c r="K221" s="298"/>
      <c r="L221" s="299"/>
      <c r="M221" s="302" t="s">
        <v>82</v>
      </c>
      <c r="N221" s="105"/>
    </row>
    <row r="222" spans="2:14" x14ac:dyDescent="0.25">
      <c r="B222" s="103" t="s">
        <v>142</v>
      </c>
      <c r="C222" s="194"/>
      <c r="D222" s="194"/>
      <c r="E222" s="194"/>
      <c r="F222" s="194"/>
      <c r="G222" s="194"/>
      <c r="H222" s="104"/>
      <c r="I222" s="193" t="s">
        <v>555</v>
      </c>
      <c r="J222" s="104"/>
      <c r="K222" s="298"/>
      <c r="L222" s="299"/>
      <c r="M222" s="302" t="s">
        <v>82</v>
      </c>
      <c r="N222" s="105"/>
    </row>
    <row r="223" spans="2:14" x14ac:dyDescent="0.25">
      <c r="B223" s="103" t="s">
        <v>142</v>
      </c>
      <c r="C223" s="194"/>
      <c r="D223" s="194"/>
      <c r="E223" s="194"/>
      <c r="F223" s="194"/>
      <c r="G223" s="194"/>
      <c r="H223" s="104"/>
      <c r="I223" s="193" t="s">
        <v>557</v>
      </c>
      <c r="J223" s="104"/>
      <c r="K223" s="298"/>
      <c r="L223" s="299"/>
      <c r="M223" s="302" t="s">
        <v>82</v>
      </c>
      <c r="N223" s="105"/>
    </row>
    <row r="224" spans="2:14" x14ac:dyDescent="0.25">
      <c r="B224" s="103" t="s">
        <v>143</v>
      </c>
      <c r="C224" s="194"/>
      <c r="D224" s="194"/>
      <c r="E224" s="194"/>
      <c r="F224" s="194"/>
      <c r="G224" s="194"/>
      <c r="H224" s="104"/>
      <c r="I224" s="193" t="s">
        <v>138</v>
      </c>
      <c r="J224" s="104"/>
      <c r="K224" s="298"/>
      <c r="L224" s="299"/>
      <c r="M224" s="302" t="s">
        <v>354</v>
      </c>
      <c r="N224" s="105"/>
    </row>
    <row r="225" spans="2:14" x14ac:dyDescent="0.25">
      <c r="B225" s="103" t="s">
        <v>143</v>
      </c>
      <c r="C225" s="194"/>
      <c r="D225" s="194"/>
      <c r="E225" s="194"/>
      <c r="F225" s="194"/>
      <c r="G225" s="194"/>
      <c r="H225" s="104"/>
      <c r="I225" s="193" t="s">
        <v>139</v>
      </c>
      <c r="J225" s="104"/>
      <c r="K225" s="298"/>
      <c r="L225" s="299"/>
      <c r="M225" s="302" t="s">
        <v>354</v>
      </c>
      <c r="N225" s="105"/>
    </row>
    <row r="226" spans="2:14" x14ac:dyDescent="0.25">
      <c r="B226" s="103" t="s">
        <v>144</v>
      </c>
      <c r="C226" s="194"/>
      <c r="D226" s="194"/>
      <c r="E226" s="194"/>
      <c r="F226" s="194"/>
      <c r="G226" s="194"/>
      <c r="H226" s="104"/>
      <c r="I226" s="193" t="s">
        <v>555</v>
      </c>
      <c r="J226" s="104"/>
      <c r="K226" s="298"/>
      <c r="L226" s="299"/>
      <c r="M226" s="302" t="s">
        <v>82</v>
      </c>
      <c r="N226" s="105"/>
    </row>
    <row r="227" spans="2:14" x14ac:dyDescent="0.25">
      <c r="B227" s="103" t="s">
        <v>144</v>
      </c>
      <c r="C227" s="194"/>
      <c r="D227" s="194"/>
      <c r="E227" s="194"/>
      <c r="F227" s="194"/>
      <c r="G227" s="194"/>
      <c r="H227" s="104"/>
      <c r="I227" s="193" t="s">
        <v>557</v>
      </c>
      <c r="J227" s="104"/>
      <c r="K227" s="298"/>
      <c r="L227" s="299"/>
      <c r="M227" s="302" t="s">
        <v>82</v>
      </c>
      <c r="N227" s="105"/>
    </row>
    <row r="228" spans="2:14" x14ac:dyDescent="0.25">
      <c r="B228" s="103" t="s">
        <v>145</v>
      </c>
      <c r="C228" s="194"/>
      <c r="D228" s="194"/>
      <c r="E228" s="194"/>
      <c r="F228" s="194"/>
      <c r="G228" s="194"/>
      <c r="H228" s="104"/>
      <c r="I228" s="193" t="s">
        <v>554</v>
      </c>
      <c r="J228" s="104"/>
      <c r="K228" s="298"/>
      <c r="L228" s="299"/>
      <c r="M228" s="302" t="s">
        <v>82</v>
      </c>
      <c r="N228" s="105"/>
    </row>
    <row r="229" spans="2:14" x14ac:dyDescent="0.25">
      <c r="B229" s="103" t="s">
        <v>145</v>
      </c>
      <c r="C229" s="194"/>
      <c r="D229" s="194"/>
      <c r="E229" s="194"/>
      <c r="F229" s="194"/>
      <c r="G229" s="194"/>
      <c r="H229" s="104"/>
      <c r="I229" s="193" t="s">
        <v>556</v>
      </c>
      <c r="J229" s="104"/>
      <c r="K229" s="298"/>
      <c r="L229" s="299"/>
      <c r="M229" s="302" t="s">
        <v>82</v>
      </c>
      <c r="N229" s="105"/>
    </row>
    <row r="230" spans="2:14" x14ac:dyDescent="0.25">
      <c r="B230" s="103" t="s">
        <v>156</v>
      </c>
      <c r="C230" s="194"/>
      <c r="D230" s="194"/>
      <c r="E230" s="194"/>
      <c r="F230" s="194"/>
      <c r="G230" s="194"/>
      <c r="H230" s="104"/>
      <c r="I230" s="193" t="s">
        <v>555</v>
      </c>
      <c r="J230" s="104"/>
      <c r="K230" s="298"/>
      <c r="L230" s="299"/>
      <c r="M230" s="302" t="s">
        <v>82</v>
      </c>
      <c r="N230" s="105"/>
    </row>
    <row r="231" spans="2:14" x14ac:dyDescent="0.25">
      <c r="B231" s="45" t="s">
        <v>156</v>
      </c>
      <c r="C231" s="196"/>
      <c r="D231" s="196"/>
      <c r="E231" s="196"/>
      <c r="F231" s="196"/>
      <c r="G231" s="196"/>
      <c r="H231" s="106"/>
      <c r="I231" s="195" t="s">
        <v>557</v>
      </c>
      <c r="J231" s="106"/>
      <c r="K231" s="300"/>
      <c r="L231" s="301"/>
      <c r="M231" s="303" t="s">
        <v>82</v>
      </c>
      <c r="N231" s="107"/>
    </row>
    <row r="232" spans="2:14" x14ac:dyDescent="0.25">
      <c r="B232" s="92"/>
      <c r="C232" s="92"/>
      <c r="D232" s="92"/>
      <c r="E232" s="92"/>
      <c r="F232" s="92"/>
      <c r="G232" s="92"/>
      <c r="H232" s="92"/>
      <c r="I232" s="92"/>
      <c r="J232" s="92"/>
      <c r="K232" s="92"/>
      <c r="L232" s="92"/>
    </row>
    <row r="233" spans="2:14" x14ac:dyDescent="0.25">
      <c r="B233" s="92"/>
      <c r="C233" s="92"/>
      <c r="D233" s="92"/>
      <c r="E233" s="92"/>
      <c r="F233" s="92"/>
      <c r="G233" s="92"/>
      <c r="H233" s="92"/>
      <c r="I233" s="92"/>
      <c r="J233" s="92"/>
      <c r="K233" s="92"/>
      <c r="L233" s="92"/>
    </row>
    <row r="234" spans="2:14" x14ac:dyDescent="0.25">
      <c r="B234" s="183"/>
      <c r="C234" s="183"/>
      <c r="D234" s="183"/>
      <c r="E234" s="183"/>
      <c r="F234" s="183"/>
      <c r="G234" s="183"/>
      <c r="H234" s="183"/>
      <c r="I234" s="158"/>
      <c r="M234" s="55" t="str">
        <f>+CONCATENATE(B234,K234,C234,L234)</f>
        <v/>
      </c>
    </row>
    <row r="235" spans="2:14" x14ac:dyDescent="0.25">
      <c r="B235" s="55" t="s">
        <v>548</v>
      </c>
      <c r="I235" s="158"/>
    </row>
    <row r="236" spans="2:14" ht="25.5" customHeight="1" x14ac:dyDescent="0.25">
      <c r="B236" s="516" t="s">
        <v>551</v>
      </c>
      <c r="C236" s="518"/>
      <c r="D236" s="522" t="s">
        <v>146</v>
      </c>
      <c r="E236" s="523"/>
      <c r="F236" s="524"/>
      <c r="G236" s="522" t="s">
        <v>74</v>
      </c>
      <c r="H236" s="523"/>
      <c r="I236" s="524"/>
    </row>
    <row r="237" spans="2:14" ht="43.5" customHeight="1" x14ac:dyDescent="0.25">
      <c r="B237" s="519"/>
      <c r="C237" s="521"/>
      <c r="D237" s="200" t="s">
        <v>228</v>
      </c>
      <c r="E237" s="391" t="s">
        <v>627</v>
      </c>
      <c r="F237" s="200" t="str">
        <f>+"Adjusted rate ($/unit) "&amp;Summary!$N$5</f>
        <v>Adjusted rate ($/unit) 45627</v>
      </c>
      <c r="G237" s="200" t="s">
        <v>147</v>
      </c>
      <c r="H237" s="292" t="s">
        <v>547</v>
      </c>
      <c r="I237" s="292" t="s">
        <v>546</v>
      </c>
    </row>
    <row r="238" spans="2:14" x14ac:dyDescent="0.25">
      <c r="B238" s="219" t="s">
        <v>84</v>
      </c>
      <c r="C238" s="19"/>
      <c r="D238" s="115" t="s">
        <v>148</v>
      </c>
      <c r="E238" s="392">
        <v>141.55000000000001</v>
      </c>
      <c r="F238" s="393">
        <f>+E238*Summary!$N$9</f>
        <v>141.55000000000001</v>
      </c>
      <c r="G238" s="223">
        <v>0.9</v>
      </c>
      <c r="H238" s="15">
        <v>10.1</v>
      </c>
      <c r="I238" s="395">
        <f>+H238*Summary!$N$9</f>
        <v>10.1</v>
      </c>
    </row>
    <row r="239" spans="2:14" x14ac:dyDescent="0.25">
      <c r="B239" s="193" t="s">
        <v>85</v>
      </c>
      <c r="C239" s="105"/>
      <c r="D239" s="141" t="s">
        <v>148</v>
      </c>
      <c r="E239" s="393">
        <v>141.55000000000001</v>
      </c>
      <c r="F239" s="393">
        <f>+E239*Summary!$N$9</f>
        <v>141.55000000000001</v>
      </c>
      <c r="G239" s="224">
        <v>0.9</v>
      </c>
      <c r="H239" s="108">
        <v>10.1</v>
      </c>
      <c r="I239" s="395">
        <f>+H239*Summary!$N$9</f>
        <v>10.1</v>
      </c>
    </row>
    <row r="240" spans="2:14" x14ac:dyDescent="0.25">
      <c r="B240" s="193" t="s">
        <v>86</v>
      </c>
      <c r="C240" s="105"/>
      <c r="D240" s="141" t="s">
        <v>148</v>
      </c>
      <c r="E240" s="393">
        <v>182</v>
      </c>
      <c r="F240" s="393">
        <f>+E240*Summary!$N$9</f>
        <v>182</v>
      </c>
      <c r="G240" s="224">
        <v>0.9</v>
      </c>
      <c r="H240" s="108">
        <v>10.1</v>
      </c>
      <c r="I240" s="395">
        <f>+H240*Summary!$N$9</f>
        <v>10.1</v>
      </c>
    </row>
    <row r="241" spans="2:9" x14ac:dyDescent="0.25">
      <c r="B241" s="193" t="s">
        <v>549</v>
      </c>
      <c r="C241" s="105"/>
      <c r="D241" s="141" t="s">
        <v>148</v>
      </c>
      <c r="E241" s="393">
        <v>141.55000000000001</v>
      </c>
      <c r="F241" s="393">
        <f>+E241*Summary!$N$9</f>
        <v>141.55000000000001</v>
      </c>
      <c r="G241" s="224">
        <v>0.2</v>
      </c>
      <c r="H241" s="108">
        <v>10.1</v>
      </c>
      <c r="I241" s="395">
        <f>+H241*Summary!$N$9</f>
        <v>10.1</v>
      </c>
    </row>
    <row r="242" spans="2:9" x14ac:dyDescent="0.25">
      <c r="B242" s="193" t="s">
        <v>87</v>
      </c>
      <c r="C242" s="105"/>
      <c r="D242" s="141" t="s">
        <v>148</v>
      </c>
      <c r="E242" s="393">
        <v>202.2</v>
      </c>
      <c r="F242" s="393">
        <f>+E242*Summary!$N$9</f>
        <v>202.2</v>
      </c>
      <c r="G242" s="224">
        <v>1</v>
      </c>
      <c r="H242" s="108">
        <v>10.1</v>
      </c>
      <c r="I242" s="395">
        <f>+H242*Summary!$N$9</f>
        <v>10.1</v>
      </c>
    </row>
    <row r="243" spans="2:9" x14ac:dyDescent="0.25">
      <c r="B243" s="193" t="s">
        <v>88</v>
      </c>
      <c r="C243" s="105"/>
      <c r="D243" s="141" t="s">
        <v>148</v>
      </c>
      <c r="E243" s="393">
        <v>141.55000000000001</v>
      </c>
      <c r="F243" s="393">
        <f>+E243*Summary!$N$9</f>
        <v>141.55000000000001</v>
      </c>
      <c r="G243" s="224">
        <v>0</v>
      </c>
      <c r="H243" s="224">
        <v>10.1</v>
      </c>
      <c r="I243" s="395">
        <f>+H243*Summary!$N$9</f>
        <v>10.1</v>
      </c>
    </row>
    <row r="244" spans="2:9" x14ac:dyDescent="0.25">
      <c r="B244" s="193" t="s">
        <v>89</v>
      </c>
      <c r="C244" s="105"/>
      <c r="D244" s="141" t="s">
        <v>148</v>
      </c>
      <c r="E244" s="393">
        <v>70.8</v>
      </c>
      <c r="F244" s="393">
        <f>+E244*Summary!$N$9</f>
        <v>70.8</v>
      </c>
      <c r="G244" s="224">
        <v>0.9</v>
      </c>
      <c r="H244" s="108">
        <v>10.1</v>
      </c>
      <c r="I244" s="395">
        <f>+H244*Summary!$N$9</f>
        <v>10.1</v>
      </c>
    </row>
    <row r="245" spans="2:9" x14ac:dyDescent="0.25">
      <c r="B245" s="193" t="s">
        <v>90</v>
      </c>
      <c r="C245" s="105" t="s">
        <v>149</v>
      </c>
      <c r="D245" s="141" t="s">
        <v>148</v>
      </c>
      <c r="E245" s="393">
        <v>20.2</v>
      </c>
      <c r="F245" s="393">
        <f>+E245*Summary!$N$9</f>
        <v>20.2</v>
      </c>
      <c r="G245" s="224">
        <v>0</v>
      </c>
      <c r="H245" s="224">
        <v>0</v>
      </c>
      <c r="I245" s="395">
        <f>+H245*Summary!$N$9</f>
        <v>0</v>
      </c>
    </row>
    <row r="246" spans="2:9" x14ac:dyDescent="0.25">
      <c r="B246" s="193" t="s">
        <v>543</v>
      </c>
      <c r="C246" s="105"/>
      <c r="D246" s="141" t="s">
        <v>148</v>
      </c>
      <c r="E246" s="393">
        <v>20.2</v>
      </c>
      <c r="F246" s="393">
        <f>+E246*Summary!$N$9</f>
        <v>20.2</v>
      </c>
      <c r="G246" s="224">
        <v>1</v>
      </c>
      <c r="H246" s="224">
        <v>10</v>
      </c>
      <c r="I246" s="395">
        <f>+H246*Summary!$N$9</f>
        <v>10</v>
      </c>
    </row>
    <row r="247" spans="2:9" x14ac:dyDescent="0.25">
      <c r="B247" s="193" t="s">
        <v>544</v>
      </c>
      <c r="C247" s="105"/>
      <c r="D247" s="141" t="s">
        <v>148</v>
      </c>
      <c r="E247" s="393">
        <v>202.2</v>
      </c>
      <c r="F247" s="393">
        <f>+E247*Summary!$N$9</f>
        <v>202.2</v>
      </c>
      <c r="G247" s="224">
        <v>1</v>
      </c>
      <c r="H247" s="224">
        <v>10.1</v>
      </c>
      <c r="I247" s="395">
        <f>+H247*Summary!$N$9</f>
        <v>10.1</v>
      </c>
    </row>
    <row r="248" spans="2:9" x14ac:dyDescent="0.25">
      <c r="B248" s="193" t="s">
        <v>5</v>
      </c>
      <c r="C248" s="105"/>
      <c r="D248" s="141" t="s">
        <v>148</v>
      </c>
      <c r="E248" s="393">
        <v>50.55</v>
      </c>
      <c r="F248" s="393">
        <f>+E248*Summary!$N$9</f>
        <v>50.55</v>
      </c>
      <c r="G248" s="224">
        <v>0.9</v>
      </c>
      <c r="H248" s="108">
        <v>10.1</v>
      </c>
      <c r="I248" s="395">
        <f>+H248*Summary!$N$9</f>
        <v>10.1</v>
      </c>
    </row>
    <row r="249" spans="2:9" x14ac:dyDescent="0.25">
      <c r="B249" s="193" t="s">
        <v>91</v>
      </c>
      <c r="C249" s="105"/>
      <c r="D249" s="141" t="s">
        <v>148</v>
      </c>
      <c r="E249" s="393">
        <v>0</v>
      </c>
      <c r="F249" s="393">
        <f>+E249*Summary!$N$9</f>
        <v>0</v>
      </c>
      <c r="G249" s="224">
        <v>0</v>
      </c>
      <c r="H249" s="224">
        <v>0</v>
      </c>
      <c r="I249" s="395">
        <f>+H249*Summary!$N$9</f>
        <v>0</v>
      </c>
    </row>
    <row r="250" spans="2:9" x14ac:dyDescent="0.25">
      <c r="B250" s="193" t="s">
        <v>545</v>
      </c>
      <c r="C250" s="105"/>
      <c r="D250" s="141" t="s">
        <v>148</v>
      </c>
      <c r="E250" s="393">
        <v>0</v>
      </c>
      <c r="F250" s="393">
        <f>+E250*Summary!$N$9</f>
        <v>0</v>
      </c>
      <c r="G250" s="224">
        <v>0</v>
      </c>
      <c r="H250" s="224">
        <v>0</v>
      </c>
      <c r="I250" s="395">
        <f>+H250*Summary!$N$9</f>
        <v>0</v>
      </c>
    </row>
    <row r="251" spans="2:9" x14ac:dyDescent="0.25">
      <c r="B251" s="193" t="s">
        <v>542</v>
      </c>
      <c r="C251" s="105"/>
      <c r="D251" s="141" t="s">
        <v>148</v>
      </c>
      <c r="E251" s="393">
        <v>70.8</v>
      </c>
      <c r="F251" s="393">
        <f>+E251*Summary!$N$9</f>
        <v>70.8</v>
      </c>
      <c r="G251" s="224">
        <v>0.2</v>
      </c>
      <c r="H251" s="108">
        <v>10.1</v>
      </c>
      <c r="I251" s="395">
        <f>+H251*Summary!$N$9</f>
        <v>10.1</v>
      </c>
    </row>
    <row r="252" spans="2:9" x14ac:dyDescent="0.25">
      <c r="B252" s="195" t="s">
        <v>550</v>
      </c>
      <c r="C252" s="107"/>
      <c r="D252" s="152" t="s">
        <v>416</v>
      </c>
      <c r="E252" s="394" t="s">
        <v>416</v>
      </c>
      <c r="F252" s="394" t="s">
        <v>416</v>
      </c>
      <c r="G252" s="225" t="s">
        <v>416</v>
      </c>
      <c r="H252" s="225" t="s">
        <v>416</v>
      </c>
      <c r="I252" s="396" t="s">
        <v>416</v>
      </c>
    </row>
    <row r="253" spans="2:9" x14ac:dyDescent="0.25">
      <c r="C253" s="233"/>
      <c r="D253" s="92"/>
    </row>
    <row r="257" spans="2:7" ht="25.5" customHeight="1" x14ac:dyDescent="0.25"/>
    <row r="259" spans="2:7" x14ac:dyDescent="0.25">
      <c r="B259" s="55" t="s">
        <v>541</v>
      </c>
    </row>
    <row r="260" spans="2:7" x14ac:dyDescent="0.25">
      <c r="B260" s="516" t="s">
        <v>95</v>
      </c>
      <c r="C260" s="517"/>
      <c r="D260" s="518"/>
      <c r="E260" s="522" t="s">
        <v>81</v>
      </c>
      <c r="F260" s="523"/>
      <c r="G260" s="524"/>
    </row>
    <row r="261" spans="2:7" ht="26.4" x14ac:dyDescent="0.25">
      <c r="B261" s="519"/>
      <c r="C261" s="520"/>
      <c r="D261" s="521"/>
      <c r="E261" s="308" t="s">
        <v>228</v>
      </c>
      <c r="F261" s="391" t="s">
        <v>628</v>
      </c>
      <c r="G261" s="200" t="str">
        <f>+"Adjusted rate ($/unit) "&amp;Summary!$N$5</f>
        <v>Adjusted rate ($/unit) 45627</v>
      </c>
    </row>
    <row r="262" spans="2:7" x14ac:dyDescent="0.25">
      <c r="B262" s="219" t="s">
        <v>554</v>
      </c>
      <c r="C262" s="18"/>
      <c r="D262" s="18"/>
      <c r="E262" s="226" t="s">
        <v>219</v>
      </c>
      <c r="F262" s="397">
        <v>20222.3</v>
      </c>
      <c r="G262" s="392">
        <f>+F262*Summary!$N$9</f>
        <v>20222.3</v>
      </c>
    </row>
    <row r="263" spans="2:7" x14ac:dyDescent="0.25">
      <c r="B263" s="193" t="s">
        <v>556</v>
      </c>
      <c r="C263" s="104"/>
      <c r="D263" s="104"/>
      <c r="E263" s="227" t="s">
        <v>219</v>
      </c>
      <c r="F263" s="398">
        <v>28311.200000000001</v>
      </c>
      <c r="G263" s="393">
        <f>+F263*Summary!$N$9</f>
        <v>28311.200000000001</v>
      </c>
    </row>
    <row r="264" spans="2:7" x14ac:dyDescent="0.25">
      <c r="B264" s="193" t="s">
        <v>555</v>
      </c>
      <c r="C264" s="104"/>
      <c r="D264" s="104"/>
      <c r="E264" s="227" t="s">
        <v>219</v>
      </c>
      <c r="F264" s="398">
        <v>10111.15</v>
      </c>
      <c r="G264" s="393">
        <f>+F264*Summary!$N$9</f>
        <v>10111.15</v>
      </c>
    </row>
    <row r="265" spans="2:7" x14ac:dyDescent="0.25">
      <c r="B265" s="193" t="s">
        <v>557</v>
      </c>
      <c r="C265" s="104"/>
      <c r="D265" s="104"/>
      <c r="E265" s="227" t="s">
        <v>219</v>
      </c>
      <c r="F265" s="398">
        <v>14155.6</v>
      </c>
      <c r="G265" s="393">
        <f>+F265*Summary!$N$9</f>
        <v>14155.6</v>
      </c>
    </row>
    <row r="266" spans="2:7" x14ac:dyDescent="0.25">
      <c r="B266" s="193" t="s">
        <v>138</v>
      </c>
      <c r="C266" s="104"/>
      <c r="D266" s="104"/>
      <c r="E266" s="227" t="s">
        <v>318</v>
      </c>
      <c r="F266" s="398">
        <v>20222.3</v>
      </c>
      <c r="G266" s="393">
        <v>20000</v>
      </c>
    </row>
    <row r="267" spans="2:7" x14ac:dyDescent="0.25">
      <c r="B267" s="195" t="s">
        <v>139</v>
      </c>
      <c r="C267" s="106"/>
      <c r="D267" s="106"/>
      <c r="E267" s="228" t="s">
        <v>318</v>
      </c>
      <c r="F267" s="399">
        <v>28311.200000000001</v>
      </c>
      <c r="G267" s="400">
        <f>+F267*Summary!$N$9</f>
        <v>28311.200000000001</v>
      </c>
    </row>
    <row r="268" spans="2:7" x14ac:dyDescent="0.25">
      <c r="C268" s="233"/>
    </row>
    <row r="282" spans="3:16" x14ac:dyDescent="0.25">
      <c r="C282" s="528" t="s">
        <v>583</v>
      </c>
      <c r="D282" s="529"/>
      <c r="E282" s="529"/>
      <c r="F282" s="529"/>
      <c r="G282" s="529"/>
      <c r="H282" s="529"/>
      <c r="I282" s="529"/>
      <c r="J282" s="529"/>
      <c r="K282" s="529"/>
      <c r="L282" s="529"/>
      <c r="M282" s="529"/>
      <c r="N282" s="529"/>
      <c r="O282" s="529"/>
      <c r="P282" s="530"/>
    </row>
    <row r="283" spans="3:16" ht="12.75" customHeight="1" x14ac:dyDescent="0.25">
      <c r="C283" s="531"/>
      <c r="D283" s="532"/>
      <c r="E283" s="532"/>
      <c r="F283" s="532"/>
      <c r="G283" s="532"/>
      <c r="H283" s="532"/>
      <c r="I283" s="532"/>
      <c r="J283" s="532"/>
      <c r="K283" s="532"/>
      <c r="L283" s="532"/>
      <c r="M283" s="532"/>
      <c r="N283" s="532"/>
      <c r="O283" s="532"/>
      <c r="P283" s="533"/>
    </row>
    <row r="284" spans="3:16" x14ac:dyDescent="0.25">
      <c r="C284" s="316"/>
      <c r="D284" s="317"/>
      <c r="E284" s="317"/>
      <c r="F284" s="317"/>
      <c r="G284" s="317"/>
      <c r="H284" s="317"/>
      <c r="I284" s="317"/>
      <c r="J284" s="317"/>
      <c r="K284" s="317"/>
      <c r="L284" s="317"/>
      <c r="M284" s="317"/>
      <c r="N284" s="317"/>
      <c r="O284" s="317"/>
      <c r="P284" s="318"/>
    </row>
    <row r="285" spans="3:16" x14ac:dyDescent="0.25">
      <c r="C285" s="313" t="s">
        <v>543</v>
      </c>
      <c r="P285" s="319"/>
    </row>
    <row r="286" spans="3:16" x14ac:dyDescent="0.25">
      <c r="C286" s="320" t="s">
        <v>544</v>
      </c>
      <c r="D286" s="321"/>
      <c r="E286" s="321"/>
      <c r="F286" s="321"/>
      <c r="G286" s="321"/>
      <c r="H286" s="321"/>
      <c r="I286" s="321"/>
      <c r="J286" s="321"/>
      <c r="K286" s="321"/>
      <c r="L286" s="321"/>
      <c r="M286" s="321"/>
      <c r="N286" s="321"/>
      <c r="O286" s="321"/>
      <c r="P286" s="322"/>
    </row>
  </sheetData>
  <sheetProtection password="CDF4" sheet="1" objects="1" scenarios="1"/>
  <autoFilter ref="B203:M231" xr:uid="{00000000-0009-0000-0000-000008000000}"/>
  <mergeCells count="22">
    <mergeCell ref="C282:P283"/>
    <mergeCell ref="B49:N51"/>
    <mergeCell ref="B236:C237"/>
    <mergeCell ref="D236:F236"/>
    <mergeCell ref="E260:G260"/>
    <mergeCell ref="M40:P40"/>
    <mergeCell ref="B260:D261"/>
    <mergeCell ref="G236:I236"/>
    <mergeCell ref="I40:L40"/>
    <mergeCell ref="F54:H55"/>
    <mergeCell ref="I54:L54"/>
    <mergeCell ref="F40:H41"/>
    <mergeCell ref="B54:E55"/>
    <mergeCell ref="B40:E41"/>
    <mergeCell ref="B23:E24"/>
    <mergeCell ref="I23:L23"/>
    <mergeCell ref="F23:H24"/>
    <mergeCell ref="C5:P7"/>
    <mergeCell ref="B10:E11"/>
    <mergeCell ref="F10:H11"/>
    <mergeCell ref="I10:L10"/>
    <mergeCell ref="M10:P10"/>
  </mergeCells>
  <phoneticPr fontId="4" type="noConversion"/>
  <conditionalFormatting sqref="C5:P8 B49">
    <cfRule type="cellIs" dxfId="0" priority="1" stopIfTrue="1" operator="notEqual">
      <formula>""</formula>
    </cfRule>
  </conditionalFormatting>
  <dataValidations count="4">
    <dataValidation type="list" allowBlank="1" showInputMessage="1" showErrorMessage="1" sqref="B262:B267 B238:B252" xr:uid="{00000000-0002-0000-0800-000000000000}">
      <formula1>$B$96:$B$117</formula1>
    </dataValidation>
    <dataValidation type="list" allowBlank="1" showInputMessage="1" showErrorMessage="1" sqref="I204:I231 I122:I197" xr:uid="{00000000-0002-0000-0800-000001000000}">
      <formula1>$B$97:$B$117</formula1>
    </dataValidation>
    <dataValidation type="list" allowBlank="1" showInputMessage="1" showErrorMessage="1" sqref="C287" xr:uid="{00000000-0002-0000-0800-000002000000}">
      <formula1>$B$103:$B$117</formula1>
    </dataValidation>
    <dataValidation type="list" allowBlank="1" showInputMessage="1" showErrorMessage="1" sqref="C286" xr:uid="{00000000-0002-0000-0800-000003000000}">
      <formula1>$B$102:$B$116</formula1>
    </dataValidation>
  </dataValidations>
  <pageMargins left="0.14000000000000001" right="3.937007874015748E-2" top="0.95" bottom="0.98425196850393704" header="0.51181102362204722" footer="0.51181102362204722"/>
  <pageSetup paperSize="9" scale="56" orientation="portrait" blackAndWhite="1" r:id="rId1"/>
  <headerFooter alignWithMargins="0"/>
  <ignoredErrors>
    <ignoredError sqref="A7:A8 A21 A34 A37:A38 A52 A65 A6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40" r:id="rId4" name="Drop Down 8">
              <controlPr defaultSize="0" autoLine="0" autoPict="0">
                <anchor moveWithCells="1">
                  <from>
                    <xdr:col>1</xdr:col>
                    <xdr:colOff>0</xdr:colOff>
                    <xdr:row>11</xdr:row>
                    <xdr:rowOff>7620</xdr:rowOff>
                  </from>
                  <to>
                    <xdr:col>4</xdr:col>
                    <xdr:colOff>678180</xdr:colOff>
                    <xdr:row>12</xdr:row>
                    <xdr:rowOff>38100</xdr:rowOff>
                  </to>
                </anchor>
              </controlPr>
            </control>
          </mc:Choice>
        </mc:AlternateContent>
        <mc:AlternateContent xmlns:mc="http://schemas.openxmlformats.org/markup-compatibility/2006">
          <mc:Choice Requires="x14">
            <control shapeId="18441" r:id="rId5" name="Drop Down 9">
              <controlPr defaultSize="0" autoLine="0" autoPict="0">
                <anchor moveWithCells="1">
                  <from>
                    <xdr:col>1</xdr:col>
                    <xdr:colOff>0</xdr:colOff>
                    <xdr:row>12</xdr:row>
                    <xdr:rowOff>22860</xdr:rowOff>
                  </from>
                  <to>
                    <xdr:col>4</xdr:col>
                    <xdr:colOff>693420</xdr:colOff>
                    <xdr:row>13</xdr:row>
                    <xdr:rowOff>30480</xdr:rowOff>
                  </to>
                </anchor>
              </controlPr>
            </control>
          </mc:Choice>
        </mc:AlternateContent>
        <mc:AlternateContent xmlns:mc="http://schemas.openxmlformats.org/markup-compatibility/2006">
          <mc:Choice Requires="x14">
            <control shapeId="18442" r:id="rId6" name="Drop Down 10">
              <controlPr defaultSize="0" autoLine="0" autoPict="0">
                <anchor moveWithCells="1">
                  <from>
                    <xdr:col>1</xdr:col>
                    <xdr:colOff>0</xdr:colOff>
                    <xdr:row>13</xdr:row>
                    <xdr:rowOff>0</xdr:rowOff>
                  </from>
                  <to>
                    <xdr:col>4</xdr:col>
                    <xdr:colOff>693420</xdr:colOff>
                    <xdr:row>14</xdr:row>
                    <xdr:rowOff>7620</xdr:rowOff>
                  </to>
                </anchor>
              </controlPr>
            </control>
          </mc:Choice>
        </mc:AlternateContent>
        <mc:AlternateContent xmlns:mc="http://schemas.openxmlformats.org/markup-compatibility/2006">
          <mc:Choice Requires="x14">
            <control shapeId="18443" r:id="rId7" name="Drop Down 11">
              <controlPr defaultSize="0" autoLine="0" autoPict="0">
                <anchor moveWithCells="1">
                  <from>
                    <xdr:col>1</xdr:col>
                    <xdr:colOff>0</xdr:colOff>
                    <xdr:row>14</xdr:row>
                    <xdr:rowOff>0</xdr:rowOff>
                  </from>
                  <to>
                    <xdr:col>4</xdr:col>
                    <xdr:colOff>693420</xdr:colOff>
                    <xdr:row>15</xdr:row>
                    <xdr:rowOff>7620</xdr:rowOff>
                  </to>
                </anchor>
              </controlPr>
            </control>
          </mc:Choice>
        </mc:AlternateContent>
        <mc:AlternateContent xmlns:mc="http://schemas.openxmlformats.org/markup-compatibility/2006">
          <mc:Choice Requires="x14">
            <control shapeId="18444" r:id="rId8" name="Drop Down 12">
              <controlPr defaultSize="0" autoLine="0" autoPict="0">
                <anchor moveWithCells="1">
                  <from>
                    <xdr:col>1</xdr:col>
                    <xdr:colOff>0</xdr:colOff>
                    <xdr:row>15</xdr:row>
                    <xdr:rowOff>0</xdr:rowOff>
                  </from>
                  <to>
                    <xdr:col>4</xdr:col>
                    <xdr:colOff>678180</xdr:colOff>
                    <xdr:row>16</xdr:row>
                    <xdr:rowOff>7620</xdr:rowOff>
                  </to>
                </anchor>
              </controlPr>
            </control>
          </mc:Choice>
        </mc:AlternateContent>
        <mc:AlternateContent xmlns:mc="http://schemas.openxmlformats.org/markup-compatibility/2006">
          <mc:Choice Requires="x14">
            <control shapeId="18445" r:id="rId9" name="Drop Down 13">
              <controlPr defaultSize="0" autoLine="0" autoPict="0">
                <anchor moveWithCells="1">
                  <from>
                    <xdr:col>1</xdr:col>
                    <xdr:colOff>0</xdr:colOff>
                    <xdr:row>24</xdr:row>
                    <xdr:rowOff>7620</xdr:rowOff>
                  </from>
                  <to>
                    <xdr:col>4</xdr:col>
                    <xdr:colOff>678180</xdr:colOff>
                    <xdr:row>25</xdr:row>
                    <xdr:rowOff>7620</xdr:rowOff>
                  </to>
                </anchor>
              </controlPr>
            </control>
          </mc:Choice>
        </mc:AlternateContent>
        <mc:AlternateContent xmlns:mc="http://schemas.openxmlformats.org/markup-compatibility/2006">
          <mc:Choice Requires="x14">
            <control shapeId="18446" r:id="rId10" name="Drop Down 14">
              <controlPr defaultSize="0" autoLine="0" autoPict="0">
                <anchor moveWithCells="1">
                  <from>
                    <xdr:col>1</xdr:col>
                    <xdr:colOff>0</xdr:colOff>
                    <xdr:row>25</xdr:row>
                    <xdr:rowOff>7620</xdr:rowOff>
                  </from>
                  <to>
                    <xdr:col>4</xdr:col>
                    <xdr:colOff>678180</xdr:colOff>
                    <xdr:row>26</xdr:row>
                    <xdr:rowOff>30480</xdr:rowOff>
                  </to>
                </anchor>
              </controlPr>
            </control>
          </mc:Choice>
        </mc:AlternateContent>
        <mc:AlternateContent xmlns:mc="http://schemas.openxmlformats.org/markup-compatibility/2006">
          <mc:Choice Requires="x14">
            <control shapeId="18447" r:id="rId11" name="Drop Down 15">
              <controlPr defaultSize="0" autoLine="0" autoPict="0">
                <anchor moveWithCells="1">
                  <from>
                    <xdr:col>1</xdr:col>
                    <xdr:colOff>0</xdr:colOff>
                    <xdr:row>26</xdr:row>
                    <xdr:rowOff>0</xdr:rowOff>
                  </from>
                  <to>
                    <xdr:col>4</xdr:col>
                    <xdr:colOff>678180</xdr:colOff>
                    <xdr:row>27</xdr:row>
                    <xdr:rowOff>7620</xdr:rowOff>
                  </to>
                </anchor>
              </controlPr>
            </control>
          </mc:Choice>
        </mc:AlternateContent>
        <mc:AlternateContent xmlns:mc="http://schemas.openxmlformats.org/markup-compatibility/2006">
          <mc:Choice Requires="x14">
            <control shapeId="18448" r:id="rId12" name="Drop Down 16">
              <controlPr defaultSize="0" autoLine="0" autoPict="0">
                <anchor moveWithCells="1">
                  <from>
                    <xdr:col>1</xdr:col>
                    <xdr:colOff>0</xdr:colOff>
                    <xdr:row>27</xdr:row>
                    <xdr:rowOff>0</xdr:rowOff>
                  </from>
                  <to>
                    <xdr:col>4</xdr:col>
                    <xdr:colOff>693420</xdr:colOff>
                    <xdr:row>28</xdr:row>
                    <xdr:rowOff>7620</xdr:rowOff>
                  </to>
                </anchor>
              </controlPr>
            </control>
          </mc:Choice>
        </mc:AlternateContent>
        <mc:AlternateContent xmlns:mc="http://schemas.openxmlformats.org/markup-compatibility/2006">
          <mc:Choice Requires="x14">
            <control shapeId="18449" r:id="rId13" name="Drop Down 17">
              <controlPr locked="0" defaultSize="0" autoLine="0" autoPict="0">
                <anchor moveWithCells="1">
                  <from>
                    <xdr:col>1</xdr:col>
                    <xdr:colOff>0</xdr:colOff>
                    <xdr:row>28</xdr:row>
                    <xdr:rowOff>0</xdr:rowOff>
                  </from>
                  <to>
                    <xdr:col>2</xdr:col>
                    <xdr:colOff>731520</xdr:colOff>
                    <xdr:row>29</xdr:row>
                    <xdr:rowOff>7620</xdr:rowOff>
                  </to>
                </anchor>
              </controlPr>
            </control>
          </mc:Choice>
        </mc:AlternateContent>
        <mc:AlternateContent xmlns:mc="http://schemas.openxmlformats.org/markup-compatibility/2006">
          <mc:Choice Requires="x14">
            <control shapeId="18450" r:id="rId14" name="Drop Down 18">
              <controlPr defaultSize="0" autoLine="0" autoPict="0">
                <anchor moveWithCells="1">
                  <from>
                    <xdr:col>1</xdr:col>
                    <xdr:colOff>0</xdr:colOff>
                    <xdr:row>28</xdr:row>
                    <xdr:rowOff>0</xdr:rowOff>
                  </from>
                  <to>
                    <xdr:col>4</xdr:col>
                    <xdr:colOff>678180</xdr:colOff>
                    <xdr:row>29</xdr:row>
                    <xdr:rowOff>7620</xdr:rowOff>
                  </to>
                </anchor>
              </controlPr>
            </control>
          </mc:Choice>
        </mc:AlternateContent>
        <mc:AlternateContent xmlns:mc="http://schemas.openxmlformats.org/markup-compatibility/2006">
          <mc:Choice Requires="x14">
            <control shapeId="18451" r:id="rId15" name="Drop Down 19">
              <controlPr defaultSize="0" autoLine="0" autoPict="0">
                <anchor moveWithCells="1">
                  <from>
                    <xdr:col>1</xdr:col>
                    <xdr:colOff>0</xdr:colOff>
                    <xdr:row>41</xdr:row>
                    <xdr:rowOff>7620</xdr:rowOff>
                  </from>
                  <to>
                    <xdr:col>4</xdr:col>
                    <xdr:colOff>678180</xdr:colOff>
                    <xdr:row>42</xdr:row>
                    <xdr:rowOff>38100</xdr:rowOff>
                  </to>
                </anchor>
              </controlPr>
            </control>
          </mc:Choice>
        </mc:AlternateContent>
        <mc:AlternateContent xmlns:mc="http://schemas.openxmlformats.org/markup-compatibility/2006">
          <mc:Choice Requires="x14">
            <control shapeId="18452" r:id="rId16" name="Drop Down 20">
              <controlPr defaultSize="0" autoLine="0" autoPict="0">
                <anchor moveWithCells="1">
                  <from>
                    <xdr:col>1</xdr:col>
                    <xdr:colOff>0</xdr:colOff>
                    <xdr:row>42</xdr:row>
                    <xdr:rowOff>22860</xdr:rowOff>
                  </from>
                  <to>
                    <xdr:col>4</xdr:col>
                    <xdr:colOff>678180</xdr:colOff>
                    <xdr:row>43</xdr:row>
                    <xdr:rowOff>38100</xdr:rowOff>
                  </to>
                </anchor>
              </controlPr>
            </control>
          </mc:Choice>
        </mc:AlternateContent>
        <mc:AlternateContent xmlns:mc="http://schemas.openxmlformats.org/markup-compatibility/2006">
          <mc:Choice Requires="x14">
            <control shapeId="18453" r:id="rId17" name="Drop Down 21">
              <controlPr defaultSize="0" autoLine="0" autoPict="0">
                <anchor moveWithCells="1">
                  <from>
                    <xdr:col>1</xdr:col>
                    <xdr:colOff>0</xdr:colOff>
                    <xdr:row>43</xdr:row>
                    <xdr:rowOff>0</xdr:rowOff>
                  </from>
                  <to>
                    <xdr:col>4</xdr:col>
                    <xdr:colOff>693420</xdr:colOff>
                    <xdr:row>44</xdr:row>
                    <xdr:rowOff>7620</xdr:rowOff>
                  </to>
                </anchor>
              </controlPr>
            </control>
          </mc:Choice>
        </mc:AlternateContent>
        <mc:AlternateContent xmlns:mc="http://schemas.openxmlformats.org/markup-compatibility/2006">
          <mc:Choice Requires="x14">
            <control shapeId="18454" r:id="rId18" name="Drop Down 22">
              <controlPr defaultSize="0" autoLine="0" autoPict="0">
                <anchor moveWithCells="1">
                  <from>
                    <xdr:col>1</xdr:col>
                    <xdr:colOff>0</xdr:colOff>
                    <xdr:row>44</xdr:row>
                    <xdr:rowOff>0</xdr:rowOff>
                  </from>
                  <to>
                    <xdr:col>4</xdr:col>
                    <xdr:colOff>693420</xdr:colOff>
                    <xdr:row>45</xdr:row>
                    <xdr:rowOff>7620</xdr:rowOff>
                  </to>
                </anchor>
              </controlPr>
            </control>
          </mc:Choice>
        </mc:AlternateContent>
        <mc:AlternateContent xmlns:mc="http://schemas.openxmlformats.org/markup-compatibility/2006">
          <mc:Choice Requires="x14">
            <control shapeId="18455" r:id="rId19" name="Drop Down 23">
              <controlPr defaultSize="0" autoLine="0" autoPict="0">
                <anchor moveWithCells="1">
                  <from>
                    <xdr:col>1</xdr:col>
                    <xdr:colOff>0</xdr:colOff>
                    <xdr:row>45</xdr:row>
                    <xdr:rowOff>0</xdr:rowOff>
                  </from>
                  <to>
                    <xdr:col>4</xdr:col>
                    <xdr:colOff>693420</xdr:colOff>
                    <xdr:row>46</xdr:row>
                    <xdr:rowOff>7620</xdr:rowOff>
                  </to>
                </anchor>
              </controlPr>
            </control>
          </mc:Choice>
        </mc:AlternateContent>
        <mc:AlternateContent xmlns:mc="http://schemas.openxmlformats.org/markup-compatibility/2006">
          <mc:Choice Requires="x14">
            <control shapeId="18456" r:id="rId20" name="Drop Down 24">
              <controlPr defaultSize="0" autoLine="0" autoPict="0">
                <anchor moveWithCells="1">
                  <from>
                    <xdr:col>1</xdr:col>
                    <xdr:colOff>0</xdr:colOff>
                    <xdr:row>55</xdr:row>
                    <xdr:rowOff>7620</xdr:rowOff>
                  </from>
                  <to>
                    <xdr:col>4</xdr:col>
                    <xdr:colOff>693420</xdr:colOff>
                    <xdr:row>56</xdr:row>
                    <xdr:rowOff>30480</xdr:rowOff>
                  </to>
                </anchor>
              </controlPr>
            </control>
          </mc:Choice>
        </mc:AlternateContent>
        <mc:AlternateContent xmlns:mc="http://schemas.openxmlformats.org/markup-compatibility/2006">
          <mc:Choice Requires="x14">
            <control shapeId="18457" r:id="rId21" name="Drop Down 25">
              <controlPr defaultSize="0" autoLine="0" autoPict="0">
                <anchor moveWithCells="1">
                  <from>
                    <xdr:col>1</xdr:col>
                    <xdr:colOff>0</xdr:colOff>
                    <xdr:row>56</xdr:row>
                    <xdr:rowOff>22860</xdr:rowOff>
                  </from>
                  <to>
                    <xdr:col>4</xdr:col>
                    <xdr:colOff>693420</xdr:colOff>
                    <xdr:row>57</xdr:row>
                    <xdr:rowOff>38100</xdr:rowOff>
                  </to>
                </anchor>
              </controlPr>
            </control>
          </mc:Choice>
        </mc:AlternateContent>
        <mc:AlternateContent xmlns:mc="http://schemas.openxmlformats.org/markup-compatibility/2006">
          <mc:Choice Requires="x14">
            <control shapeId="18458" r:id="rId22" name="Drop Down 26">
              <controlPr defaultSize="0" autoLine="0" autoPict="0">
                <anchor moveWithCells="1">
                  <from>
                    <xdr:col>1</xdr:col>
                    <xdr:colOff>0</xdr:colOff>
                    <xdr:row>57</xdr:row>
                    <xdr:rowOff>0</xdr:rowOff>
                  </from>
                  <to>
                    <xdr:col>4</xdr:col>
                    <xdr:colOff>693420</xdr:colOff>
                    <xdr:row>58</xdr:row>
                    <xdr:rowOff>7620</xdr:rowOff>
                  </to>
                </anchor>
              </controlPr>
            </control>
          </mc:Choice>
        </mc:AlternateContent>
        <mc:AlternateContent xmlns:mc="http://schemas.openxmlformats.org/markup-compatibility/2006">
          <mc:Choice Requires="x14">
            <control shapeId="18459" r:id="rId23" name="Drop Down 27">
              <controlPr defaultSize="0" autoLine="0" autoPict="0">
                <anchor moveWithCells="1">
                  <from>
                    <xdr:col>1</xdr:col>
                    <xdr:colOff>0</xdr:colOff>
                    <xdr:row>58</xdr:row>
                    <xdr:rowOff>0</xdr:rowOff>
                  </from>
                  <to>
                    <xdr:col>4</xdr:col>
                    <xdr:colOff>693420</xdr:colOff>
                    <xdr:row>59</xdr:row>
                    <xdr:rowOff>7620</xdr:rowOff>
                  </to>
                </anchor>
              </controlPr>
            </control>
          </mc:Choice>
        </mc:AlternateContent>
        <mc:AlternateContent xmlns:mc="http://schemas.openxmlformats.org/markup-compatibility/2006">
          <mc:Choice Requires="x14">
            <control shapeId="18460" r:id="rId24" name="Drop Down 28">
              <controlPr locked="0" defaultSize="0" autoLine="0" autoPict="0">
                <anchor moveWithCells="1">
                  <from>
                    <xdr:col>1</xdr:col>
                    <xdr:colOff>0</xdr:colOff>
                    <xdr:row>59</xdr:row>
                    <xdr:rowOff>0</xdr:rowOff>
                  </from>
                  <to>
                    <xdr:col>2</xdr:col>
                    <xdr:colOff>731520</xdr:colOff>
                    <xdr:row>60</xdr:row>
                    <xdr:rowOff>7620</xdr:rowOff>
                  </to>
                </anchor>
              </controlPr>
            </control>
          </mc:Choice>
        </mc:AlternateContent>
        <mc:AlternateContent xmlns:mc="http://schemas.openxmlformats.org/markup-compatibility/2006">
          <mc:Choice Requires="x14">
            <control shapeId="18461" r:id="rId25" name="Drop Down 29">
              <controlPr defaultSize="0" autoLine="0" autoPict="0">
                <anchor moveWithCells="1">
                  <from>
                    <xdr:col>1</xdr:col>
                    <xdr:colOff>0</xdr:colOff>
                    <xdr:row>59</xdr:row>
                    <xdr:rowOff>0</xdr:rowOff>
                  </from>
                  <to>
                    <xdr:col>4</xdr:col>
                    <xdr:colOff>678180</xdr:colOff>
                    <xdr:row>60</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1FC75D8-CFBC-4667-BBB3-08E4D699C92F}">
  <ds:schemaRefs>
    <ds:schemaRef ds:uri="http://schemas.microsoft.com/sharepoint/v3/contenttype/forms"/>
  </ds:schemaRefs>
</ds:datastoreItem>
</file>

<file path=customXml/itemProps2.xml><?xml version="1.0" encoding="utf-8"?>
<ds:datastoreItem xmlns:ds="http://schemas.openxmlformats.org/officeDocument/2006/customXml" ds:itemID="{EA9F6F64-8473-4CFA-919D-B0F25BF81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B0922E-E12B-46BE-86FA-1CD02659F91A}">
  <ds:schemaRefs>
    <ds:schemaRef ds:uri="http://schemas.microsoft.com/sharepoint/v3"/>
    <ds:schemaRef ds:uri="http://schemas.microsoft.com/office/2006/metadata/properties"/>
    <ds:schemaRef ds:uri="http://purl.org/dc/dcmitype/"/>
    <ds:schemaRef ds:uri="http://purl.org/dc/terms/"/>
    <ds:schemaRef ds:uri="dcf13a8c-8bd3-4ac7-8c19-6244a771e9dd"/>
    <ds:schemaRef ds:uri="http://purl.org/dc/elements/1.1/"/>
    <ds:schemaRef ds:uri="http://schemas.openxmlformats.org/package/2006/metadata/core-properties"/>
    <ds:schemaRef ds:uri="http://schemas.microsoft.com/office/2006/documentManagement/types"/>
    <ds:schemaRef ds:uri="3a493a26-741a-42fd-8777-f88520cae55b"/>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F02402A4-C7F1-4C59-86CC-9856B9699DA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Welcome</vt:lpstr>
      <vt:lpstr>Summary</vt:lpstr>
      <vt:lpstr>Sewer</vt:lpstr>
      <vt:lpstr>Water</vt:lpstr>
      <vt:lpstr>Park</vt:lpstr>
      <vt:lpstr>Pathways</vt:lpstr>
      <vt:lpstr>Roads</vt:lpstr>
      <vt:lpstr>Storm Water</vt:lpstr>
      <vt:lpstr>SPRP Max</vt:lpstr>
      <vt:lpstr>Amendments</vt:lpstr>
      <vt:lpstr>Park!Print_Area</vt:lpstr>
      <vt:lpstr>Pathways!Print_Area</vt:lpstr>
      <vt:lpstr>Roads!Print_Area</vt:lpstr>
      <vt:lpstr>Sewer!Print_Area</vt:lpstr>
      <vt:lpstr>'SPRP Max'!Print_Area</vt:lpstr>
      <vt:lpstr>'Storm Water'!Print_Area</vt:lpstr>
      <vt:lpstr>Summary!Print_Area</vt:lpstr>
      <vt:lpstr>Water!Print_Area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COT Contribution Calculator v5.12 from 28 Oct 09</dc:title>
  <dc:creator>Darron Irwin</dc:creator>
  <cp:lastModifiedBy>Mark Sulovski</cp:lastModifiedBy>
  <cp:lastPrinted>2014-06-18T02:33:08Z</cp:lastPrinted>
  <dcterms:created xsi:type="dcterms:W3CDTF">2008-08-04T21:17:38Z</dcterms:created>
  <dcterms:modified xsi:type="dcterms:W3CDTF">2024-08-26T23:53:39Z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City Plan Volume">
    <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Gazetted Amendment No">
    <vt:lpwstr/>
  </property>
  <property fmtid="{D5CDD505-2E9C-101B-9397-08002B2CF9AE}" pid="10" name="Adopted Amendment Number">
    <vt:lpwstr/>
  </property>
  <property fmtid="{D5CDD505-2E9C-101B-9397-08002B2CF9AE}" pid="11" name="Resolution Doc Type">
    <vt:lpwstr/>
  </property>
  <property fmtid="{D5CDD505-2E9C-101B-9397-08002B2CF9AE}" pid="12" name="Map Type">
    <vt:lpwstr/>
  </property>
  <property fmtid="{D5CDD505-2E9C-101B-9397-08002B2CF9AE}" pid="13" name="_SourceUrl">
    <vt:lpwstr/>
  </property>
  <property fmtid="{D5CDD505-2E9C-101B-9397-08002B2CF9AE}" pid="14" name="Future Amendment Number">
    <vt:lpwstr/>
  </property>
  <property fmtid="{D5CDD505-2E9C-101B-9397-08002B2CF9AE}" pid="15" name="Resolution">
    <vt:lpwstr/>
  </property>
  <property fmtid="{D5CDD505-2E9C-101B-9397-08002B2CF9AE}" pid="16" name="DWDocAuthor">
    <vt:lpwstr/>
  </property>
  <property fmtid="{D5CDD505-2E9C-101B-9397-08002B2CF9AE}" pid="17" name="DWDocClass">
    <vt:lpwstr/>
  </property>
  <property fmtid="{D5CDD505-2E9C-101B-9397-08002B2CF9AE}" pid="18" name="DWDocClassId">
    <vt:lpwstr/>
  </property>
  <property fmtid="{D5CDD505-2E9C-101B-9397-08002B2CF9AE}" pid="19" name="DWDocPrecis">
    <vt:lpwstr/>
  </property>
  <property fmtid="{D5CDD505-2E9C-101B-9397-08002B2CF9AE}" pid="20" name="DWDocNo">
    <vt:lpwstr/>
  </property>
  <property fmtid="{D5CDD505-2E9C-101B-9397-08002B2CF9AE}" pid="21" name="DWDocSetID">
    <vt:lpwstr/>
  </property>
  <property fmtid="{D5CDD505-2E9C-101B-9397-08002B2CF9AE}" pid="22" name="DWDocType">
    <vt:lpwstr/>
  </property>
  <property fmtid="{D5CDD505-2E9C-101B-9397-08002B2CF9AE}" pid="23" name="DWDocVersion">
    <vt:lpwstr/>
  </property>
  <property fmtid="{D5CDD505-2E9C-101B-9397-08002B2CF9AE}" pid="24" name="_SharedFileIndex">
    <vt:lpwstr/>
  </property>
  <property fmtid="{D5CDD505-2E9C-101B-9397-08002B2CF9AE}" pid="25" name="ContentTypeId">
    <vt:lpwstr>0x0101003B0A59C1D4033A45BBE420D83D7D7823</vt:lpwstr>
  </property>
</Properties>
</file>